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2.xml" ContentType="application/vnd.ms-excel.controlproperties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trlProps/ctrlProp3.xml" ContentType="application/vnd.ms-excel.controlproperties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trlProps/ctrlProp4.xml" ContentType="application/vnd.ms-excel.controlproperties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trlProps/ctrlProp5.xml" ContentType="application/vnd.ms-excel.controlproperti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trlProps/ctrlProp6.xml" ContentType="application/vnd.ms-excel.controlproperties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trlProps/ctrlProp7.xml" ContentType="application/vnd.ms-excel.controlproperties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trlProps/ctrlProp8.xml" ContentType="application/vnd.ms-excel.controlproperties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trlProps/ctrlProp9.xml" ContentType="application/vnd.ms-excel.controlproperties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trlProps/ctrlProp10.xml" ContentType="application/vnd.ms-excel.controlproperties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trlProps/ctrlProp11.xml" ContentType="application/vnd.ms-excel.controlproperties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trlProps/ctrlProp12.xml" ContentType="application/vnd.ms-excel.controlproperties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ctrlProps/ctrlProp13.xml" ContentType="application/vnd.ms-excel.controlproperties+xml"/>
  <Override PartName="/xl/charts/chart12.xml" ContentType="application/vnd.openxmlformats-officedocument.drawingml.chart+xml"/>
  <Override PartName="/xl/drawings/drawing14.xml" ContentType="application/vnd.openxmlformats-officedocument.drawing+xml"/>
  <Override PartName="/xl/ctrlProps/ctrlProp14.xml" ContentType="application/vnd.ms-excel.controlproperties+xml"/>
  <Override PartName="/xl/charts/chart13.xml" ContentType="application/vnd.openxmlformats-officedocument.drawingml.chart+xml"/>
  <Override PartName="/xl/drawings/drawing15.xml" ContentType="application/vnd.openxmlformats-officedocument.drawing+xml"/>
  <Override PartName="/xl/ctrlProps/ctrlProp15.xml" ContentType="application/vnd.ms-excel.controlproperties+xml"/>
  <Override PartName="/xl/charts/chart14.xml" ContentType="application/vnd.openxmlformats-officedocument.drawingml.chart+xml"/>
  <Override PartName="/xl/drawings/drawing16.xml" ContentType="application/vnd.openxmlformats-officedocument.drawing+xml"/>
  <Override PartName="/xl/ctrlProps/ctrlProp16.xml" ContentType="application/vnd.ms-excel.controlproperties+xml"/>
  <Override PartName="/xl/charts/chart15.xml" ContentType="application/vnd.openxmlformats-officedocument.drawingml.chart+xml"/>
  <Override PartName="/xl/drawings/drawing17.xml" ContentType="application/vnd.openxmlformats-officedocument.drawing+xml"/>
  <Override PartName="/xl/ctrlProps/ctrlProp17.xml" ContentType="application/vnd.ms-excel.controlproperties+xml"/>
  <Override PartName="/xl/charts/chart16.xml" ContentType="application/vnd.openxmlformats-officedocument.drawingml.chart+xml"/>
  <Override PartName="/xl/drawings/drawing18.xml" ContentType="application/vnd.openxmlformats-officedocument.drawing+xml"/>
  <Override PartName="/xl/ctrlProps/ctrlProp18.xml" ContentType="application/vnd.ms-excel.controlproperties+xml"/>
  <Override PartName="/xl/charts/chart17.xml" ContentType="application/vnd.openxmlformats-officedocument.drawingml.chart+xml"/>
  <Override PartName="/xl/drawings/drawing19.xml" ContentType="application/vnd.openxmlformats-officedocument.drawing+xml"/>
  <Override PartName="/xl/ctrlProps/ctrlProp19.xml" ContentType="application/vnd.ms-excel.controlproperties+xml"/>
  <Override PartName="/xl/charts/chart18.xml" ContentType="application/vnd.openxmlformats-officedocument.drawingml.chart+xml"/>
  <Override PartName="/xl/drawings/drawing20.xml" ContentType="application/vnd.openxmlformats-officedocument.drawing+xml"/>
  <Override PartName="/xl/ctrlProps/ctrlProp20.xml" ContentType="application/vnd.ms-excel.controlproperties+xml"/>
  <Override PartName="/xl/charts/chart19.xml" ContentType="application/vnd.openxmlformats-officedocument.drawingml.chart+xml"/>
  <Override PartName="/xl/drawings/drawing21.xml" ContentType="application/vnd.openxmlformats-officedocument.drawing+xml"/>
  <Override PartName="/xl/ctrlProps/ctrlProp21.xml" ContentType="application/vnd.ms-excel.controlproperties+xml"/>
  <Override PartName="/xl/charts/chart20.xml" ContentType="application/vnd.openxmlformats-officedocument.drawingml.chart+xml"/>
  <Override PartName="/xl/drawings/drawing22.xml" ContentType="application/vnd.openxmlformats-officedocument.drawing+xml"/>
  <Override PartName="/xl/ctrlProps/ctrlProp22.xml" ContentType="application/vnd.ms-excel.controlproperties+xml"/>
  <Override PartName="/xl/charts/chart21.xml" ContentType="application/vnd.openxmlformats-officedocument.drawingml.chart+xml"/>
  <Override PartName="/xl/drawings/drawing23.xml" ContentType="application/vnd.openxmlformats-officedocument.drawing+xml"/>
  <Override PartName="/xl/ctrlProps/ctrlProp23.xml" ContentType="application/vnd.ms-excel.controlproperties+xml"/>
  <Override PartName="/xl/charts/chart22.xml" ContentType="application/vnd.openxmlformats-officedocument.drawingml.chart+xml"/>
  <Override PartName="/xl/drawings/drawing24.xml" ContentType="application/vnd.openxmlformats-officedocument.drawing+xml"/>
  <Override PartName="/xl/ctrlProps/ctrlProp24.xml" ContentType="application/vnd.ms-excel.controlproperties+xml"/>
  <Override PartName="/xl/charts/chart23.xml" ContentType="application/vnd.openxmlformats-officedocument.drawingml.chart+xml"/>
  <Override PartName="/xl/drawings/drawing25.xml" ContentType="application/vnd.openxmlformats-officedocument.drawing+xml"/>
  <Override PartName="/xl/ctrlProps/ctrlProp25.xml" ContentType="application/vnd.ms-excel.controlproperties+xml"/>
  <Override PartName="/xl/charts/chart24.xml" ContentType="application/vnd.openxmlformats-officedocument.drawingml.chart+xml"/>
  <Override PartName="/xl/drawings/drawing26.xml" ContentType="application/vnd.openxmlformats-officedocument.drawing+xml"/>
  <Override PartName="/xl/ctrlProps/ctrlProp26.xml" ContentType="application/vnd.ms-excel.controlproperties+xml"/>
  <Override PartName="/xl/charts/chart25.xml" ContentType="application/vnd.openxmlformats-officedocument.drawingml.chart+xml"/>
  <Override PartName="/xl/drawings/drawing27.xml" ContentType="application/vnd.openxmlformats-officedocument.drawing+xml"/>
  <Override PartName="/xl/ctrlProps/ctrlProp27.xml" ContentType="application/vnd.ms-excel.controlproperties+xml"/>
  <Override PartName="/xl/charts/chart26.xml" ContentType="application/vnd.openxmlformats-officedocument.drawingml.chart+xml"/>
  <Override PartName="/xl/drawings/drawing28.xml" ContentType="application/vnd.openxmlformats-officedocument.drawing+xml"/>
  <Override PartName="/xl/ctrlProps/ctrlProp28.xml" ContentType="application/vnd.ms-excel.controlproperties+xml"/>
  <Override PartName="/xl/charts/chart27.xml" ContentType="application/vnd.openxmlformats-officedocument.drawingml.chart+xml"/>
  <Override PartName="/xl/drawings/drawing29.xml" ContentType="application/vnd.openxmlformats-officedocument.drawing+xml"/>
  <Override PartName="/xl/ctrlProps/ctrlProp29.xml" ContentType="application/vnd.ms-excel.controlproperties+xml"/>
  <Override PartName="/xl/charts/chart28.xml" ContentType="application/vnd.openxmlformats-officedocument.drawingml.chart+xml"/>
  <Override PartName="/xl/drawings/drawing30.xml" ContentType="application/vnd.openxmlformats-officedocument.drawing+xml"/>
  <Override PartName="/xl/ctrlProps/ctrlProp30.xml" ContentType="application/vnd.ms-excel.controlproperties+xml"/>
  <Override PartName="/xl/charts/chart29.xml" ContentType="application/vnd.openxmlformats-officedocument.drawingml.chart+xml"/>
  <Override PartName="/xl/drawings/drawing31.xml" ContentType="application/vnd.openxmlformats-officedocument.drawing+xml"/>
  <Override PartName="/xl/ctrlProps/ctrlProp31.xml" ContentType="application/vnd.ms-excel.controlproperties+xml"/>
  <Override PartName="/xl/charts/chart30.xml" ContentType="application/vnd.openxmlformats-officedocument.drawingml.chart+xml"/>
  <Override PartName="/xl/drawings/drawing32.xml" ContentType="application/vnd.openxmlformats-officedocument.drawing+xml"/>
  <Override PartName="/xl/ctrlProps/ctrlProp32.xml" ContentType="application/vnd.ms-excel.controlproperties+xml"/>
  <Override PartName="/xl/charts/chart31.xml" ContentType="application/vnd.openxmlformats-officedocument.drawingml.chart+xml"/>
  <Override PartName="/xl/drawings/drawing33.xml" ContentType="application/vnd.openxmlformats-officedocument.drawing+xml"/>
  <Override PartName="/xl/ctrlProps/ctrlProp33.xml" ContentType="application/vnd.ms-excel.controlproperties+xml"/>
  <Override PartName="/xl/charts/chart32.xml" ContentType="application/vnd.openxmlformats-officedocument.drawingml.chart+xml"/>
  <Override PartName="/xl/drawings/drawing34.xml" ContentType="application/vnd.openxmlformats-officedocument.drawing+xml"/>
  <Override PartName="/xl/ctrlProps/ctrlProp34.xml" ContentType="application/vnd.ms-excel.controlproperties+xml"/>
  <Override PartName="/xl/charts/chart33.xml" ContentType="application/vnd.openxmlformats-officedocument.drawingml.chart+xml"/>
  <Override PartName="/xl/drawings/drawing35.xml" ContentType="application/vnd.openxmlformats-officedocument.drawing+xml"/>
  <Override PartName="/xl/ctrlProps/ctrlProp35.xml" ContentType="application/vnd.ms-excel.controlproperties+xml"/>
  <Override PartName="/xl/charts/chart34.xml" ContentType="application/vnd.openxmlformats-officedocument.drawingml.chart+xml"/>
  <Override PartName="/xl/drawings/drawing36.xml" ContentType="application/vnd.openxmlformats-officedocument.drawing+xml"/>
  <Override PartName="/xl/ctrlProps/ctrlProp36.xml" ContentType="application/vnd.ms-excel.controlproperties+xml"/>
  <Override PartName="/xl/charts/chart35.xml" ContentType="application/vnd.openxmlformats-officedocument.drawingml.chart+xml"/>
  <Override PartName="/xl/drawings/drawing37.xml" ContentType="application/vnd.openxmlformats-officedocument.drawing+xml"/>
  <Override PartName="/xl/ctrlProps/ctrlProp37.xml" ContentType="application/vnd.ms-excel.controlproperties+xml"/>
  <Override PartName="/xl/charts/chart36.xml" ContentType="application/vnd.openxmlformats-officedocument.drawingml.chart+xml"/>
  <Override PartName="/xl/drawings/drawing38.xml" ContentType="application/vnd.openxmlformats-officedocument.drawing+xml"/>
  <Override PartName="/xl/ctrlProps/ctrlProp38.xml" ContentType="application/vnd.ms-excel.controlproperties+xml"/>
  <Override PartName="/xl/charts/chart37.xml" ContentType="application/vnd.openxmlformats-officedocument.drawingml.chart+xml"/>
  <Override PartName="/xl/drawings/drawing39.xml" ContentType="application/vnd.openxmlformats-officedocument.drawing+xml"/>
  <Override PartName="/xl/ctrlProps/ctrlProp39.xml" ContentType="application/vnd.ms-excel.controlproperties+xml"/>
  <Override PartName="/xl/charts/chart38.xml" ContentType="application/vnd.openxmlformats-officedocument.drawingml.chart+xml"/>
  <Override PartName="/xl/drawings/drawing40.xml" ContentType="application/vnd.openxmlformats-officedocument.drawing+xml"/>
  <Override PartName="/xl/ctrlProps/ctrlProp40.xml" ContentType="application/vnd.ms-excel.controlproperties+xml"/>
  <Override PartName="/xl/charts/chart39.xml" ContentType="application/vnd.openxmlformats-officedocument.drawingml.chart+xml"/>
  <Override PartName="/xl/drawings/drawing41.xml" ContentType="application/vnd.openxmlformats-officedocument.drawing+xml"/>
  <Override PartName="/xl/ctrlProps/ctrlProp41.xml" ContentType="application/vnd.ms-excel.controlproperties+xml"/>
  <Override PartName="/xl/charts/chart40.xml" ContentType="application/vnd.openxmlformats-officedocument.drawingml.chart+xml"/>
  <Override PartName="/xl/drawings/drawing42.xml" ContentType="application/vnd.openxmlformats-officedocument.drawing+xml"/>
  <Override PartName="/xl/ctrlProps/ctrlProp42.xml" ContentType="application/vnd.ms-excel.controlproperties+xml"/>
  <Override PartName="/xl/charts/chart41.xml" ContentType="application/vnd.openxmlformats-officedocument.drawingml.chart+xml"/>
  <Override PartName="/xl/drawings/drawing43.xml" ContentType="application/vnd.openxmlformats-officedocument.drawing+xml"/>
  <Override PartName="/xl/ctrlProps/ctrlProp43.xml" ContentType="application/vnd.ms-excel.controlproperties+xml"/>
  <Override PartName="/xl/charts/chart42.xml" ContentType="application/vnd.openxmlformats-officedocument.drawingml.chart+xml"/>
  <Override PartName="/xl/drawings/drawing44.xml" ContentType="application/vnd.openxmlformats-officedocument.drawing+xml"/>
  <Override PartName="/xl/ctrlProps/ctrlProp44.xml" ContentType="application/vnd.ms-excel.controlproperties+xml"/>
  <Override PartName="/xl/charts/chart43.xml" ContentType="application/vnd.openxmlformats-officedocument.drawingml.chart+xml"/>
  <Override PartName="/xl/drawings/drawing45.xml" ContentType="application/vnd.openxmlformats-officedocument.drawing+xml"/>
  <Override PartName="/xl/ctrlProps/ctrlProp45.xml" ContentType="application/vnd.ms-excel.controlproperties+xml"/>
  <Override PartName="/xl/charts/chart44.xml" ContentType="application/vnd.openxmlformats-officedocument.drawingml.chart+xml"/>
  <Override PartName="/xl/drawings/drawing46.xml" ContentType="application/vnd.openxmlformats-officedocument.drawing+xml"/>
  <Override PartName="/xl/ctrlProps/ctrlProp46.xml" ContentType="application/vnd.ms-excel.controlproperties+xml"/>
  <Override PartName="/xl/charts/chart45.xml" ContentType="application/vnd.openxmlformats-officedocument.drawingml.chart+xml"/>
  <Override PartName="/xl/drawings/drawing47.xml" ContentType="application/vnd.openxmlformats-officedocument.drawing+xml"/>
  <Override PartName="/xl/ctrlProps/ctrlProp47.xml" ContentType="application/vnd.ms-excel.controlproperties+xml"/>
  <Override PartName="/xl/charts/chart46.xml" ContentType="application/vnd.openxmlformats-officedocument.drawingml.chart+xml"/>
  <Override PartName="/xl/drawings/drawing48.xml" ContentType="application/vnd.openxmlformats-officedocument.drawing+xml"/>
  <Override PartName="/xl/ctrlProps/ctrlProp48.xml" ContentType="application/vnd.ms-excel.controlproperties+xml"/>
  <Override PartName="/xl/charts/chart47.xml" ContentType="application/vnd.openxmlformats-officedocument.drawingml.chart+xml"/>
  <Override PartName="/xl/drawings/drawing49.xml" ContentType="application/vnd.openxmlformats-officedocument.drawing+xml"/>
  <Override PartName="/xl/ctrlProps/ctrlProp49.xml" ContentType="application/vnd.ms-excel.controlproperties+xml"/>
  <Override PartName="/xl/charts/chart48.xml" ContentType="application/vnd.openxmlformats-officedocument.drawingml.chart+xml"/>
  <Override PartName="/xl/drawings/drawing50.xml" ContentType="application/vnd.openxmlformats-officedocument.drawing+xml"/>
  <Override PartName="/xl/ctrlProps/ctrlProp50.xml" ContentType="application/vnd.ms-excel.controlproperties+xml"/>
  <Override PartName="/xl/charts/chart49.xml" ContentType="application/vnd.openxmlformats-officedocument.drawingml.chart+xml"/>
  <Override PartName="/xl/drawings/drawing51.xml" ContentType="application/vnd.openxmlformats-officedocument.drawing+xml"/>
  <Override PartName="/xl/ctrlProps/ctrlProp51.xml" ContentType="application/vnd.ms-excel.controlproperties+xml"/>
  <Override PartName="/xl/charts/chart50.xml" ContentType="application/vnd.openxmlformats-officedocument.drawingml.chart+xml"/>
  <Override PartName="/xl/drawings/drawing52.xml" ContentType="application/vnd.openxmlformats-officedocument.drawing+xml"/>
  <Override PartName="/xl/ctrlProps/ctrlProp52.xml" ContentType="application/vnd.ms-excel.controlproperties+xml"/>
  <Override PartName="/xl/charts/chart51.xml" ContentType="application/vnd.openxmlformats-officedocument.drawingml.chart+xml"/>
  <Override PartName="/xl/drawings/drawing53.xml" ContentType="application/vnd.openxmlformats-officedocument.drawing+xml"/>
  <Override PartName="/xl/ctrlProps/ctrlProp53.xml" ContentType="application/vnd.ms-excel.controlproperties+xml"/>
  <Override PartName="/xl/charts/chart52.xml" ContentType="application/vnd.openxmlformats-officedocument.drawingml.chart+xml"/>
  <Override PartName="/xl/drawings/drawing54.xml" ContentType="application/vnd.openxmlformats-officedocument.drawing+xml"/>
  <Override PartName="/xl/ctrlProps/ctrlProp54.xml" ContentType="application/vnd.ms-excel.controlproperties+xml"/>
  <Override PartName="/xl/charts/chart53.xml" ContentType="application/vnd.openxmlformats-officedocument.drawingml.chart+xml"/>
  <Override PartName="/xl/drawings/drawing55.xml" ContentType="application/vnd.openxmlformats-officedocument.drawing+xml"/>
  <Override PartName="/xl/ctrlProps/ctrlProp55.xml" ContentType="application/vnd.ms-excel.controlproperties+xml"/>
  <Override PartName="/xl/charts/chart54.xml" ContentType="application/vnd.openxmlformats-officedocument.drawingml.chart+xml"/>
  <Override PartName="/xl/drawings/drawing56.xml" ContentType="application/vnd.openxmlformats-officedocument.drawing+xml"/>
  <Override PartName="/xl/ctrlProps/ctrlProp56.xml" ContentType="application/vnd.ms-excel.controlproperties+xml"/>
  <Override PartName="/xl/charts/chart55.xml" ContentType="application/vnd.openxmlformats-officedocument.drawingml.chart+xml"/>
  <Override PartName="/xl/drawings/drawing57.xml" ContentType="application/vnd.openxmlformats-officedocument.drawing+xml"/>
  <Override PartName="/xl/ctrlProps/ctrlProp57.xml" ContentType="application/vnd.ms-excel.controlproperties+xml"/>
  <Override PartName="/xl/charts/chart56.xml" ContentType="application/vnd.openxmlformats-officedocument.drawingml.chart+xml"/>
  <Override PartName="/xl/drawings/drawing58.xml" ContentType="application/vnd.openxmlformats-officedocument.drawing+xml"/>
  <Override PartName="/xl/ctrlProps/ctrlProp58.xml" ContentType="application/vnd.ms-excel.controlproperties+xml"/>
  <Override PartName="/xl/charts/chart57.xml" ContentType="application/vnd.openxmlformats-officedocument.drawingml.chart+xml"/>
  <Override PartName="/xl/drawings/drawing59.xml" ContentType="application/vnd.openxmlformats-officedocument.drawing+xml"/>
  <Override PartName="/xl/ctrlProps/ctrlProp59.xml" ContentType="application/vnd.ms-excel.controlproperties+xml"/>
  <Override PartName="/xl/charts/chart58.xml" ContentType="application/vnd.openxmlformats-officedocument.drawingml.chart+xml"/>
  <Override PartName="/xl/drawings/drawing60.xml" ContentType="application/vnd.openxmlformats-officedocument.drawing+xml"/>
  <Override PartName="/xl/ctrlProps/ctrlProp60.xml" ContentType="application/vnd.ms-excel.controlproperties+xml"/>
  <Override PartName="/xl/charts/chart59.xml" ContentType="application/vnd.openxmlformats-officedocument.drawingml.chart+xml"/>
  <Override PartName="/xl/drawings/drawing61.xml" ContentType="application/vnd.openxmlformats-officedocument.drawing+xml"/>
  <Override PartName="/xl/ctrlProps/ctrlProp61.xml" ContentType="application/vnd.ms-excel.controlproperties+xml"/>
  <Override PartName="/xl/charts/chart60.xml" ContentType="application/vnd.openxmlformats-officedocument.drawingml.chart+xml"/>
  <Override PartName="/xl/drawings/drawing62.xml" ContentType="application/vnd.openxmlformats-officedocument.drawing+xml"/>
  <Override PartName="/xl/ctrlProps/ctrlProp62.xml" ContentType="application/vnd.ms-excel.controlproperties+xml"/>
  <Override PartName="/xl/charts/chart61.xml" ContentType="application/vnd.openxmlformats-officedocument.drawingml.chart+xml"/>
  <Override PartName="/xl/drawings/drawing63.xml" ContentType="application/vnd.openxmlformats-officedocument.drawing+xml"/>
  <Override PartName="/xl/ctrlProps/ctrlProp63.xml" ContentType="application/vnd.ms-excel.controlproperties+xml"/>
  <Override PartName="/xl/charts/chart62.xml" ContentType="application/vnd.openxmlformats-officedocument.drawingml.chart+xml"/>
  <Override PartName="/xl/drawings/drawing64.xml" ContentType="application/vnd.openxmlformats-officedocument.drawing+xml"/>
  <Override PartName="/xl/ctrlProps/ctrlProp64.xml" ContentType="application/vnd.ms-excel.controlproperties+xml"/>
  <Override PartName="/xl/charts/chart63.xml" ContentType="application/vnd.openxmlformats-officedocument.drawingml.chart+xml"/>
  <Override PartName="/xl/drawings/drawing65.xml" ContentType="application/vnd.openxmlformats-officedocument.drawing+xml"/>
  <Override PartName="/xl/ctrlProps/ctrlProp65.xml" ContentType="application/vnd.ms-excel.controlproperties+xml"/>
  <Override PartName="/xl/charts/chart64.xml" ContentType="application/vnd.openxmlformats-officedocument.drawingml.chart+xml"/>
  <Override PartName="/xl/drawings/drawing66.xml" ContentType="application/vnd.openxmlformats-officedocument.drawing+xml"/>
  <Override PartName="/xl/ctrlProps/ctrlProp66.xml" ContentType="application/vnd.ms-excel.controlproperties+xml"/>
  <Override PartName="/xl/charts/chart65.xml" ContentType="application/vnd.openxmlformats-officedocument.drawingml.chart+xml"/>
  <Override PartName="/xl/drawings/drawing67.xml" ContentType="application/vnd.openxmlformats-officedocument.drawing+xml"/>
  <Override PartName="/xl/ctrlProps/ctrlProp67.xml" ContentType="application/vnd.ms-excel.controlproperties+xml"/>
  <Override PartName="/xl/charts/chart66.xml" ContentType="application/vnd.openxmlformats-officedocument.drawingml.chart+xml"/>
  <Override PartName="/xl/drawings/drawing68.xml" ContentType="application/vnd.openxmlformats-officedocument.drawing+xml"/>
  <Override PartName="/xl/ctrlProps/ctrlProp68.xml" ContentType="application/vnd.ms-excel.controlproperties+xml"/>
  <Override PartName="/xl/charts/chart67.xml" ContentType="application/vnd.openxmlformats-officedocument.drawingml.chart+xml"/>
  <Override PartName="/xl/drawings/drawing69.xml" ContentType="application/vnd.openxmlformats-officedocument.drawing+xml"/>
  <Override PartName="/xl/ctrlProps/ctrlProp69.xml" ContentType="application/vnd.ms-excel.controlproperties+xml"/>
  <Override PartName="/xl/charts/chart68.xml" ContentType="application/vnd.openxmlformats-officedocument.drawingml.chart+xml"/>
  <Override PartName="/xl/drawings/drawing70.xml" ContentType="application/vnd.openxmlformats-officedocument.drawing+xml"/>
  <Override PartName="/xl/ctrlProps/ctrlProp70.xml" ContentType="application/vnd.ms-excel.controlproperties+xml"/>
  <Override PartName="/xl/charts/chart69.xml" ContentType="application/vnd.openxmlformats-officedocument.drawingml.chart+xml"/>
  <Override PartName="/xl/drawings/drawing71.xml" ContentType="application/vnd.openxmlformats-officedocument.drawing+xml"/>
  <Override PartName="/xl/ctrlProps/ctrlProp71.xml" ContentType="application/vnd.ms-excel.controlproperties+xml"/>
  <Override PartName="/xl/charts/chart70.xml" ContentType="application/vnd.openxmlformats-officedocument.drawingml.chart+xml"/>
  <Override PartName="/xl/drawings/drawing72.xml" ContentType="application/vnd.openxmlformats-officedocument.drawing+xml"/>
  <Override PartName="/xl/ctrlProps/ctrlProp72.xml" ContentType="application/vnd.ms-excel.controlproperties+xml"/>
  <Override PartName="/xl/charts/chart71.xml" ContentType="application/vnd.openxmlformats-officedocument.drawingml.chart+xml"/>
  <Override PartName="/xl/drawings/drawing73.xml" ContentType="application/vnd.openxmlformats-officedocument.drawing+xml"/>
  <Override PartName="/xl/ctrlProps/ctrlProp73.xml" ContentType="application/vnd.ms-excel.controlproperties+xml"/>
  <Override PartName="/xl/charts/chart72.xml" ContentType="application/vnd.openxmlformats-officedocument.drawingml.chart+xml"/>
  <Override PartName="/xl/drawings/drawing74.xml" ContentType="application/vnd.openxmlformats-officedocument.drawing+xml"/>
  <Override PartName="/xl/ctrlProps/ctrlProp74.xml" ContentType="application/vnd.ms-excel.controlproperties+xml"/>
  <Override PartName="/xl/charts/chart73.xml" ContentType="application/vnd.openxmlformats-officedocument.drawingml.chart+xml"/>
  <Override PartName="/xl/drawings/drawing75.xml" ContentType="application/vnd.openxmlformats-officedocument.drawing+xml"/>
  <Override PartName="/xl/ctrlProps/ctrlProp75.xml" ContentType="application/vnd.ms-excel.controlproperties+xml"/>
  <Override PartName="/xl/charts/chart74.xml" ContentType="application/vnd.openxmlformats-officedocument.drawingml.chart+xml"/>
  <Override PartName="/xl/drawings/drawing76.xml" ContentType="application/vnd.openxmlformats-officedocument.drawing+xml"/>
  <Override PartName="/xl/ctrlProps/ctrlProp76.xml" ContentType="application/vnd.ms-excel.controlproperties+xml"/>
  <Override PartName="/xl/charts/chart75.xml" ContentType="application/vnd.openxmlformats-officedocument.drawingml.chart+xml"/>
  <Override PartName="/xl/drawings/drawing77.xml" ContentType="application/vnd.openxmlformats-officedocument.drawing+xml"/>
  <Override PartName="/xl/ctrlProps/ctrlProp77.xml" ContentType="application/vnd.ms-excel.controlproperties+xml"/>
  <Override PartName="/xl/charts/chart76.xml" ContentType="application/vnd.openxmlformats-officedocument.drawingml.chart+xml"/>
  <Override PartName="/xl/drawings/drawing78.xml" ContentType="application/vnd.openxmlformats-officedocument.drawing+xml"/>
  <Override PartName="/xl/ctrlProps/ctrlProp78.xml" ContentType="application/vnd.ms-excel.controlproperties+xml"/>
  <Override PartName="/xl/charts/chart77.xml" ContentType="application/vnd.openxmlformats-officedocument.drawingml.chart+xml"/>
  <Override PartName="/xl/drawings/drawing79.xml" ContentType="application/vnd.openxmlformats-officedocument.drawing+xml"/>
  <Override PartName="/xl/ctrlProps/ctrlProp79.xml" ContentType="application/vnd.ms-excel.controlproperties+xml"/>
  <Override PartName="/xl/charts/chart78.xml" ContentType="application/vnd.openxmlformats-officedocument.drawingml.chart+xml"/>
  <Override PartName="/xl/drawings/drawing80.xml" ContentType="application/vnd.openxmlformats-officedocument.drawing+xml"/>
  <Override PartName="/xl/ctrlProps/ctrlProp80.xml" ContentType="application/vnd.ms-excel.controlproperties+xml"/>
  <Override PartName="/xl/ctrlProps/ctrlProp81.xml" ContentType="application/vnd.ms-excel.controlproperties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drawings/drawing81.xml" ContentType="application/vnd.openxmlformats-officedocument.drawing+xml"/>
  <Override PartName="/xl/ctrlProps/ctrlProp82.xml" ContentType="application/vnd.ms-excel.controlproperties+xml"/>
  <Override PartName="/xl/charts/chart81.xml" ContentType="application/vnd.openxmlformats-officedocument.drawingml.chart+xml"/>
  <Override PartName="/xl/drawings/drawing82.xml" ContentType="application/vnd.openxmlformats-officedocument.drawing+xml"/>
  <Override PartName="/xl/ctrlProps/ctrlProp83.xml" ContentType="application/vnd.ms-excel.controlproperties+xml"/>
  <Override PartName="/xl/charts/chart82.xml" ContentType="application/vnd.openxmlformats-officedocument.drawingml.chart+xml"/>
  <Override PartName="/xl/drawings/drawing83.xml" ContentType="application/vnd.openxmlformats-officedocument.drawing+xml"/>
  <Override PartName="/xl/ctrlProps/ctrlProp84.xml" ContentType="application/vnd.ms-excel.controlproperties+xml"/>
  <Override PartName="/xl/charts/chart83.xml" ContentType="application/vnd.openxmlformats-officedocument.drawingml.chart+xml"/>
  <Override PartName="/xl/drawings/drawing84.xml" ContentType="application/vnd.openxmlformats-officedocument.drawing+xml"/>
  <Override PartName="/xl/ctrlProps/ctrlProp85.xml" ContentType="application/vnd.ms-excel.controlproperties+xml"/>
  <Override PartName="/xl/charts/chart84.xml" ContentType="application/vnd.openxmlformats-officedocument.drawingml.chart+xml"/>
  <Override PartName="/xl/drawings/drawing85.xml" ContentType="application/vnd.openxmlformats-officedocument.drawing+xml"/>
  <Override PartName="/xl/ctrlProps/ctrlProp86.xml" ContentType="application/vnd.ms-excel.controlproperties+xml"/>
  <Override PartName="/xl/charts/chart85.xml" ContentType="application/vnd.openxmlformats-officedocument.drawingml.chart+xml"/>
  <Override PartName="/xl/drawings/drawing86.xml" ContentType="application/vnd.openxmlformats-officedocument.drawing+xml"/>
  <Override PartName="/xl/ctrlProps/ctrlProp87.xml" ContentType="application/vnd.ms-excel.controlproperties+xml"/>
  <Override PartName="/xl/charts/chart86.xml" ContentType="application/vnd.openxmlformats-officedocument.drawingml.chart+xml"/>
  <Override PartName="/xl/drawings/drawing87.xml" ContentType="application/vnd.openxmlformats-officedocument.drawing+xml"/>
  <Override PartName="/xl/ctrlProps/ctrlProp88.xml" ContentType="application/vnd.ms-excel.controlproperties+xml"/>
  <Override PartName="/xl/charts/chart87.xml" ContentType="application/vnd.openxmlformats-officedocument.drawingml.chart+xml"/>
  <Override PartName="/xl/drawings/drawing88.xml" ContentType="application/vnd.openxmlformats-officedocument.drawing+xml"/>
  <Override PartName="/xl/ctrlProps/ctrlProp89.xml" ContentType="application/vnd.ms-excel.controlproperties+xml"/>
  <Override PartName="/xl/charts/chart88.xml" ContentType="application/vnd.openxmlformats-officedocument.drawingml.chart+xml"/>
  <Override PartName="/xl/drawings/drawing89.xml" ContentType="application/vnd.openxmlformats-officedocument.drawing+xml"/>
  <Override PartName="/xl/ctrlProps/ctrlProp90.xml" ContentType="application/vnd.ms-excel.controlproperties+xml"/>
  <Override PartName="/xl/charts/chart89.xml" ContentType="application/vnd.openxmlformats-officedocument.drawingml.chart+xml"/>
  <Override PartName="/xl/drawings/drawing90.xml" ContentType="application/vnd.openxmlformats-officedocument.drawing+xml"/>
  <Override PartName="/xl/ctrlProps/ctrlProp91.xml" ContentType="application/vnd.ms-excel.controlproperties+xml"/>
  <Override PartName="/xl/charts/chart90.xml" ContentType="application/vnd.openxmlformats-officedocument.drawingml.chart+xml"/>
  <Override PartName="/xl/drawings/drawing91.xml" ContentType="application/vnd.openxmlformats-officedocument.drawing+xml"/>
  <Override PartName="/xl/ctrlProps/ctrlProp92.xml" ContentType="application/vnd.ms-excel.controlproperties+xml"/>
  <Override PartName="/xl/charts/chart91.xml" ContentType="application/vnd.openxmlformats-officedocument.drawingml.chart+xml"/>
  <Override PartName="/xl/drawings/drawing92.xml" ContentType="application/vnd.openxmlformats-officedocument.drawing+xml"/>
  <Override PartName="/xl/ctrlProps/ctrlProp93.xml" ContentType="application/vnd.ms-excel.controlproperties+xml"/>
  <Override PartName="/xl/charts/chart92.xml" ContentType="application/vnd.openxmlformats-officedocument.drawingml.chart+xml"/>
  <Override PartName="/xl/drawings/drawing93.xml" ContentType="application/vnd.openxmlformats-officedocument.drawing+xml"/>
  <Override PartName="/xl/ctrlProps/ctrlProp94.xml" ContentType="application/vnd.ms-excel.controlproperties+xml"/>
  <Override PartName="/xl/charts/chart93.xml" ContentType="application/vnd.openxmlformats-officedocument.drawingml.chart+xml"/>
  <Override PartName="/xl/drawings/drawing94.xml" ContentType="application/vnd.openxmlformats-officedocument.drawing+xml"/>
  <Override PartName="/xl/ctrlProps/ctrlProp95.xml" ContentType="application/vnd.ms-excel.controlproperties+xml"/>
  <Override PartName="/xl/charts/chart94.xml" ContentType="application/vnd.openxmlformats-officedocument.drawingml.chart+xml"/>
  <Override PartName="/xl/drawings/drawing95.xml" ContentType="application/vnd.openxmlformats-officedocument.drawing+xml"/>
  <Override PartName="/xl/ctrlProps/ctrlProp96.xml" ContentType="application/vnd.ms-excel.controlproperties+xml"/>
  <Override PartName="/xl/charts/chart95.xml" ContentType="application/vnd.openxmlformats-officedocument.drawingml.chart+xml"/>
  <Override PartName="/xl/drawings/drawing96.xml" ContentType="application/vnd.openxmlformats-officedocument.drawing+xml"/>
  <Override PartName="/xl/ctrlProps/ctrlProp97.xml" ContentType="application/vnd.ms-excel.controlproperties+xml"/>
  <Override PartName="/xl/charts/chart96.xml" ContentType="application/vnd.openxmlformats-officedocument.drawingml.chart+xml"/>
  <Override PartName="/xl/drawings/drawing97.xml" ContentType="application/vnd.openxmlformats-officedocument.drawing+xml"/>
  <Override PartName="/xl/ctrlProps/ctrlProp98.xml" ContentType="application/vnd.ms-excel.controlproperties+xml"/>
  <Override PartName="/xl/charts/chart97.xml" ContentType="application/vnd.openxmlformats-officedocument.drawingml.chart+xml"/>
  <Override PartName="/xl/drawings/drawing98.xml" ContentType="application/vnd.openxmlformats-officedocument.drawing+xml"/>
  <Override PartName="/xl/ctrlProps/ctrlProp99.xml" ContentType="application/vnd.ms-excel.controlproperties+xml"/>
  <Override PartName="/xl/charts/chart98.xml" ContentType="application/vnd.openxmlformats-officedocument.drawingml.chart+xml"/>
  <Override PartName="/xl/drawings/drawing99.xml" ContentType="application/vnd.openxmlformats-officedocument.drawing+xml"/>
  <Override PartName="/xl/ctrlProps/ctrlProp100.xml" ContentType="application/vnd.ms-excel.controlproperties+xml"/>
  <Override PartName="/xl/charts/chart99.xml" ContentType="application/vnd.openxmlformats-officedocument.drawingml.chart+xml"/>
  <Override PartName="/xl/drawings/drawing100.xml" ContentType="application/vnd.openxmlformats-officedocument.drawing+xml"/>
  <Override PartName="/xl/ctrlProps/ctrlProp101.xml" ContentType="application/vnd.ms-excel.controlproperties+xml"/>
  <Override PartName="/xl/charts/chart100.xml" ContentType="application/vnd.openxmlformats-officedocument.drawingml.chart+xml"/>
  <Override PartName="/xl/drawings/drawing101.xml" ContentType="application/vnd.openxmlformats-officedocument.drawing+xml"/>
  <Override PartName="/xl/ctrlProps/ctrlProp102.xml" ContentType="application/vnd.ms-excel.controlproperties+xml"/>
  <Override PartName="/xl/charts/chart101.xml" ContentType="application/vnd.openxmlformats-officedocument.drawingml.chart+xml"/>
  <Override PartName="/xl/drawings/drawing102.xml" ContentType="application/vnd.openxmlformats-officedocument.drawing+xml"/>
  <Override PartName="/xl/ctrlProps/ctrlProp103.xml" ContentType="application/vnd.ms-excel.controlproperties+xml"/>
  <Override PartName="/xl/charts/chart102.xml" ContentType="application/vnd.openxmlformats-officedocument.drawingml.chart+xml"/>
  <Override PartName="/xl/drawings/drawing103.xml" ContentType="application/vnd.openxmlformats-officedocument.drawing+xml"/>
  <Override PartName="/xl/ctrlProps/ctrlProp104.xml" ContentType="application/vnd.ms-excel.controlproperties+xml"/>
  <Override PartName="/xl/charts/chart103.xml" ContentType="application/vnd.openxmlformats-officedocument.drawingml.chart+xml"/>
  <Override PartName="/xl/drawings/drawing104.xml" ContentType="application/vnd.openxmlformats-officedocument.drawing+xml"/>
  <Override PartName="/xl/ctrlProps/ctrlProp105.xml" ContentType="application/vnd.ms-excel.controlproperties+xml"/>
  <Override PartName="/xl/charts/chart104.xml" ContentType="application/vnd.openxmlformats-officedocument.drawingml.chart+xml"/>
  <Override PartName="/xl/drawings/drawing105.xml" ContentType="application/vnd.openxmlformats-officedocument.drawing+xml"/>
  <Override PartName="/xl/ctrlProps/ctrlProp106.xml" ContentType="application/vnd.ms-excel.controlproperties+xml"/>
  <Override PartName="/xl/charts/chart105.xml" ContentType="application/vnd.openxmlformats-officedocument.drawingml.chart+xml"/>
  <Override PartName="/xl/drawings/drawing106.xml" ContentType="application/vnd.openxmlformats-officedocument.drawing+xml"/>
  <Override PartName="/xl/ctrlProps/ctrlProp107.xml" ContentType="application/vnd.ms-excel.controlproperties+xml"/>
  <Override PartName="/xl/charts/chart106.xml" ContentType="application/vnd.openxmlformats-officedocument.drawingml.chart+xml"/>
  <Override PartName="/xl/drawings/drawing107.xml" ContentType="application/vnd.openxmlformats-officedocument.drawing+xml"/>
  <Override PartName="/xl/ctrlProps/ctrlProp108.xml" ContentType="application/vnd.ms-excel.controlproperties+xml"/>
  <Override PartName="/xl/charts/chart107.xml" ContentType="application/vnd.openxmlformats-officedocument.drawingml.chart+xml"/>
  <Override PartName="/xl/drawings/drawing108.xml" ContentType="application/vnd.openxmlformats-officedocument.drawing+xml"/>
  <Override PartName="/xl/ctrlProps/ctrlProp109.xml" ContentType="application/vnd.ms-excel.controlproperties+xml"/>
  <Override PartName="/xl/charts/chart108.xml" ContentType="application/vnd.openxmlformats-officedocument.drawingml.chart+xml"/>
  <Override PartName="/xl/drawings/drawing109.xml" ContentType="application/vnd.openxmlformats-officedocument.drawing+xml"/>
  <Override PartName="/xl/ctrlProps/ctrlProp110.xml" ContentType="application/vnd.ms-excel.controlproperties+xml"/>
  <Override PartName="/xl/charts/chart109.xml" ContentType="application/vnd.openxmlformats-officedocument.drawingml.chart+xml"/>
  <Override PartName="/xl/drawings/drawing110.xml" ContentType="application/vnd.openxmlformats-officedocument.drawing+xml"/>
  <Override PartName="/xl/ctrlProps/ctrlProp111.xml" ContentType="application/vnd.ms-excel.controlproperties+xml"/>
  <Override PartName="/xl/charts/chart110.xml" ContentType="application/vnd.openxmlformats-officedocument.drawingml.chart+xml"/>
  <Override PartName="/xl/drawings/drawing111.xml" ContentType="application/vnd.openxmlformats-officedocument.drawing+xml"/>
  <Override PartName="/xl/ctrlProps/ctrlProp112.xml" ContentType="application/vnd.ms-excel.controlproperties+xml"/>
  <Override PartName="/xl/charts/chart111.xml" ContentType="application/vnd.openxmlformats-officedocument.drawingml.chart+xml"/>
  <Override PartName="/xl/drawings/drawing112.xml" ContentType="application/vnd.openxmlformats-officedocument.drawing+xml"/>
  <Override PartName="/xl/ctrlProps/ctrlProp113.xml" ContentType="application/vnd.ms-excel.controlproperties+xml"/>
  <Override PartName="/xl/charts/chart112.xml" ContentType="application/vnd.openxmlformats-officedocument.drawingml.chart+xml"/>
  <Override PartName="/xl/drawings/drawing113.xml" ContentType="application/vnd.openxmlformats-officedocument.drawing+xml"/>
  <Override PartName="/xl/ctrlProps/ctrlProp114.xml" ContentType="application/vnd.ms-excel.controlproperties+xml"/>
  <Override PartName="/xl/charts/chart113.xml" ContentType="application/vnd.openxmlformats-officedocument.drawingml.chart+xml"/>
  <Override PartName="/xl/drawings/drawing114.xml" ContentType="application/vnd.openxmlformats-officedocument.drawing+xml"/>
  <Override PartName="/xl/ctrlProps/ctrlProp115.xml" ContentType="application/vnd.ms-excel.controlproperties+xml"/>
  <Override PartName="/xl/charts/chart114.xml" ContentType="application/vnd.openxmlformats-officedocument.drawingml.chart+xml"/>
  <Override PartName="/xl/drawings/drawing115.xml" ContentType="application/vnd.openxmlformats-officedocument.drawing+xml"/>
  <Override PartName="/xl/ctrlProps/ctrlProp116.xml" ContentType="application/vnd.ms-excel.controlproperties+xml"/>
  <Override PartName="/xl/charts/chart115.xml" ContentType="application/vnd.openxmlformats-officedocument.drawingml.chart+xml"/>
  <Override PartName="/xl/drawings/drawing116.xml" ContentType="application/vnd.openxmlformats-officedocument.drawing+xml"/>
  <Override PartName="/xl/ctrlProps/ctrlProp117.xml" ContentType="application/vnd.ms-excel.controlproperties+xml"/>
  <Override PartName="/xl/charts/chart116.xml" ContentType="application/vnd.openxmlformats-officedocument.drawingml.chart+xml"/>
  <Override PartName="/xl/drawings/drawing117.xml" ContentType="application/vnd.openxmlformats-officedocument.drawing+xml"/>
  <Override PartName="/xl/ctrlProps/ctrlProp118.xml" ContentType="application/vnd.ms-excel.controlproperties+xml"/>
  <Override PartName="/xl/charts/chart117.xml" ContentType="application/vnd.openxmlformats-officedocument.drawingml.chart+xml"/>
  <Override PartName="/xl/drawings/drawing118.xml" ContentType="application/vnd.openxmlformats-officedocument.drawing+xml"/>
  <Override PartName="/xl/ctrlProps/ctrlProp119.xml" ContentType="application/vnd.ms-excel.controlproperties+xml"/>
  <Override PartName="/xl/charts/chart118.xml" ContentType="application/vnd.openxmlformats-officedocument.drawingml.chart+xml"/>
  <Override PartName="/xl/drawings/drawing119.xml" ContentType="application/vnd.openxmlformats-officedocument.drawing+xml"/>
  <Override PartName="/xl/ctrlProps/ctrlProp120.xml" ContentType="application/vnd.ms-excel.controlproperties+xml"/>
  <Override PartName="/xl/charts/chart119.xml" ContentType="application/vnd.openxmlformats-officedocument.drawingml.chart+xml"/>
  <Override PartName="/xl/drawings/drawing120.xml" ContentType="application/vnd.openxmlformats-officedocument.drawing+xml"/>
  <Override PartName="/xl/ctrlProps/ctrlProp121.xml" ContentType="application/vnd.ms-excel.controlproperties+xml"/>
  <Override PartName="/xl/charts/chart120.xml" ContentType="application/vnd.openxmlformats-officedocument.drawingml.chart+xml"/>
  <Override PartName="/xl/drawings/drawing121.xml" ContentType="application/vnd.openxmlformats-officedocument.drawing+xml"/>
  <Override PartName="/xl/ctrlProps/ctrlProp122.xml" ContentType="application/vnd.ms-excel.controlproperties+xml"/>
  <Override PartName="/xl/charts/chart121.xml" ContentType="application/vnd.openxmlformats-officedocument.drawingml.chart+xml"/>
  <Override PartName="/xl/drawings/drawing122.xml" ContentType="application/vnd.openxmlformats-officedocument.drawing+xml"/>
  <Override PartName="/xl/ctrlProps/ctrlProp123.xml" ContentType="application/vnd.ms-excel.controlproperties+xml"/>
  <Override PartName="/xl/charts/chart122.xml" ContentType="application/vnd.openxmlformats-officedocument.drawingml.chart+xml"/>
  <Override PartName="/xl/drawings/drawing123.xml" ContentType="application/vnd.openxmlformats-officedocument.drawing+xml"/>
  <Override PartName="/xl/ctrlProps/ctrlProp124.xml" ContentType="application/vnd.ms-excel.controlproperties+xml"/>
  <Override PartName="/xl/charts/chart123.xml" ContentType="application/vnd.openxmlformats-officedocument.drawingml.chart+xml"/>
  <Override PartName="/xl/drawings/drawing124.xml" ContentType="application/vnd.openxmlformats-officedocument.drawing+xml"/>
  <Override PartName="/xl/ctrlProps/ctrlProp125.xml" ContentType="application/vnd.ms-excel.controlproperties+xml"/>
  <Override PartName="/xl/charts/chart124.xml" ContentType="application/vnd.openxmlformats-officedocument.drawingml.chart+xml"/>
  <Override PartName="/xl/drawings/drawing125.xml" ContentType="application/vnd.openxmlformats-officedocument.drawing+xml"/>
  <Override PartName="/xl/ctrlProps/ctrlProp126.xml" ContentType="application/vnd.ms-excel.controlproperties+xml"/>
  <Override PartName="/xl/charts/chart125.xml" ContentType="application/vnd.openxmlformats-officedocument.drawingml.chart+xml"/>
  <Override PartName="/xl/drawings/drawing126.xml" ContentType="application/vnd.openxmlformats-officedocument.drawing+xml"/>
  <Override PartName="/xl/ctrlProps/ctrlProp127.xml" ContentType="application/vnd.ms-excel.controlproperties+xml"/>
  <Override PartName="/xl/charts/chart126.xml" ContentType="application/vnd.openxmlformats-officedocument.drawingml.chart+xml"/>
  <Override PartName="/xl/drawings/drawing127.xml" ContentType="application/vnd.openxmlformats-officedocument.drawing+xml"/>
  <Override PartName="/xl/ctrlProps/ctrlProp128.xml" ContentType="application/vnd.ms-excel.controlproperties+xml"/>
  <Override PartName="/xl/charts/chart127.xml" ContentType="application/vnd.openxmlformats-officedocument.drawingml.chart+xml"/>
  <Override PartName="/xl/drawings/drawing128.xml" ContentType="application/vnd.openxmlformats-officedocument.drawing+xml"/>
  <Override PartName="/xl/ctrlProps/ctrlProp129.xml" ContentType="application/vnd.ms-excel.controlproperties+xml"/>
  <Override PartName="/xl/charts/chart128.xml" ContentType="application/vnd.openxmlformats-officedocument.drawingml.chart+xml"/>
  <Override PartName="/xl/drawings/drawing129.xml" ContentType="application/vnd.openxmlformats-officedocument.drawing+xml"/>
  <Override PartName="/xl/ctrlProps/ctrlProp130.xml" ContentType="application/vnd.ms-excel.controlproperties+xml"/>
  <Override PartName="/xl/charts/chart129.xml" ContentType="application/vnd.openxmlformats-officedocument.drawingml.chart+xml"/>
  <Override PartName="/xl/drawings/drawing130.xml" ContentType="application/vnd.openxmlformats-officedocument.drawing+xml"/>
  <Override PartName="/xl/ctrlProps/ctrlProp131.xml" ContentType="application/vnd.ms-excel.controlproperties+xml"/>
  <Override PartName="/xl/charts/chart130.xml" ContentType="application/vnd.openxmlformats-officedocument.drawingml.chart+xml"/>
  <Override PartName="/xl/drawings/drawing131.xml" ContentType="application/vnd.openxmlformats-officedocument.drawing+xml"/>
  <Override PartName="/xl/ctrlProps/ctrlProp132.xml" ContentType="application/vnd.ms-excel.controlproperties+xml"/>
  <Override PartName="/xl/charts/chart131.xml" ContentType="application/vnd.openxmlformats-officedocument.drawingml.chart+xml"/>
  <Override PartName="/xl/drawings/drawing132.xml" ContentType="application/vnd.openxmlformats-officedocument.drawing+xml"/>
  <Override PartName="/xl/ctrlProps/ctrlProp133.xml" ContentType="application/vnd.ms-excel.controlproperties+xml"/>
  <Override PartName="/xl/charts/chart132.xml" ContentType="application/vnd.openxmlformats-officedocument.drawingml.chart+xml"/>
  <Override PartName="/xl/drawings/drawing133.xml" ContentType="application/vnd.openxmlformats-officedocument.drawing+xml"/>
  <Override PartName="/xl/ctrlProps/ctrlProp134.xml" ContentType="application/vnd.ms-excel.controlproperties+xml"/>
  <Override PartName="/xl/charts/chart133.xml" ContentType="application/vnd.openxmlformats-officedocument.drawingml.chart+xml"/>
  <Override PartName="/xl/drawings/drawing134.xml" ContentType="application/vnd.openxmlformats-officedocument.drawing+xml"/>
  <Override PartName="/xl/ctrlProps/ctrlProp135.xml" ContentType="application/vnd.ms-excel.controlproperties+xml"/>
  <Override PartName="/xl/charts/chart134.xml" ContentType="application/vnd.openxmlformats-officedocument.drawingml.chart+xml"/>
  <Override PartName="/xl/drawings/drawing135.xml" ContentType="application/vnd.openxmlformats-officedocument.drawing+xml"/>
  <Override PartName="/xl/ctrlProps/ctrlProp136.xml" ContentType="application/vnd.ms-excel.controlproperties+xml"/>
  <Override PartName="/xl/charts/chart135.xml" ContentType="application/vnd.openxmlformats-officedocument.drawingml.chart+xml"/>
  <Override PartName="/xl/drawings/drawing136.xml" ContentType="application/vnd.openxmlformats-officedocument.drawing+xml"/>
  <Override PartName="/xl/ctrlProps/ctrlProp137.xml" ContentType="application/vnd.ms-excel.controlproperties+xml"/>
  <Override PartName="/xl/charts/chart136.xml" ContentType="application/vnd.openxmlformats-officedocument.drawingml.chart+xml"/>
  <Override PartName="/xl/drawings/drawing137.xml" ContentType="application/vnd.openxmlformats-officedocument.drawing+xml"/>
  <Override PartName="/xl/ctrlProps/ctrlProp138.xml" ContentType="application/vnd.ms-excel.controlproperties+xml"/>
  <Override PartName="/xl/charts/chart137.xml" ContentType="application/vnd.openxmlformats-officedocument.drawingml.chart+xml"/>
  <Override PartName="/xl/drawings/drawing138.xml" ContentType="application/vnd.openxmlformats-officedocument.drawing+xml"/>
  <Override PartName="/xl/ctrlProps/ctrlProp139.xml" ContentType="application/vnd.ms-excel.controlproperties+xml"/>
  <Override PartName="/xl/charts/chart138.xml" ContentType="application/vnd.openxmlformats-officedocument.drawingml.chart+xml"/>
  <Override PartName="/xl/drawings/drawing139.xml" ContentType="application/vnd.openxmlformats-officedocument.drawing+xml"/>
  <Override PartName="/xl/ctrlProps/ctrlProp140.xml" ContentType="application/vnd.ms-excel.controlproperties+xml"/>
  <Override PartName="/xl/charts/chart139.xml" ContentType="application/vnd.openxmlformats-officedocument.drawingml.chart+xml"/>
  <Override PartName="/xl/drawings/drawing140.xml" ContentType="application/vnd.openxmlformats-officedocument.drawing+xml"/>
  <Override PartName="/xl/ctrlProps/ctrlProp141.xml" ContentType="application/vnd.ms-excel.controlproperties+xml"/>
  <Override PartName="/xl/charts/chart140.xml" ContentType="application/vnd.openxmlformats-officedocument.drawingml.chart+xml"/>
  <Override PartName="/xl/drawings/drawing141.xml" ContentType="application/vnd.openxmlformats-officedocument.drawing+xml"/>
  <Override PartName="/xl/ctrlProps/ctrlProp142.xml" ContentType="application/vnd.ms-excel.controlproperties+xml"/>
  <Override PartName="/xl/charts/chart141.xml" ContentType="application/vnd.openxmlformats-officedocument.drawingml.chart+xml"/>
  <Override PartName="/xl/drawings/drawing142.xml" ContentType="application/vnd.openxmlformats-officedocument.drawing+xml"/>
  <Override PartName="/xl/ctrlProps/ctrlProp143.xml" ContentType="application/vnd.ms-excel.controlproperties+xml"/>
  <Override PartName="/xl/charts/chart142.xml" ContentType="application/vnd.openxmlformats-officedocument.drawingml.chart+xml"/>
  <Override PartName="/xl/drawings/drawing143.xml" ContentType="application/vnd.openxmlformats-officedocument.drawing+xml"/>
  <Override PartName="/xl/ctrlProps/ctrlProp144.xml" ContentType="application/vnd.ms-excel.controlproperties+xml"/>
  <Override PartName="/xl/charts/chart143.xml" ContentType="application/vnd.openxmlformats-officedocument.drawingml.chart+xml"/>
  <Override PartName="/xl/drawings/drawing144.xml" ContentType="application/vnd.openxmlformats-officedocument.drawing+xml"/>
  <Override PartName="/xl/ctrlProps/ctrlProp145.xml" ContentType="application/vnd.ms-excel.controlproperties+xml"/>
  <Override PartName="/xl/charts/chart144.xml" ContentType="application/vnd.openxmlformats-officedocument.drawingml.chart+xml"/>
  <Override PartName="/xl/drawings/drawing145.xml" ContentType="application/vnd.openxmlformats-officedocument.drawing+xml"/>
  <Override PartName="/xl/ctrlProps/ctrlProp146.xml" ContentType="application/vnd.ms-excel.controlproperties+xml"/>
  <Override PartName="/xl/charts/chart145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icta\Desktop\programs\NAIVAWASCO\"/>
    </mc:Choice>
  </mc:AlternateContent>
  <bookViews>
    <workbookView xWindow="0" yWindow="0" windowWidth="28800" windowHeight="12330" tabRatio="972"/>
  </bookViews>
  <sheets>
    <sheet name="Dashboard Production Quality" sheetId="34" r:id="rId1"/>
    <sheet name="Budget2526" sheetId="214" r:id="rId2"/>
    <sheet name="ACTUAL 2526" sheetId="309" r:id="rId3"/>
    <sheet name="Actual2425" sheetId="272" state="hidden" r:id="rId4"/>
    <sheet name="ACTUAL 2324" sheetId="308" state="hidden" r:id="rId5"/>
    <sheet name="Actual2223" sheetId="246" state="hidden" r:id="rId6"/>
    <sheet name="Actual2122" sheetId="215" state="hidden" r:id="rId7"/>
    <sheet name="Actual2021" sheetId="216" state="hidden" r:id="rId8"/>
    <sheet name="KPI 1a" sheetId="9" r:id="rId9"/>
    <sheet name="KPI 1b" sheetId="314" r:id="rId10"/>
    <sheet name="KPI 1c" sheetId="241" r:id="rId11"/>
    <sheet name="KPI 1d" sheetId="273" r:id="rId12"/>
    <sheet name="KPI 1e" sheetId="279" r:id="rId13"/>
    <sheet name="KPI 1f" sheetId="285" r:id="rId14"/>
    <sheet name="KPI 1g" sheetId="226" r:id="rId15"/>
    <sheet name="KPI 1h" sheetId="230" r:id="rId16"/>
    <sheet name="KPI 2a" sheetId="78" r:id="rId17"/>
    <sheet name="KPI 2b" sheetId="315" r:id="rId18"/>
    <sheet name="KPI 2c" sheetId="220" r:id="rId19"/>
    <sheet name="KPI 2d" sheetId="274" r:id="rId20"/>
    <sheet name="KPI 2e" sheetId="280" r:id="rId21"/>
    <sheet name="KPI 2f" sheetId="286" r:id="rId22"/>
    <sheet name="KPI 2g" sheetId="221" r:id="rId23"/>
    <sheet name="KPI 2h" sheetId="222" r:id="rId24"/>
    <sheet name="KPI 3a" sheetId="79" r:id="rId25"/>
    <sheet name="KPI 3b" sheetId="316" r:id="rId26"/>
    <sheet name="KPI 3c" sheetId="223" r:id="rId27"/>
    <sheet name="KPI 3d" sheetId="231" r:id="rId28"/>
    <sheet name="KPI 3e" sheetId="224" r:id="rId29"/>
    <sheet name="KPI 4a" sheetId="80" r:id="rId30"/>
    <sheet name="KPI 4b" sheetId="317" r:id="rId31"/>
    <sheet name="KPI 4c" sheetId="225" r:id="rId32"/>
    <sheet name="KPI 4d" sheetId="276" r:id="rId33"/>
    <sheet name="KPI 4e" sheetId="281" r:id="rId34"/>
    <sheet name="KPI 4f" sheetId="287" r:id="rId35"/>
    <sheet name="KPI 4g" sheetId="204" r:id="rId36"/>
    <sheet name="KPI 4h" sheetId="170" r:id="rId37"/>
    <sheet name="KPI 5a" sheetId="81" r:id="rId38"/>
    <sheet name="KPI 5b" sheetId="318" r:id="rId39"/>
    <sheet name="KPI 5c" sheetId="228" r:id="rId40"/>
    <sheet name="KPI 5d" sheetId="310" r:id="rId41"/>
    <sheet name="KPI 5e" sheetId="311" r:id="rId42"/>
    <sheet name="KPI 5f" sheetId="312" r:id="rId43"/>
    <sheet name="KPI 5g" sheetId="313" r:id="rId44"/>
    <sheet name="KPI 5h" sheetId="229" r:id="rId45"/>
    <sheet name="KPI 6a" sheetId="82" r:id="rId46"/>
    <sheet name="KPI 6b" sheetId="319" r:id="rId47"/>
    <sheet name="KPI 6c" sheetId="201" r:id="rId48"/>
    <sheet name="KPI 6d" sheetId="275" r:id="rId49"/>
    <sheet name="KPI 6e" sheetId="282" r:id="rId50"/>
    <sheet name="KPI 6f" sheetId="288" r:id="rId51"/>
    <sheet name="KPI 6g" sheetId="232" r:id="rId52"/>
    <sheet name="KPI 6h" sheetId="234" r:id="rId53"/>
    <sheet name="KPI 7a" sheetId="206" r:id="rId54"/>
    <sheet name="KPI 7b" sheetId="320" r:id="rId55"/>
    <sheet name="KPI 7c" sheetId="235" r:id="rId56"/>
    <sheet name="KPI 7d" sheetId="236" r:id="rId57"/>
    <sheet name="KPI 7e" sheetId="237" r:id="rId58"/>
    <sheet name="KPI 8a" sheetId="242" r:id="rId59"/>
    <sheet name="KPI 8b" sheetId="322" r:id="rId60"/>
    <sheet name="KPI 8c" sheetId="243" r:id="rId61"/>
    <sheet name="KPI 8d" sheetId="244" r:id="rId62"/>
    <sheet name="KPI 8e" sheetId="245" r:id="rId63"/>
    <sheet name="KPI 9a" sheetId="247" r:id="rId64"/>
    <sheet name="KPI 9b" sheetId="321" r:id="rId65"/>
    <sheet name="KPI 9c" sheetId="248" r:id="rId66"/>
    <sheet name="KPI 9d" sheetId="249" r:id="rId67"/>
    <sheet name="KPI 9e" sheetId="250" r:id="rId68"/>
    <sheet name="KPI 10a" sheetId="251" r:id="rId69"/>
    <sheet name="KPI 10b" sheetId="323" r:id="rId70"/>
    <sheet name="KPI 10c" sheetId="252" r:id="rId71"/>
    <sheet name="KPI 10d" sheetId="253" r:id="rId72"/>
    <sheet name="KPI 10e" sheetId="261" r:id="rId73"/>
    <sheet name="KPI 11a" sheetId="258" r:id="rId74"/>
    <sheet name="KPI 11b" sheetId="324" r:id="rId75"/>
    <sheet name="KPI 11c" sheetId="259" r:id="rId76"/>
    <sheet name="KPI 11d" sheetId="260" r:id="rId77"/>
    <sheet name="KPI 11e" sheetId="254" r:id="rId78"/>
    <sheet name="KPI 12a" sheetId="266" r:id="rId79"/>
    <sheet name="KPI 12b" sheetId="325" r:id="rId80"/>
    <sheet name="KPI 12c" sheetId="267" r:id="rId81"/>
    <sheet name="KPI 12d" sheetId="268" r:id="rId82"/>
    <sheet name="KPI 12e" sheetId="269" r:id="rId83"/>
    <sheet name="KPI 13a" sheetId="289" r:id="rId84"/>
    <sheet name="KPI 13b" sheetId="326" r:id="rId85"/>
    <sheet name="KPI 13c" sheetId="290" r:id="rId86"/>
    <sheet name="KPI 13d" sheetId="327" r:id="rId87"/>
    <sheet name="KPI 13e" sheetId="292" r:id="rId88"/>
    <sheet name="KPI 14a" sheetId="293" r:id="rId89"/>
    <sheet name="KPI 14b" sheetId="328" r:id="rId90"/>
    <sheet name="KPI 14c" sheetId="294" r:id="rId91"/>
    <sheet name="KPI 14d" sheetId="301" r:id="rId92"/>
    <sheet name="KPI 14e" sheetId="302" r:id="rId93"/>
    <sheet name="KPI 14f" sheetId="303" r:id="rId94"/>
    <sheet name="KPI 14g" sheetId="295" r:id="rId95"/>
    <sheet name="KPI 14h" sheetId="296" r:id="rId96"/>
    <sheet name="KPI 15a" sheetId="297" r:id="rId97"/>
    <sheet name="KPI 15b" sheetId="329" r:id="rId98"/>
    <sheet name="KPI 15c" sheetId="298" r:id="rId99"/>
    <sheet name="KPI 15d" sheetId="304" r:id="rId100"/>
    <sheet name="KPI 15e" sheetId="305" r:id="rId101"/>
    <sheet name="KPI 15f" sheetId="306" r:id="rId102"/>
    <sheet name="KPI 15g" sheetId="299" r:id="rId103"/>
    <sheet name="KPI 15h" sheetId="300" r:id="rId104"/>
    <sheet name="KPI 16a" sheetId="193" r:id="rId105"/>
    <sheet name="KPI 16b" sheetId="330" r:id="rId106"/>
    <sheet name="KPI 16c" sheetId="239" r:id="rId107"/>
    <sheet name="KPI 16e" sheetId="169" r:id="rId108"/>
    <sheet name="KPI 16f" sheetId="240" r:id="rId109"/>
    <sheet name="KPI 17a" sheetId="208" r:id="rId110"/>
    <sheet name="KPI 17b" sheetId="212" r:id="rId111"/>
    <sheet name="KPI 17c" sheetId="209" r:id="rId112"/>
    <sheet name="KPI 17d" sheetId="213" r:id="rId113"/>
    <sheet name="KPI 17e" sheetId="255" r:id="rId114"/>
    <sheet name="KPI 17f" sheetId="257" r:id="rId115"/>
    <sheet name="KPI 18a" sheetId="62" r:id="rId116"/>
    <sheet name="KPI 18b" sheetId="277" r:id="rId117"/>
    <sheet name="KPI 18c" sheetId="68" r:id="rId118"/>
    <sheet name="KPI 18d" sheetId="284" r:id="rId119"/>
    <sheet name="KPI 18e" sheetId="61" r:id="rId120"/>
    <sheet name="KPI 18f" sheetId="18" r:id="rId121"/>
    <sheet name="KPI 18g" sheetId="14" r:id="rId122"/>
    <sheet name="KPI 19a" sheetId="19" r:id="rId123"/>
    <sheet name="KPI 19b" sheetId="20" r:id="rId124"/>
    <sheet name="KPI 19c" sheetId="92" r:id="rId125"/>
    <sheet name="KPI 19d" sheetId="93" r:id="rId126"/>
    <sheet name="KPI 19e" sheetId="98" r:id="rId127"/>
    <sheet name="KPI 19f" sheetId="99" r:id="rId128"/>
    <sheet name="KPI 19g" sheetId="100" r:id="rId129"/>
    <sheet name="KPI 19h" sheetId="101" r:id="rId130"/>
    <sheet name="KPI 20a" sheetId="105" r:id="rId131"/>
    <sheet name="KPI 20b" sheetId="106" r:id="rId132"/>
    <sheet name="KPI 20c" sheetId="107" r:id="rId133"/>
    <sheet name="KPI 20d" sheetId="108" r:id="rId134"/>
    <sheet name="KPI 20e" sheetId="262" r:id="rId135"/>
    <sheet name="KPI 20f" sheetId="263" r:id="rId136"/>
    <sheet name="KPI 20g" sheetId="264" r:id="rId137"/>
    <sheet name="KPI 20h" sheetId="265" r:id="rId138"/>
    <sheet name="KPI 20i" sheetId="109" r:id="rId139"/>
    <sheet name="KPI 20j" sheetId="110" r:id="rId140"/>
    <sheet name="KPI 20k" sheetId="111" r:id="rId141"/>
    <sheet name="KPI 20l" sheetId="112" r:id="rId142"/>
    <sheet name="General" sheetId="12" r:id="rId143"/>
    <sheet name="KPI 6b2" sheetId="207" state="hidden" r:id="rId144"/>
    <sheet name="KPI Z (3)" sheetId="291" state="hidden" r:id="rId145"/>
    <sheet name="KPI 6b1" sheetId="238" state="hidden" r:id="rId146"/>
    <sheet name="KPI Aa" sheetId="210" state="hidden" r:id="rId147"/>
    <sheet name="KPI Bb" sheetId="211" state="hidden" r:id="rId148"/>
    <sheet name="KPI Aa (2)" sheetId="256" state="hidden" r:id="rId149"/>
    <sheet name="KPI 5b3" sheetId="227" state="hidden" r:id="rId150"/>
    <sheet name="KPI 11dcc" sheetId="278" state="hidden" r:id="rId151"/>
    <sheet name="Sheet5" sheetId="283" state="hidden" r:id="rId152"/>
    <sheet name="KPI 39" sheetId="205" state="hidden" r:id="rId153"/>
  </sheets>
  <externalReferences>
    <externalReference r:id="rId154"/>
  </externalReferences>
  <definedNames>
    <definedName name="Actual_month">General!$B$3</definedName>
    <definedName name="_xlnm.Print_Area" localSheetId="0">'Dashboard Production Quality'!$A$1:$O$175</definedName>
    <definedName name="_xlnm.Print_Titles" localSheetId="0">'Dashboard Production Quality'!$1:$4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100" l="1"/>
  <c r="G19" i="100"/>
  <c r="H19" i="100"/>
  <c r="I19" i="100"/>
  <c r="J19" i="100"/>
  <c r="K19" i="100"/>
  <c r="L19" i="100"/>
  <c r="M19" i="100"/>
  <c r="N19" i="100"/>
  <c r="O19" i="100"/>
  <c r="P19" i="100"/>
  <c r="F20" i="100"/>
  <c r="G20" i="100"/>
  <c r="H20" i="100"/>
  <c r="I20" i="100"/>
  <c r="J20" i="100"/>
  <c r="K20" i="100"/>
  <c r="L20" i="100"/>
  <c r="M20" i="100"/>
  <c r="N20" i="100"/>
  <c r="O20" i="100"/>
  <c r="P20" i="100"/>
  <c r="E20" i="100"/>
  <c r="E19" i="100"/>
  <c r="A148" i="214"/>
  <c r="B148" i="214"/>
  <c r="C148" i="214"/>
  <c r="A149" i="214"/>
  <c r="B149" i="214"/>
  <c r="C149" i="214"/>
  <c r="F20" i="299"/>
  <c r="G20" i="299"/>
  <c r="H20" i="299"/>
  <c r="I20" i="299"/>
  <c r="J20" i="299"/>
  <c r="K20" i="299"/>
  <c r="M20" i="299"/>
  <c r="N20" i="299"/>
  <c r="O20" i="299"/>
  <c r="P20" i="299"/>
  <c r="E20" i="299"/>
  <c r="F20" i="295"/>
  <c r="G20" i="295"/>
  <c r="H20" i="295"/>
  <c r="I20" i="295"/>
  <c r="J20" i="295"/>
  <c r="K20" i="295"/>
  <c r="M20" i="295"/>
  <c r="N20" i="295"/>
  <c r="O20" i="295"/>
  <c r="P20" i="295"/>
  <c r="E20" i="295"/>
  <c r="E114" i="309"/>
  <c r="F114" i="309"/>
  <c r="G114" i="309"/>
  <c r="H114" i="309"/>
  <c r="I114" i="309"/>
  <c r="J114" i="309"/>
  <c r="L114" i="309"/>
  <c r="M114" i="309"/>
  <c r="N114" i="309"/>
  <c r="O114" i="309"/>
  <c r="E115" i="309"/>
  <c r="F115" i="309"/>
  <c r="G115" i="309"/>
  <c r="H115" i="309"/>
  <c r="I115" i="309"/>
  <c r="J115" i="309"/>
  <c r="L115" i="309"/>
  <c r="M115" i="309"/>
  <c r="N115" i="309"/>
  <c r="O115" i="309"/>
  <c r="D115" i="309"/>
  <c r="D114" i="309"/>
  <c r="E105" i="309"/>
  <c r="F105" i="309"/>
  <c r="G105" i="309"/>
  <c r="H105" i="309"/>
  <c r="I105" i="309"/>
  <c r="J105" i="309"/>
  <c r="L105" i="309"/>
  <c r="M105" i="309"/>
  <c r="N105" i="309"/>
  <c r="O105" i="309"/>
  <c r="E106" i="309"/>
  <c r="F106" i="309"/>
  <c r="G106" i="309"/>
  <c r="H106" i="309"/>
  <c r="I106" i="309"/>
  <c r="J106" i="309"/>
  <c r="L106" i="309"/>
  <c r="M106" i="309"/>
  <c r="N106" i="309"/>
  <c r="O106" i="309"/>
  <c r="D106" i="309"/>
  <c r="D105" i="309"/>
  <c r="P19" i="244"/>
  <c r="F20" i="244"/>
  <c r="G20" i="244"/>
  <c r="H20" i="244"/>
  <c r="I20" i="244"/>
  <c r="J20" i="244"/>
  <c r="K20" i="244"/>
  <c r="M20" i="244"/>
  <c r="N20" i="244"/>
  <c r="O20" i="244"/>
  <c r="P20" i="244"/>
  <c r="E20" i="244"/>
  <c r="E67" i="309"/>
  <c r="F67" i="309"/>
  <c r="G67" i="309"/>
  <c r="H67" i="309"/>
  <c r="I67" i="309"/>
  <c r="J67" i="309"/>
  <c r="K67" i="309"/>
  <c r="L20" i="244" s="1"/>
  <c r="L67" i="309"/>
  <c r="M67" i="309"/>
  <c r="N67" i="309"/>
  <c r="O67" i="309"/>
  <c r="D67" i="309"/>
  <c r="G67" i="214"/>
  <c r="F19" i="244" s="1"/>
  <c r="H67" i="214"/>
  <c r="G19" i="244" s="1"/>
  <c r="I67" i="214"/>
  <c r="H19" i="244" s="1"/>
  <c r="J67" i="214"/>
  <c r="I19" i="244" s="1"/>
  <c r="K67" i="214"/>
  <c r="J19" i="244" s="1"/>
  <c r="L67" i="214"/>
  <c r="K19" i="244" s="1"/>
  <c r="M67" i="214"/>
  <c r="L19" i="244" s="1"/>
  <c r="N67" i="214"/>
  <c r="M19" i="244" s="1"/>
  <c r="O67" i="214"/>
  <c r="N19" i="244" s="1"/>
  <c r="P67" i="214"/>
  <c r="O19" i="244" s="1"/>
  <c r="F67" i="214"/>
  <c r="E19" i="244" s="1"/>
  <c r="B1" i="257"/>
  <c r="B1" i="255"/>
  <c r="C1" i="240"/>
  <c r="B1" i="240"/>
  <c r="C1" i="169"/>
  <c r="B1" i="169"/>
  <c r="C1" i="244"/>
  <c r="B1" i="244"/>
  <c r="Q20" i="312"/>
  <c r="C26" i="214"/>
  <c r="C27" i="214"/>
  <c r="C28" i="214"/>
  <c r="C29" i="214"/>
  <c r="A26" i="214"/>
  <c r="A27" i="214"/>
  <c r="A28" i="214"/>
  <c r="A29" i="214"/>
  <c r="A25" i="214"/>
  <c r="A24" i="214"/>
  <c r="A17" i="214"/>
  <c r="A18" i="214"/>
  <c r="A19" i="214"/>
  <c r="A20" i="214"/>
  <c r="A21" i="214"/>
  <c r="A22" i="214"/>
  <c r="A23" i="214"/>
  <c r="A16" i="214"/>
  <c r="A15" i="214"/>
  <c r="A16" i="309"/>
  <c r="A17" i="309"/>
  <c r="A18" i="309"/>
  <c r="A19" i="309"/>
  <c r="A20" i="309"/>
  <c r="A21" i="309"/>
  <c r="A22" i="309"/>
  <c r="A23" i="309"/>
  <c r="C8" i="309"/>
  <c r="C9" i="309"/>
  <c r="C10" i="309"/>
  <c r="C11" i="309"/>
  <c r="C12" i="309"/>
  <c r="C13" i="309"/>
  <c r="C14" i="309"/>
  <c r="A7" i="309"/>
  <c r="A8" i="309"/>
  <c r="A9" i="309"/>
  <c r="A10" i="309"/>
  <c r="A11" i="309"/>
  <c r="A12" i="309"/>
  <c r="A13" i="309"/>
  <c r="A14" i="309"/>
  <c r="A6" i="309"/>
  <c r="B8" i="309"/>
  <c r="B9" i="309"/>
  <c r="B13" i="309"/>
  <c r="B14" i="309"/>
  <c r="B10" i="309"/>
  <c r="B12" i="309"/>
  <c r="B11" i="309"/>
  <c r="B7" i="309"/>
  <c r="A8" i="214"/>
  <c r="A9" i="214"/>
  <c r="A10" i="214"/>
  <c r="A11" i="214"/>
  <c r="A12" i="214"/>
  <c r="A13" i="214"/>
  <c r="A14" i="214"/>
  <c r="A7" i="214"/>
  <c r="B1" i="314"/>
  <c r="B1" i="9"/>
  <c r="C1" i="265"/>
  <c r="B1" i="265"/>
  <c r="C1" i="264"/>
  <c r="B1" i="264"/>
  <c r="C1" i="263"/>
  <c r="B1" i="263"/>
  <c r="C1" i="262"/>
  <c r="B1" i="262"/>
  <c r="C1" i="284"/>
  <c r="B1" i="284"/>
  <c r="C1" i="277"/>
  <c r="B1" i="277"/>
  <c r="B1" i="62"/>
  <c r="B1" i="101"/>
  <c r="B1" i="109"/>
  <c r="B1" i="110"/>
  <c r="B1" i="111"/>
  <c r="B1" i="112"/>
  <c r="A137" i="309"/>
  <c r="A137" i="214"/>
  <c r="B117" i="214"/>
  <c r="C119" i="309"/>
  <c r="C120" i="309"/>
  <c r="C121" i="309"/>
  <c r="C122" i="309"/>
  <c r="C118" i="309"/>
  <c r="A119" i="309"/>
  <c r="B119" i="309"/>
  <c r="A119" i="214"/>
  <c r="B119" i="214"/>
  <c r="C119" i="214"/>
  <c r="C1" i="239"/>
  <c r="B1" i="239"/>
  <c r="C1" i="330"/>
  <c r="B1" i="330"/>
  <c r="Q25" i="330"/>
  <c r="D23" i="330"/>
  <c r="D30" i="330" s="1"/>
  <c r="D22" i="330"/>
  <c r="D29" i="330" s="1"/>
  <c r="D21" i="330"/>
  <c r="D28" i="330" s="1"/>
  <c r="D20" i="330"/>
  <c r="D27" i="330" s="1"/>
  <c r="D19" i="330"/>
  <c r="D26" i="330" s="1"/>
  <c r="P18" i="330"/>
  <c r="P25" i="330" s="1"/>
  <c r="O18" i="330"/>
  <c r="O25" i="330" s="1"/>
  <c r="N18" i="330"/>
  <c r="N25" i="330" s="1"/>
  <c r="M18" i="330"/>
  <c r="M25" i="330" s="1"/>
  <c r="L18" i="330"/>
  <c r="L25" i="330" s="1"/>
  <c r="K18" i="330"/>
  <c r="K25" i="330" s="1"/>
  <c r="J18" i="330"/>
  <c r="J25" i="330" s="1"/>
  <c r="I18" i="330"/>
  <c r="I25" i="330" s="1"/>
  <c r="H18" i="330"/>
  <c r="H25" i="330" s="1"/>
  <c r="G18" i="330"/>
  <c r="G25" i="330" s="1"/>
  <c r="F18" i="330"/>
  <c r="F25" i="330" s="1"/>
  <c r="E18" i="330"/>
  <c r="E25" i="330" s="1"/>
  <c r="C1" i="193"/>
  <c r="B1" i="193"/>
  <c r="C1" i="300"/>
  <c r="B1" i="300"/>
  <c r="C1" i="299"/>
  <c r="B1" i="299"/>
  <c r="C1" i="306"/>
  <c r="B1" i="306"/>
  <c r="C1" i="305"/>
  <c r="B1" i="305"/>
  <c r="C1" i="304"/>
  <c r="B1" i="304"/>
  <c r="C1" i="329"/>
  <c r="B1" i="329"/>
  <c r="C1" i="298"/>
  <c r="B1" i="298"/>
  <c r="C1" i="297"/>
  <c r="B1" i="297"/>
  <c r="Q25" i="329"/>
  <c r="P23" i="329"/>
  <c r="O23" i="329"/>
  <c r="N23" i="329"/>
  <c r="M23" i="329"/>
  <c r="L23" i="329"/>
  <c r="K23" i="329"/>
  <c r="J23" i="329"/>
  <c r="I23" i="329"/>
  <c r="H23" i="329"/>
  <c r="G23" i="329"/>
  <c r="F23" i="329"/>
  <c r="E23" i="329"/>
  <c r="D23" i="329"/>
  <c r="D30" i="329" s="1"/>
  <c r="D22" i="329"/>
  <c r="D29" i="329" s="1"/>
  <c r="D21" i="329"/>
  <c r="D28" i="329" s="1"/>
  <c r="D20" i="329"/>
  <c r="D27" i="329" s="1"/>
  <c r="D19" i="329"/>
  <c r="D26" i="329" s="1"/>
  <c r="P18" i="329"/>
  <c r="P25" i="329" s="1"/>
  <c r="O18" i="329"/>
  <c r="O25" i="329" s="1"/>
  <c r="N18" i="329"/>
  <c r="N25" i="329" s="1"/>
  <c r="M18" i="329"/>
  <c r="M25" i="329" s="1"/>
  <c r="L18" i="329"/>
  <c r="L25" i="329" s="1"/>
  <c r="K18" i="329"/>
  <c r="K25" i="329" s="1"/>
  <c r="J18" i="329"/>
  <c r="J25" i="329" s="1"/>
  <c r="I18" i="329"/>
  <c r="I25" i="329" s="1"/>
  <c r="H18" i="329"/>
  <c r="H25" i="329" s="1"/>
  <c r="G18" i="329"/>
  <c r="G25" i="329" s="1"/>
  <c r="F18" i="329"/>
  <c r="F25" i="329" s="1"/>
  <c r="E18" i="329"/>
  <c r="E25" i="329" s="1"/>
  <c r="D1" i="329"/>
  <c r="C1" i="296"/>
  <c r="B1" i="296"/>
  <c r="C1" i="295"/>
  <c r="B1" i="295"/>
  <c r="C1" i="303"/>
  <c r="B1" i="303"/>
  <c r="C1" i="302"/>
  <c r="B1" i="302"/>
  <c r="C1" i="301"/>
  <c r="B1" i="301"/>
  <c r="C1" i="294"/>
  <c r="B1" i="294"/>
  <c r="C1" i="328"/>
  <c r="B1" i="328"/>
  <c r="C1" i="293"/>
  <c r="B1" i="293"/>
  <c r="F19" i="328"/>
  <c r="G19" i="328"/>
  <c r="H19" i="328"/>
  <c r="I19" i="328"/>
  <c r="J19" i="328"/>
  <c r="K19" i="328"/>
  <c r="G109" i="34" s="1"/>
  <c r="L19" i="328"/>
  <c r="M19" i="328"/>
  <c r="N19" i="328"/>
  <c r="O19" i="328"/>
  <c r="P19" i="328"/>
  <c r="E19" i="328"/>
  <c r="Q25" i="328"/>
  <c r="P23" i="328"/>
  <c r="O23" i="328"/>
  <c r="N23" i="328"/>
  <c r="M23" i="328"/>
  <c r="L23" i="328"/>
  <c r="K23" i="328"/>
  <c r="J23" i="328"/>
  <c r="I23" i="328"/>
  <c r="H23" i="328"/>
  <c r="G23" i="328"/>
  <c r="F23" i="328"/>
  <c r="E23" i="328"/>
  <c r="D23" i="328"/>
  <c r="D30" i="328" s="1"/>
  <c r="D22" i="328"/>
  <c r="D29" i="328" s="1"/>
  <c r="D21" i="328"/>
  <c r="D28" i="328" s="1"/>
  <c r="D20" i="328"/>
  <c r="D27" i="328" s="1"/>
  <c r="D19" i="328"/>
  <c r="D26" i="328" s="1"/>
  <c r="P18" i="328"/>
  <c r="P25" i="328" s="1"/>
  <c r="O18" i="328"/>
  <c r="O25" i="328" s="1"/>
  <c r="N18" i="328"/>
  <c r="N25" i="328" s="1"/>
  <c r="M18" i="328"/>
  <c r="M25" i="328" s="1"/>
  <c r="L18" i="328"/>
  <c r="L25" i="328" s="1"/>
  <c r="K18" i="328"/>
  <c r="K25" i="328" s="1"/>
  <c r="J18" i="328"/>
  <c r="J25" i="328" s="1"/>
  <c r="I18" i="328"/>
  <c r="I25" i="328" s="1"/>
  <c r="H18" i="328"/>
  <c r="H25" i="328" s="1"/>
  <c r="G18" i="328"/>
  <c r="G25" i="328" s="1"/>
  <c r="F18" i="328"/>
  <c r="F25" i="328" s="1"/>
  <c r="E18" i="328"/>
  <c r="E25" i="328" s="1"/>
  <c r="D1" i="328"/>
  <c r="C1" i="327"/>
  <c r="B1" i="327"/>
  <c r="N30" i="327"/>
  <c r="M30" i="327"/>
  <c r="L30" i="327"/>
  <c r="K30" i="327"/>
  <c r="J30" i="327"/>
  <c r="I30" i="327"/>
  <c r="H30" i="327"/>
  <c r="G30" i="327"/>
  <c r="F30" i="327"/>
  <c r="E30" i="327"/>
  <c r="P23" i="327"/>
  <c r="P30" i="327" s="1"/>
  <c r="D23" i="327"/>
  <c r="C1" i="292"/>
  <c r="B1" i="292"/>
  <c r="C1" i="290"/>
  <c r="B1" i="290"/>
  <c r="C1" i="326"/>
  <c r="B1" i="326"/>
  <c r="Q25" i="326"/>
  <c r="P23" i="326"/>
  <c r="O23" i="326"/>
  <c r="N23" i="326"/>
  <c r="M23" i="326"/>
  <c r="L23" i="326"/>
  <c r="K23" i="326"/>
  <c r="J23" i="326"/>
  <c r="I23" i="326"/>
  <c r="H23" i="326"/>
  <c r="G23" i="326"/>
  <c r="F23" i="326"/>
  <c r="E23" i="326"/>
  <c r="E30" i="326" s="1"/>
  <c r="D23" i="326"/>
  <c r="D30" i="326" s="1"/>
  <c r="D22" i="326"/>
  <c r="D29" i="326" s="1"/>
  <c r="D21" i="326"/>
  <c r="D28" i="326" s="1"/>
  <c r="D20" i="326"/>
  <c r="D27" i="326" s="1"/>
  <c r="D19" i="326"/>
  <c r="D26" i="326" s="1"/>
  <c r="P18" i="326"/>
  <c r="P25" i="326" s="1"/>
  <c r="O18" i="326"/>
  <c r="O25" i="326" s="1"/>
  <c r="N18" i="326"/>
  <c r="N25" i="326" s="1"/>
  <c r="M18" i="326"/>
  <c r="M25" i="326" s="1"/>
  <c r="L18" i="326"/>
  <c r="L25" i="326" s="1"/>
  <c r="K18" i="326"/>
  <c r="K25" i="326" s="1"/>
  <c r="J18" i="326"/>
  <c r="J25" i="326" s="1"/>
  <c r="I18" i="326"/>
  <c r="I25" i="326" s="1"/>
  <c r="H18" i="326"/>
  <c r="H25" i="326" s="1"/>
  <c r="G18" i="326"/>
  <c r="G25" i="326" s="1"/>
  <c r="F18" i="326"/>
  <c r="F25" i="326" s="1"/>
  <c r="E18" i="326"/>
  <c r="E25" i="326" s="1"/>
  <c r="D1" i="326"/>
  <c r="C1" i="269"/>
  <c r="B1" i="269"/>
  <c r="C1" i="268"/>
  <c r="B1" i="268"/>
  <c r="C1" i="267"/>
  <c r="B1" i="267"/>
  <c r="B1" i="325"/>
  <c r="B1" i="266"/>
  <c r="B1" i="324"/>
  <c r="C1" i="258"/>
  <c r="B1" i="258"/>
  <c r="A110" i="309"/>
  <c r="B110" i="309"/>
  <c r="C110" i="309"/>
  <c r="A101" i="309"/>
  <c r="B101" i="309"/>
  <c r="C101" i="309"/>
  <c r="A95" i="309"/>
  <c r="B95" i="309"/>
  <c r="C95" i="309"/>
  <c r="A96" i="309"/>
  <c r="B96" i="309"/>
  <c r="C96" i="309"/>
  <c r="A97" i="309"/>
  <c r="B97" i="309"/>
  <c r="C97" i="309"/>
  <c r="A98" i="309"/>
  <c r="B98" i="309"/>
  <c r="C98" i="309"/>
  <c r="A89" i="309"/>
  <c r="B89" i="309"/>
  <c r="C89" i="309"/>
  <c r="F116" i="214"/>
  <c r="F110" i="214" s="1"/>
  <c r="F19" i="329" s="1"/>
  <c r="G116" i="214"/>
  <c r="G110" i="214" s="1"/>
  <c r="G19" i="329" s="1"/>
  <c r="H116" i="214"/>
  <c r="H110" i="214" s="1"/>
  <c r="H19" i="329" s="1"/>
  <c r="I116" i="214"/>
  <c r="I110" i="214" s="1"/>
  <c r="I19" i="329" s="1"/>
  <c r="J116" i="214"/>
  <c r="J110" i="214" s="1"/>
  <c r="J19" i="329" s="1"/>
  <c r="K116" i="214"/>
  <c r="K110" i="214" s="1"/>
  <c r="K19" i="329" s="1"/>
  <c r="L116" i="214"/>
  <c r="L110" i="214" s="1"/>
  <c r="L19" i="329" s="1"/>
  <c r="M116" i="214"/>
  <c r="M110" i="214" s="1"/>
  <c r="M19" i="329" s="1"/>
  <c r="N116" i="214"/>
  <c r="N110" i="214" s="1"/>
  <c r="N19" i="329" s="1"/>
  <c r="O116" i="214"/>
  <c r="O110" i="214" s="1"/>
  <c r="O19" i="329" s="1"/>
  <c r="P116" i="214"/>
  <c r="P110" i="214" s="1"/>
  <c r="P19" i="329" s="1"/>
  <c r="E116" i="214"/>
  <c r="E110" i="214" s="1"/>
  <c r="E19" i="329" s="1"/>
  <c r="A110" i="214"/>
  <c r="B110" i="214"/>
  <c r="C110" i="214"/>
  <c r="F107" i="214"/>
  <c r="G107" i="214"/>
  <c r="H107" i="214"/>
  <c r="I107" i="214"/>
  <c r="J107" i="214"/>
  <c r="K107" i="214"/>
  <c r="L107" i="214"/>
  <c r="M107" i="214"/>
  <c r="N107" i="214"/>
  <c r="O107" i="214"/>
  <c r="P107" i="214"/>
  <c r="E107" i="214"/>
  <c r="A101" i="214"/>
  <c r="B101" i="214"/>
  <c r="C101" i="214"/>
  <c r="A95" i="214"/>
  <c r="B95" i="214"/>
  <c r="C95" i="214"/>
  <c r="A89" i="214"/>
  <c r="B89" i="214"/>
  <c r="C89" i="214"/>
  <c r="A90" i="214"/>
  <c r="B90" i="214"/>
  <c r="C90" i="214"/>
  <c r="A91" i="214"/>
  <c r="B91" i="214"/>
  <c r="C91" i="214"/>
  <c r="A92" i="214"/>
  <c r="B92" i="214"/>
  <c r="C92" i="214"/>
  <c r="Q25" i="325"/>
  <c r="P23" i="325"/>
  <c r="O23" i="325"/>
  <c r="N23" i="325"/>
  <c r="M23" i="325"/>
  <c r="L23" i="325"/>
  <c r="K23" i="325"/>
  <c r="J23" i="325"/>
  <c r="I23" i="325"/>
  <c r="H23" i="325"/>
  <c r="G23" i="325"/>
  <c r="F23" i="325"/>
  <c r="E23" i="325"/>
  <c r="D23" i="325"/>
  <c r="D30" i="325" s="1"/>
  <c r="D22" i="325"/>
  <c r="D29" i="325" s="1"/>
  <c r="D21" i="325"/>
  <c r="D28" i="325" s="1"/>
  <c r="P20" i="325"/>
  <c r="O20" i="325"/>
  <c r="N20" i="325"/>
  <c r="M20" i="325"/>
  <c r="M21" i="325" s="1"/>
  <c r="L20" i="325"/>
  <c r="L21" i="325" s="1"/>
  <c r="K20" i="325"/>
  <c r="J20" i="325"/>
  <c r="I20" i="325"/>
  <c r="H20" i="325"/>
  <c r="G20" i="325"/>
  <c r="F20" i="325"/>
  <c r="E20" i="325"/>
  <c r="D20" i="325"/>
  <c r="D27" i="325" s="1"/>
  <c r="P19" i="325"/>
  <c r="O19" i="325"/>
  <c r="N19" i="325"/>
  <c r="M19" i="325"/>
  <c r="L19" i="325"/>
  <c r="K19" i="325"/>
  <c r="J19" i="325"/>
  <c r="I19" i="325"/>
  <c r="H19" i="325"/>
  <c r="G19" i="325"/>
  <c r="F19" i="325"/>
  <c r="E19" i="325"/>
  <c r="D19" i="325"/>
  <c r="D26" i="325" s="1"/>
  <c r="P18" i="325"/>
  <c r="P25" i="325" s="1"/>
  <c r="O18" i="325"/>
  <c r="O25" i="325" s="1"/>
  <c r="N18" i="325"/>
  <c r="N25" i="325" s="1"/>
  <c r="M18" i="325"/>
  <c r="M25" i="325" s="1"/>
  <c r="L18" i="325"/>
  <c r="L25" i="325" s="1"/>
  <c r="K18" i="325"/>
  <c r="K25" i="325" s="1"/>
  <c r="J18" i="325"/>
  <c r="J25" i="325" s="1"/>
  <c r="I18" i="325"/>
  <c r="I25" i="325" s="1"/>
  <c r="H18" i="325"/>
  <c r="H25" i="325" s="1"/>
  <c r="G18" i="325"/>
  <c r="G25" i="325" s="1"/>
  <c r="F18" i="325"/>
  <c r="F25" i="325" s="1"/>
  <c r="E18" i="325"/>
  <c r="E25" i="325" s="1"/>
  <c r="D1" i="325"/>
  <c r="C1" i="325"/>
  <c r="F20" i="261"/>
  <c r="G20" i="261"/>
  <c r="H20" i="261"/>
  <c r="I20" i="261"/>
  <c r="J20" i="261"/>
  <c r="K20" i="261"/>
  <c r="L20" i="261"/>
  <c r="M20" i="261"/>
  <c r="N20" i="261"/>
  <c r="O20" i="261"/>
  <c r="P20" i="261"/>
  <c r="F20" i="254"/>
  <c r="G20" i="254"/>
  <c r="H20" i="254"/>
  <c r="I20" i="254"/>
  <c r="J20" i="254"/>
  <c r="K20" i="254"/>
  <c r="L20" i="254"/>
  <c r="M20" i="254"/>
  <c r="N20" i="254"/>
  <c r="O20" i="254"/>
  <c r="P20" i="254"/>
  <c r="E20" i="254"/>
  <c r="C1" i="254"/>
  <c r="B1" i="254"/>
  <c r="E20" i="261"/>
  <c r="C1" i="261"/>
  <c r="B1" i="261"/>
  <c r="C1" i="260"/>
  <c r="B1" i="260"/>
  <c r="C1" i="259"/>
  <c r="B1" i="259"/>
  <c r="Q25" i="324"/>
  <c r="P23" i="324"/>
  <c r="O23" i="324"/>
  <c r="N23" i="324"/>
  <c r="M23" i="324"/>
  <c r="L23" i="324"/>
  <c r="K23" i="324"/>
  <c r="J23" i="324"/>
  <c r="I23" i="324"/>
  <c r="H23" i="324"/>
  <c r="G23" i="324"/>
  <c r="F23" i="324"/>
  <c r="E23" i="324"/>
  <c r="D23" i="324"/>
  <c r="D30" i="324" s="1"/>
  <c r="D22" i="324"/>
  <c r="D29" i="324" s="1"/>
  <c r="D21" i="324"/>
  <c r="D28" i="324" s="1"/>
  <c r="D20" i="324"/>
  <c r="D27" i="324" s="1"/>
  <c r="D19" i="324"/>
  <c r="D26" i="324" s="1"/>
  <c r="P18" i="324"/>
  <c r="P25" i="324" s="1"/>
  <c r="O18" i="324"/>
  <c r="O25" i="324" s="1"/>
  <c r="N18" i="324"/>
  <c r="N25" i="324" s="1"/>
  <c r="M18" i="324"/>
  <c r="M25" i="324" s="1"/>
  <c r="L18" i="324"/>
  <c r="L25" i="324" s="1"/>
  <c r="K18" i="324"/>
  <c r="K25" i="324" s="1"/>
  <c r="J18" i="324"/>
  <c r="J25" i="324" s="1"/>
  <c r="I18" i="324"/>
  <c r="I25" i="324" s="1"/>
  <c r="H18" i="324"/>
  <c r="H25" i="324" s="1"/>
  <c r="G18" i="324"/>
  <c r="G25" i="324" s="1"/>
  <c r="F18" i="324"/>
  <c r="F25" i="324" s="1"/>
  <c r="E18" i="324"/>
  <c r="E25" i="324" s="1"/>
  <c r="D1" i="324"/>
  <c r="C1" i="324"/>
  <c r="E79" i="309"/>
  <c r="F79" i="309"/>
  <c r="G79" i="309"/>
  <c r="H79" i="309"/>
  <c r="I79" i="309"/>
  <c r="J79" i="309"/>
  <c r="K79" i="309"/>
  <c r="L79" i="309"/>
  <c r="M79" i="309"/>
  <c r="N79" i="309"/>
  <c r="O79" i="309"/>
  <c r="D79" i="309"/>
  <c r="A83" i="309"/>
  <c r="B83" i="309"/>
  <c r="C83" i="309"/>
  <c r="A84" i="309"/>
  <c r="B84" i="309"/>
  <c r="C84" i="309"/>
  <c r="A85" i="309"/>
  <c r="B85" i="309"/>
  <c r="C85" i="309"/>
  <c r="A86" i="309"/>
  <c r="B86" i="309"/>
  <c r="C86" i="309"/>
  <c r="E73" i="309"/>
  <c r="F73" i="309"/>
  <c r="G73" i="309"/>
  <c r="H73" i="309"/>
  <c r="I73" i="309"/>
  <c r="J73" i="309"/>
  <c r="K73" i="309"/>
  <c r="L73" i="309"/>
  <c r="M73" i="309"/>
  <c r="N73" i="309"/>
  <c r="O73" i="309"/>
  <c r="D73" i="309"/>
  <c r="A78" i="309"/>
  <c r="B78" i="309"/>
  <c r="C78" i="309"/>
  <c r="A79" i="309"/>
  <c r="B79" i="309"/>
  <c r="C79" i="309"/>
  <c r="A80" i="309"/>
  <c r="B80" i="309"/>
  <c r="C80" i="309"/>
  <c r="A77" i="309"/>
  <c r="B77" i="309"/>
  <c r="C77" i="309"/>
  <c r="A71" i="309"/>
  <c r="B71" i="309"/>
  <c r="C71" i="309"/>
  <c r="C1" i="323"/>
  <c r="B1" i="323"/>
  <c r="Q25" i="323"/>
  <c r="P23" i="323"/>
  <c r="O23" i="323"/>
  <c r="N23" i="323"/>
  <c r="M23" i="323"/>
  <c r="L23" i="323"/>
  <c r="K23" i="323"/>
  <c r="J23" i="323"/>
  <c r="I23" i="323"/>
  <c r="H23" i="323"/>
  <c r="G23" i="323"/>
  <c r="F23" i="323"/>
  <c r="E23" i="323"/>
  <c r="D23" i="323"/>
  <c r="D30" i="323" s="1"/>
  <c r="D22" i="323"/>
  <c r="D29" i="323" s="1"/>
  <c r="D21" i="323"/>
  <c r="D28" i="323" s="1"/>
  <c r="D20" i="323"/>
  <c r="D27" i="323" s="1"/>
  <c r="D19" i="323"/>
  <c r="D26" i="323" s="1"/>
  <c r="P18" i="323"/>
  <c r="P25" i="323" s="1"/>
  <c r="O18" i="323"/>
  <c r="O25" i="323" s="1"/>
  <c r="N18" i="323"/>
  <c r="N25" i="323" s="1"/>
  <c r="M18" i="323"/>
  <c r="M25" i="323" s="1"/>
  <c r="L18" i="323"/>
  <c r="L25" i="323" s="1"/>
  <c r="K18" i="323"/>
  <c r="K25" i="323" s="1"/>
  <c r="J18" i="323"/>
  <c r="J25" i="323" s="1"/>
  <c r="I18" i="323"/>
  <c r="I25" i="323" s="1"/>
  <c r="H18" i="323"/>
  <c r="H25" i="323" s="1"/>
  <c r="G18" i="323"/>
  <c r="G25" i="323" s="1"/>
  <c r="F18" i="323"/>
  <c r="F25" i="323" s="1"/>
  <c r="E18" i="323"/>
  <c r="E25" i="323" s="1"/>
  <c r="D1" i="323"/>
  <c r="A83" i="214"/>
  <c r="B83" i="214"/>
  <c r="C83" i="214"/>
  <c r="A84" i="214"/>
  <c r="B84" i="214"/>
  <c r="C84" i="214"/>
  <c r="A85" i="214"/>
  <c r="B85" i="214"/>
  <c r="C85" i="214"/>
  <c r="A86" i="214"/>
  <c r="B86" i="214"/>
  <c r="C86" i="214"/>
  <c r="F80" i="214"/>
  <c r="F77" i="214" s="1"/>
  <c r="F19" i="323" s="1"/>
  <c r="G80" i="214"/>
  <c r="G77" i="214" s="1"/>
  <c r="G19" i="323" s="1"/>
  <c r="H80" i="214"/>
  <c r="H77" i="214" s="1"/>
  <c r="H19" i="323" s="1"/>
  <c r="I80" i="214"/>
  <c r="I77" i="214" s="1"/>
  <c r="I19" i="323" s="1"/>
  <c r="J80" i="214"/>
  <c r="J77" i="214" s="1"/>
  <c r="J19" i="323" s="1"/>
  <c r="K80" i="214"/>
  <c r="K77" i="214" s="1"/>
  <c r="K19" i="323" s="1"/>
  <c r="L80" i="214"/>
  <c r="L77" i="214" s="1"/>
  <c r="L19" i="323" s="1"/>
  <c r="M80" i="214"/>
  <c r="M77" i="214" s="1"/>
  <c r="M19" i="323" s="1"/>
  <c r="N80" i="214"/>
  <c r="N19" i="261" s="1"/>
  <c r="O80" i="214"/>
  <c r="O77" i="214" s="1"/>
  <c r="O19" i="323" s="1"/>
  <c r="P80" i="214"/>
  <c r="P77" i="214" s="1"/>
  <c r="P19" i="323" s="1"/>
  <c r="F79" i="214"/>
  <c r="G79" i="214"/>
  <c r="H79" i="214"/>
  <c r="I79" i="214"/>
  <c r="J79" i="214"/>
  <c r="K79" i="214"/>
  <c r="L79" i="214"/>
  <c r="M79" i="214"/>
  <c r="N79" i="214"/>
  <c r="O79" i="214"/>
  <c r="P79" i="214"/>
  <c r="E79" i="214"/>
  <c r="A77" i="214"/>
  <c r="A78" i="214"/>
  <c r="A79" i="214"/>
  <c r="A80" i="214"/>
  <c r="B76" i="214"/>
  <c r="A76" i="214"/>
  <c r="C77" i="214"/>
  <c r="C78" i="214"/>
  <c r="C79" i="214"/>
  <c r="C80" i="214"/>
  <c r="B77" i="214"/>
  <c r="F73" i="214"/>
  <c r="G73" i="214"/>
  <c r="H73" i="214"/>
  <c r="I73" i="214"/>
  <c r="J73" i="214"/>
  <c r="K73" i="214"/>
  <c r="L73" i="214"/>
  <c r="M73" i="214"/>
  <c r="N73" i="214"/>
  <c r="O73" i="214"/>
  <c r="P73" i="214"/>
  <c r="E73" i="214"/>
  <c r="F74" i="214"/>
  <c r="F71" i="214" s="1"/>
  <c r="G74" i="214"/>
  <c r="G71" i="214" s="1"/>
  <c r="H74" i="214"/>
  <c r="H71" i="214" s="1"/>
  <c r="I74" i="214"/>
  <c r="I71" i="214" s="1"/>
  <c r="J74" i="214"/>
  <c r="J71" i="214" s="1"/>
  <c r="K74" i="214"/>
  <c r="K71" i="214" s="1"/>
  <c r="L74" i="214"/>
  <c r="L71" i="214" s="1"/>
  <c r="M74" i="214"/>
  <c r="M71" i="214" s="1"/>
  <c r="N74" i="214"/>
  <c r="N71" i="214" s="1"/>
  <c r="O74" i="214"/>
  <c r="O71" i="214" s="1"/>
  <c r="P74" i="214"/>
  <c r="P71" i="214" s="1"/>
  <c r="E74" i="214"/>
  <c r="E71" i="214" s="1"/>
  <c r="E68" i="214"/>
  <c r="E65" i="214" s="1"/>
  <c r="E19" i="322" s="1"/>
  <c r="A71" i="214"/>
  <c r="B71" i="214"/>
  <c r="C71" i="214"/>
  <c r="C1" i="321"/>
  <c r="B1" i="321"/>
  <c r="A65" i="309"/>
  <c r="B65" i="309"/>
  <c r="C65" i="309"/>
  <c r="A64" i="309"/>
  <c r="E67" i="214"/>
  <c r="F68" i="214"/>
  <c r="F65" i="214" s="1"/>
  <c r="F19" i="322" s="1"/>
  <c r="G68" i="214"/>
  <c r="G65" i="214" s="1"/>
  <c r="G19" i="322" s="1"/>
  <c r="H68" i="214"/>
  <c r="H65" i="214" s="1"/>
  <c r="H19" i="322" s="1"/>
  <c r="I68" i="214"/>
  <c r="I65" i="214" s="1"/>
  <c r="I19" i="322" s="1"/>
  <c r="J68" i="214"/>
  <c r="J65" i="214" s="1"/>
  <c r="J19" i="322" s="1"/>
  <c r="K68" i="214"/>
  <c r="K65" i="214" s="1"/>
  <c r="K19" i="322" s="1"/>
  <c r="L68" i="214"/>
  <c r="L65" i="214" s="1"/>
  <c r="L19" i="322" s="1"/>
  <c r="M68" i="214"/>
  <c r="M65" i="214" s="1"/>
  <c r="M19" i="322" s="1"/>
  <c r="N68" i="214"/>
  <c r="N65" i="214" s="1"/>
  <c r="N19" i="322" s="1"/>
  <c r="O68" i="214"/>
  <c r="O65" i="214" s="1"/>
  <c r="O19" i="322" s="1"/>
  <c r="P68" i="214"/>
  <c r="P65" i="214" s="1"/>
  <c r="P19" i="322" s="1"/>
  <c r="C66" i="214"/>
  <c r="C67" i="214"/>
  <c r="C68" i="214"/>
  <c r="A65" i="214"/>
  <c r="B65" i="214"/>
  <c r="C65" i="214"/>
  <c r="C1" i="322"/>
  <c r="B1" i="322"/>
  <c r="Q25" i="322"/>
  <c r="P23" i="322"/>
  <c r="O23" i="322"/>
  <c r="N23" i="322"/>
  <c r="M23" i="322"/>
  <c r="L23" i="322"/>
  <c r="K23" i="322"/>
  <c r="J23" i="322"/>
  <c r="I23" i="322"/>
  <c r="H23" i="322"/>
  <c r="G23" i="322"/>
  <c r="F23" i="322"/>
  <c r="E23" i="322"/>
  <c r="D23" i="322"/>
  <c r="D30" i="322" s="1"/>
  <c r="D22" i="322"/>
  <c r="D29" i="322" s="1"/>
  <c r="D21" i="322"/>
  <c r="D28" i="322" s="1"/>
  <c r="D20" i="322"/>
  <c r="D27" i="322" s="1"/>
  <c r="D19" i="322"/>
  <c r="D26" i="322" s="1"/>
  <c r="P18" i="322"/>
  <c r="P25" i="322" s="1"/>
  <c r="O18" i="322"/>
  <c r="O25" i="322" s="1"/>
  <c r="N18" i="322"/>
  <c r="N25" i="322" s="1"/>
  <c r="M18" i="322"/>
  <c r="M25" i="322" s="1"/>
  <c r="L18" i="322"/>
  <c r="L25" i="322" s="1"/>
  <c r="K18" i="322"/>
  <c r="K25" i="322" s="1"/>
  <c r="J18" i="322"/>
  <c r="J25" i="322" s="1"/>
  <c r="I18" i="322"/>
  <c r="I25" i="322" s="1"/>
  <c r="H18" i="322"/>
  <c r="H25" i="322" s="1"/>
  <c r="G18" i="322"/>
  <c r="G25" i="322" s="1"/>
  <c r="F18" i="322"/>
  <c r="F25" i="322" s="1"/>
  <c r="E18" i="322"/>
  <c r="E25" i="322" s="1"/>
  <c r="D1" i="322"/>
  <c r="Q25" i="321"/>
  <c r="P23" i="321"/>
  <c r="O23" i="321"/>
  <c r="N23" i="321"/>
  <c r="M23" i="321"/>
  <c r="L23" i="321"/>
  <c r="K23" i="321"/>
  <c r="J23" i="321"/>
  <c r="I23" i="321"/>
  <c r="H23" i="321"/>
  <c r="G23" i="321"/>
  <c r="F23" i="321"/>
  <c r="E23" i="321"/>
  <c r="D23" i="321"/>
  <c r="D30" i="321" s="1"/>
  <c r="D22" i="321"/>
  <c r="D29" i="321" s="1"/>
  <c r="D21" i="321"/>
  <c r="D28" i="321" s="1"/>
  <c r="P20" i="321"/>
  <c r="P21" i="321" s="1"/>
  <c r="O20" i="321"/>
  <c r="O21" i="321" s="1"/>
  <c r="N20" i="321"/>
  <c r="N21" i="321" s="1"/>
  <c r="M20" i="321"/>
  <c r="M21" i="321" s="1"/>
  <c r="L20" i="321"/>
  <c r="L21" i="321" s="1"/>
  <c r="K20" i="321"/>
  <c r="J20" i="321"/>
  <c r="I20" i="321"/>
  <c r="H20" i="321"/>
  <c r="G20" i="321"/>
  <c r="F20" i="321"/>
  <c r="E20" i="321"/>
  <c r="D20" i="321"/>
  <c r="D27" i="321" s="1"/>
  <c r="P19" i="321"/>
  <c r="O19" i="321"/>
  <c r="N19" i="321"/>
  <c r="M19" i="321"/>
  <c r="L19" i="321"/>
  <c r="K19" i="321"/>
  <c r="G76" i="34" s="1"/>
  <c r="J19" i="321"/>
  <c r="I19" i="321"/>
  <c r="H19" i="321"/>
  <c r="G19" i="321"/>
  <c r="F19" i="321"/>
  <c r="E19" i="321"/>
  <c r="D19" i="321"/>
  <c r="D26" i="321" s="1"/>
  <c r="P18" i="321"/>
  <c r="P25" i="321" s="1"/>
  <c r="O18" i="321"/>
  <c r="O25" i="321" s="1"/>
  <c r="N18" i="321"/>
  <c r="N25" i="321" s="1"/>
  <c r="M18" i="321"/>
  <c r="M25" i="321" s="1"/>
  <c r="L18" i="321"/>
  <c r="L25" i="321" s="1"/>
  <c r="K18" i="321"/>
  <c r="K25" i="321" s="1"/>
  <c r="J18" i="321"/>
  <c r="J25" i="321" s="1"/>
  <c r="I18" i="321"/>
  <c r="I25" i="321" s="1"/>
  <c r="H18" i="321"/>
  <c r="H25" i="321" s="1"/>
  <c r="G18" i="321"/>
  <c r="G25" i="321" s="1"/>
  <c r="F18" i="321"/>
  <c r="F25" i="321" s="1"/>
  <c r="E18" i="321"/>
  <c r="E25" i="321" s="1"/>
  <c r="D1" i="321"/>
  <c r="F19" i="320"/>
  <c r="G19" i="320"/>
  <c r="H19" i="320"/>
  <c r="I19" i="320"/>
  <c r="J19" i="320"/>
  <c r="K19" i="320"/>
  <c r="L19" i="320"/>
  <c r="M19" i="320"/>
  <c r="N19" i="320"/>
  <c r="O19" i="320"/>
  <c r="P19" i="320"/>
  <c r="F20" i="320"/>
  <c r="G20" i="320"/>
  <c r="H20" i="320"/>
  <c r="I20" i="320"/>
  <c r="J20" i="320"/>
  <c r="K20" i="320"/>
  <c r="L20" i="320"/>
  <c r="L21" i="320" s="1"/>
  <c r="M20" i="320"/>
  <c r="M21" i="320" s="1"/>
  <c r="N20" i="320"/>
  <c r="N21" i="320" s="1"/>
  <c r="O20" i="320"/>
  <c r="O21" i="320" s="1"/>
  <c r="P20" i="320"/>
  <c r="P21" i="320" s="1"/>
  <c r="E20" i="320"/>
  <c r="E27" i="320" s="1"/>
  <c r="C1" i="320"/>
  <c r="B1" i="320"/>
  <c r="E19" i="320"/>
  <c r="Q25" i="320"/>
  <c r="P23" i="320"/>
  <c r="O23" i="320"/>
  <c r="N23" i="320"/>
  <c r="M23" i="320"/>
  <c r="L23" i="320"/>
  <c r="K23" i="320"/>
  <c r="J23" i="320"/>
  <c r="I23" i="320"/>
  <c r="H23" i="320"/>
  <c r="G23" i="320"/>
  <c r="F23" i="320"/>
  <c r="E23" i="320"/>
  <c r="D23" i="320"/>
  <c r="D30" i="320" s="1"/>
  <c r="D22" i="320"/>
  <c r="D29" i="320" s="1"/>
  <c r="D21" i="320"/>
  <c r="D28" i="320" s="1"/>
  <c r="D20" i="320"/>
  <c r="D27" i="320" s="1"/>
  <c r="D19" i="320"/>
  <c r="D26" i="320" s="1"/>
  <c r="P18" i="320"/>
  <c r="P25" i="320" s="1"/>
  <c r="O18" i="320"/>
  <c r="O25" i="320" s="1"/>
  <c r="N18" i="320"/>
  <c r="N25" i="320" s="1"/>
  <c r="M18" i="320"/>
  <c r="M25" i="320" s="1"/>
  <c r="L18" i="320"/>
  <c r="L25" i="320" s="1"/>
  <c r="K18" i="320"/>
  <c r="K25" i="320" s="1"/>
  <c r="J18" i="320"/>
  <c r="J25" i="320" s="1"/>
  <c r="I18" i="320"/>
  <c r="I25" i="320" s="1"/>
  <c r="H18" i="320"/>
  <c r="H25" i="320" s="1"/>
  <c r="G18" i="320"/>
  <c r="G25" i="320" s="1"/>
  <c r="F18" i="320"/>
  <c r="F25" i="320" s="1"/>
  <c r="E18" i="320"/>
  <c r="E25" i="320" s="1"/>
  <c r="A59" i="309"/>
  <c r="B59" i="309"/>
  <c r="C59" i="309"/>
  <c r="A60" i="309"/>
  <c r="B60" i="309"/>
  <c r="C60" i="309"/>
  <c r="A61" i="309"/>
  <c r="B61" i="309"/>
  <c r="C61" i="309"/>
  <c r="A62" i="309"/>
  <c r="B62" i="309"/>
  <c r="C62" i="309"/>
  <c r="A58" i="309"/>
  <c r="C59" i="214"/>
  <c r="C60" i="214"/>
  <c r="C61" i="214"/>
  <c r="C62" i="214"/>
  <c r="A60" i="214"/>
  <c r="A61" i="214"/>
  <c r="A62" i="214"/>
  <c r="A59" i="214"/>
  <c r="B59" i="214"/>
  <c r="B1" i="288"/>
  <c r="B1" i="282"/>
  <c r="C1" i="275"/>
  <c r="B1" i="275"/>
  <c r="C1" i="319"/>
  <c r="B1" i="319"/>
  <c r="Q24" i="319"/>
  <c r="Q23" i="319"/>
  <c r="P23" i="319"/>
  <c r="O23" i="319"/>
  <c r="N23" i="319"/>
  <c r="M23" i="319"/>
  <c r="L23" i="319"/>
  <c r="K23" i="319"/>
  <c r="J23" i="319"/>
  <c r="I23" i="319"/>
  <c r="H23" i="319"/>
  <c r="G23" i="319"/>
  <c r="F23" i="319"/>
  <c r="E23" i="319"/>
  <c r="E29" i="319" s="1"/>
  <c r="D23" i="319"/>
  <c r="D29" i="319" s="1"/>
  <c r="D22" i="319"/>
  <c r="D28" i="319" s="1"/>
  <c r="D21" i="319"/>
  <c r="D27" i="319" s="1"/>
  <c r="D20" i="319"/>
  <c r="D26" i="319" s="1"/>
  <c r="D19" i="319"/>
  <c r="D25" i="319" s="1"/>
  <c r="P18" i="319"/>
  <c r="P24" i="319" s="1"/>
  <c r="O18" i="319"/>
  <c r="O24" i="319" s="1"/>
  <c r="N18" i="319"/>
  <c r="N24" i="319" s="1"/>
  <c r="M18" i="319"/>
  <c r="M24" i="319" s="1"/>
  <c r="L18" i="319"/>
  <c r="L24" i="319" s="1"/>
  <c r="K18" i="319"/>
  <c r="I1" i="319" s="1"/>
  <c r="J18" i="319"/>
  <c r="J24" i="319" s="1"/>
  <c r="I18" i="319"/>
  <c r="I24" i="319" s="1"/>
  <c r="H18" i="319"/>
  <c r="H24" i="319" s="1"/>
  <c r="G18" i="319"/>
  <c r="G24" i="319" s="1"/>
  <c r="F18" i="319"/>
  <c r="F24" i="319" s="1"/>
  <c r="E18" i="319"/>
  <c r="E24" i="319" s="1"/>
  <c r="C1" i="313"/>
  <c r="B1" i="313"/>
  <c r="C1" i="312"/>
  <c r="B1" i="312"/>
  <c r="C1" i="311"/>
  <c r="B1" i="311"/>
  <c r="C1" i="310"/>
  <c r="B1" i="310"/>
  <c r="C50" i="309"/>
  <c r="C51" i="309"/>
  <c r="C52" i="309"/>
  <c r="C53" i="309"/>
  <c r="C54" i="309"/>
  <c r="C55" i="309"/>
  <c r="C56" i="309"/>
  <c r="A51" i="309"/>
  <c r="A52" i="309"/>
  <c r="A53" i="309"/>
  <c r="A54" i="309"/>
  <c r="A55" i="309"/>
  <c r="A56" i="309"/>
  <c r="A50" i="309"/>
  <c r="B50" i="309"/>
  <c r="C50" i="214"/>
  <c r="C51" i="214"/>
  <c r="C52" i="214"/>
  <c r="C53" i="214"/>
  <c r="C54" i="214"/>
  <c r="C55" i="214"/>
  <c r="C56" i="214"/>
  <c r="A50" i="214"/>
  <c r="A51" i="214"/>
  <c r="A52" i="214"/>
  <c r="A53" i="214"/>
  <c r="A54" i="214"/>
  <c r="A55" i="214"/>
  <c r="A56" i="214"/>
  <c r="B50" i="214"/>
  <c r="A41" i="309"/>
  <c r="B41" i="309"/>
  <c r="C41" i="309"/>
  <c r="A42" i="309"/>
  <c r="B42" i="309"/>
  <c r="C42" i="309"/>
  <c r="A43" i="309"/>
  <c r="B43" i="309"/>
  <c r="C43" i="309"/>
  <c r="A44" i="309"/>
  <c r="B44" i="309"/>
  <c r="C44" i="309"/>
  <c r="A45" i="309"/>
  <c r="B45" i="309"/>
  <c r="C45" i="309"/>
  <c r="A46" i="309"/>
  <c r="B46" i="309"/>
  <c r="C46" i="309"/>
  <c r="A47" i="309"/>
  <c r="B47" i="309"/>
  <c r="C47" i="309"/>
  <c r="C1" i="318"/>
  <c r="B1" i="318"/>
  <c r="P23" i="318"/>
  <c r="O23" i="318"/>
  <c r="N23" i="318"/>
  <c r="M23" i="318"/>
  <c r="L23" i="318"/>
  <c r="K23" i="318"/>
  <c r="J23" i="318"/>
  <c r="I23" i="318"/>
  <c r="H23" i="318"/>
  <c r="G23" i="318"/>
  <c r="F23" i="318"/>
  <c r="E23" i="318"/>
  <c r="E29" i="318" s="1"/>
  <c r="D23" i="318"/>
  <c r="D29" i="318" s="1"/>
  <c r="D22" i="318"/>
  <c r="D28" i="318" s="1"/>
  <c r="D21" i="318"/>
  <c r="D27" i="318" s="1"/>
  <c r="D20" i="318"/>
  <c r="D26" i="318" s="1"/>
  <c r="D19" i="318"/>
  <c r="D25" i="318" s="1"/>
  <c r="P18" i="318"/>
  <c r="P24" i="318" s="1"/>
  <c r="O18" i="318"/>
  <c r="O24" i="318" s="1"/>
  <c r="N18" i="318"/>
  <c r="N24" i="318" s="1"/>
  <c r="M18" i="318"/>
  <c r="M24" i="318" s="1"/>
  <c r="L18" i="318"/>
  <c r="L24" i="318" s="1"/>
  <c r="K18" i="318"/>
  <c r="I1" i="318" s="1"/>
  <c r="J18" i="318"/>
  <c r="J24" i="318" s="1"/>
  <c r="I18" i="318"/>
  <c r="I24" i="318" s="1"/>
  <c r="H18" i="318"/>
  <c r="H24" i="318" s="1"/>
  <c r="G18" i="318"/>
  <c r="G24" i="318" s="1"/>
  <c r="F18" i="318"/>
  <c r="F24" i="318" s="1"/>
  <c r="E18" i="318"/>
  <c r="E24" i="318" s="1"/>
  <c r="C41" i="214"/>
  <c r="C42" i="214"/>
  <c r="C43" i="214"/>
  <c r="C44" i="214"/>
  <c r="C45" i="214"/>
  <c r="C46" i="214"/>
  <c r="C47" i="214"/>
  <c r="A41" i="214"/>
  <c r="A42" i="214"/>
  <c r="A43" i="214"/>
  <c r="A44" i="214"/>
  <c r="A45" i="214"/>
  <c r="A46" i="214"/>
  <c r="A47" i="214"/>
  <c r="B1" i="276"/>
  <c r="B1" i="281"/>
  <c r="B1" i="287"/>
  <c r="C32" i="309"/>
  <c r="C33" i="309"/>
  <c r="C34" i="309"/>
  <c r="C35" i="309"/>
  <c r="C36" i="309"/>
  <c r="C37" i="309"/>
  <c r="C38" i="309"/>
  <c r="A33" i="309"/>
  <c r="A34" i="309"/>
  <c r="A35" i="309"/>
  <c r="A36" i="309"/>
  <c r="A37" i="309"/>
  <c r="A38" i="309"/>
  <c r="C33" i="214"/>
  <c r="C34" i="214"/>
  <c r="C35" i="214"/>
  <c r="C36" i="214"/>
  <c r="C37" i="214"/>
  <c r="C38" i="214"/>
  <c r="A33" i="214"/>
  <c r="A34" i="214"/>
  <c r="A35" i="214"/>
  <c r="A36" i="214"/>
  <c r="A37" i="214"/>
  <c r="A38" i="214"/>
  <c r="B41" i="214"/>
  <c r="F32" i="214"/>
  <c r="F19" i="317" s="1"/>
  <c r="G32" i="214"/>
  <c r="G19" i="317" s="1"/>
  <c r="H32" i="214"/>
  <c r="H19" i="317" s="1"/>
  <c r="I32" i="214"/>
  <c r="I19" i="317" s="1"/>
  <c r="J32" i="214"/>
  <c r="J19" i="317" s="1"/>
  <c r="K32" i="214"/>
  <c r="K19" i="317" s="1"/>
  <c r="L32" i="214"/>
  <c r="L19" i="317" s="1"/>
  <c r="M32" i="214"/>
  <c r="M19" i="317" s="1"/>
  <c r="N32" i="214"/>
  <c r="N19" i="317" s="1"/>
  <c r="O32" i="214"/>
  <c r="O19" i="317" s="1"/>
  <c r="P32" i="214"/>
  <c r="P19" i="317" s="1"/>
  <c r="E32" i="214"/>
  <c r="E19" i="317" s="1"/>
  <c r="A32" i="214"/>
  <c r="B32" i="214"/>
  <c r="C32" i="214"/>
  <c r="A32" i="309"/>
  <c r="B32" i="309"/>
  <c r="B33" i="309"/>
  <c r="C1" i="317"/>
  <c r="B1" i="317"/>
  <c r="Q25" i="317"/>
  <c r="P23" i="317"/>
  <c r="O23" i="317"/>
  <c r="N23" i="317"/>
  <c r="M23" i="317"/>
  <c r="L23" i="317"/>
  <c r="K23" i="317"/>
  <c r="J23" i="317"/>
  <c r="I23" i="317"/>
  <c r="H23" i="317"/>
  <c r="G23" i="317"/>
  <c r="F23" i="317"/>
  <c r="E23" i="317"/>
  <c r="D23" i="317"/>
  <c r="D22" i="317"/>
  <c r="D29" i="317" s="1"/>
  <c r="D21" i="317"/>
  <c r="D28" i="317" s="1"/>
  <c r="D20" i="317"/>
  <c r="D27" i="317" s="1"/>
  <c r="D19" i="317"/>
  <c r="D26" i="317" s="1"/>
  <c r="P18" i="317"/>
  <c r="P25" i="317" s="1"/>
  <c r="O18" i="317"/>
  <c r="O25" i="317" s="1"/>
  <c r="N18" i="317"/>
  <c r="N25" i="317" s="1"/>
  <c r="M18" i="317"/>
  <c r="M25" i="317" s="1"/>
  <c r="L18" i="317"/>
  <c r="L25" i="317" s="1"/>
  <c r="K18" i="317"/>
  <c r="K25" i="317" s="1"/>
  <c r="J18" i="317"/>
  <c r="J25" i="317" s="1"/>
  <c r="I18" i="317"/>
  <c r="I25" i="317" s="1"/>
  <c r="H18" i="317"/>
  <c r="H25" i="317" s="1"/>
  <c r="G18" i="317"/>
  <c r="G25" i="317" s="1"/>
  <c r="F18" i="317"/>
  <c r="F25" i="317" s="1"/>
  <c r="E18" i="317"/>
  <c r="E25" i="317" s="1"/>
  <c r="A26" i="309"/>
  <c r="B26" i="309"/>
  <c r="C26" i="309"/>
  <c r="B26" i="214"/>
  <c r="C1" i="316"/>
  <c r="B1" i="316"/>
  <c r="Q25" i="316"/>
  <c r="Q23" i="316"/>
  <c r="P23" i="316"/>
  <c r="O23" i="316"/>
  <c r="N23" i="316"/>
  <c r="M23" i="316"/>
  <c r="L23" i="316"/>
  <c r="K23" i="316"/>
  <c r="J23" i="316"/>
  <c r="I23" i="316"/>
  <c r="H23" i="316"/>
  <c r="G23" i="316"/>
  <c r="F23" i="316"/>
  <c r="E23" i="316"/>
  <c r="D23" i="316"/>
  <c r="D22" i="316"/>
  <c r="D29" i="316" s="1"/>
  <c r="D21" i="316"/>
  <c r="D28" i="316" s="1"/>
  <c r="D20" i="316"/>
  <c r="D27" i="316" s="1"/>
  <c r="D19" i="316"/>
  <c r="D26" i="316" s="1"/>
  <c r="P18" i="316"/>
  <c r="P25" i="316" s="1"/>
  <c r="O18" i="316"/>
  <c r="O25" i="316" s="1"/>
  <c r="N18" i="316"/>
  <c r="N25" i="316" s="1"/>
  <c r="M18" i="316"/>
  <c r="M25" i="316" s="1"/>
  <c r="L18" i="316"/>
  <c r="L25" i="316" s="1"/>
  <c r="K18" i="316"/>
  <c r="K25" i="316" s="1"/>
  <c r="J18" i="316"/>
  <c r="J25" i="316" s="1"/>
  <c r="I18" i="316"/>
  <c r="I25" i="316" s="1"/>
  <c r="H18" i="316"/>
  <c r="H25" i="316" s="1"/>
  <c r="G18" i="316"/>
  <c r="G25" i="316" s="1"/>
  <c r="F18" i="316"/>
  <c r="F25" i="316" s="1"/>
  <c r="E18" i="316"/>
  <c r="E25" i="316" s="1"/>
  <c r="C18" i="214"/>
  <c r="C19" i="214"/>
  <c r="C20" i="214"/>
  <c r="C21" i="214"/>
  <c r="C22" i="214"/>
  <c r="C23" i="214"/>
  <c r="C9" i="214"/>
  <c r="C10" i="214"/>
  <c r="C11" i="214"/>
  <c r="C12" i="214"/>
  <c r="C13" i="214"/>
  <c r="C14" i="214"/>
  <c r="C18" i="309"/>
  <c r="C19" i="309"/>
  <c r="C20" i="309"/>
  <c r="C21" i="309"/>
  <c r="C22" i="309"/>
  <c r="C23" i="309"/>
  <c r="B1" i="286"/>
  <c r="B1" i="274"/>
  <c r="B1" i="280"/>
  <c r="E110" i="309"/>
  <c r="F20" i="329" s="1"/>
  <c r="F21" i="329" s="1"/>
  <c r="F110" i="309"/>
  <c r="G20" i="329" s="1"/>
  <c r="G110" i="309"/>
  <c r="H20" i="329" s="1"/>
  <c r="H110" i="309"/>
  <c r="I20" i="329" s="1"/>
  <c r="I21" i="329" s="1"/>
  <c r="I110" i="309"/>
  <c r="J20" i="329" s="1"/>
  <c r="J21" i="329" s="1"/>
  <c r="J110" i="309"/>
  <c r="K20" i="329" s="1"/>
  <c r="K110" i="309"/>
  <c r="L20" i="329" s="1"/>
  <c r="L21" i="329" s="1"/>
  <c r="L110" i="309"/>
  <c r="M20" i="329" s="1"/>
  <c r="M21" i="329" s="1"/>
  <c r="M110" i="309"/>
  <c r="N20" i="329" s="1"/>
  <c r="N21" i="329" s="1"/>
  <c r="N110" i="309"/>
  <c r="O20" i="329" s="1"/>
  <c r="O110" i="309"/>
  <c r="P20" i="329" s="1"/>
  <c r="D110" i="309"/>
  <c r="E20" i="329" s="1"/>
  <c r="E21" i="329" s="1"/>
  <c r="E101" i="309"/>
  <c r="F20" i="328" s="1"/>
  <c r="F21" i="328" s="1"/>
  <c r="F101" i="309"/>
  <c r="G20" i="328" s="1"/>
  <c r="G21" i="328" s="1"/>
  <c r="G101" i="309"/>
  <c r="H20" i="328" s="1"/>
  <c r="H101" i="309"/>
  <c r="I20" i="328" s="1"/>
  <c r="I21" i="328" s="1"/>
  <c r="I101" i="309"/>
  <c r="J20" i="328" s="1"/>
  <c r="J21" i="328" s="1"/>
  <c r="J101" i="309"/>
  <c r="K20" i="328" s="1"/>
  <c r="K101" i="309"/>
  <c r="L20" i="328" s="1"/>
  <c r="L21" i="328" s="1"/>
  <c r="L101" i="309"/>
  <c r="M20" i="328" s="1"/>
  <c r="M21" i="328" s="1"/>
  <c r="M101" i="309"/>
  <c r="N20" i="328" s="1"/>
  <c r="N21" i="328" s="1"/>
  <c r="N101" i="309"/>
  <c r="O20" i="328" s="1"/>
  <c r="O21" i="328" s="1"/>
  <c r="O101" i="309"/>
  <c r="P20" i="328" s="1"/>
  <c r="D101" i="309"/>
  <c r="E20" i="328" s="1"/>
  <c r="E21" i="328" s="1"/>
  <c r="E95" i="309"/>
  <c r="F20" i="326" s="1"/>
  <c r="F95" i="309"/>
  <c r="G20" i="326" s="1"/>
  <c r="G95" i="309"/>
  <c r="H20" i="326" s="1"/>
  <c r="H95" i="309"/>
  <c r="I20" i="326" s="1"/>
  <c r="I95" i="309"/>
  <c r="J20" i="326" s="1"/>
  <c r="J95" i="309"/>
  <c r="K20" i="326" s="1"/>
  <c r="K95" i="309"/>
  <c r="L20" i="326" s="1"/>
  <c r="L21" i="326" s="1"/>
  <c r="L95" i="309"/>
  <c r="M20" i="326" s="1"/>
  <c r="M21" i="326" s="1"/>
  <c r="M95" i="309"/>
  <c r="N20" i="326" s="1"/>
  <c r="N21" i="326" s="1"/>
  <c r="N95" i="309"/>
  <c r="O20" i="326" s="1"/>
  <c r="O95" i="309"/>
  <c r="P20" i="326" s="1"/>
  <c r="D95" i="309"/>
  <c r="E20" i="326" s="1"/>
  <c r="E89" i="309"/>
  <c r="F89" i="309"/>
  <c r="G89" i="309"/>
  <c r="H89" i="309"/>
  <c r="I89" i="309"/>
  <c r="J89" i="309"/>
  <c r="K89" i="309"/>
  <c r="L89" i="309"/>
  <c r="M89" i="309"/>
  <c r="N89" i="309"/>
  <c r="O89" i="309"/>
  <c r="D89" i="309"/>
  <c r="E83" i="309"/>
  <c r="F20" i="324" s="1"/>
  <c r="F83" i="309"/>
  <c r="G20" i="324" s="1"/>
  <c r="G83" i="309"/>
  <c r="H20" i="324" s="1"/>
  <c r="H83" i="309"/>
  <c r="I20" i="324" s="1"/>
  <c r="I83" i="309"/>
  <c r="J20" i="324" s="1"/>
  <c r="J83" i="309"/>
  <c r="K20" i="324" s="1"/>
  <c r="K83" i="309"/>
  <c r="L20" i="324" s="1"/>
  <c r="L83" i="309"/>
  <c r="M20" i="324" s="1"/>
  <c r="M83" i="309"/>
  <c r="N20" i="324" s="1"/>
  <c r="N21" i="324" s="1"/>
  <c r="N83" i="309"/>
  <c r="O20" i="324" s="1"/>
  <c r="O83" i="309"/>
  <c r="P20" i="324" s="1"/>
  <c r="P21" i="324" s="1"/>
  <c r="D83" i="309"/>
  <c r="E20" i="324" s="1"/>
  <c r="E27" i="324" s="1"/>
  <c r="E77" i="309"/>
  <c r="F20" i="323" s="1"/>
  <c r="F77" i="309"/>
  <c r="G20" i="323" s="1"/>
  <c r="G77" i="309"/>
  <c r="H20" i="323" s="1"/>
  <c r="H77" i="309"/>
  <c r="I20" i="323" s="1"/>
  <c r="I77" i="309"/>
  <c r="J20" i="323" s="1"/>
  <c r="J77" i="309"/>
  <c r="K20" i="323" s="1"/>
  <c r="K77" i="309"/>
  <c r="L20" i="323" s="1"/>
  <c r="L21" i="323" s="1"/>
  <c r="L77" i="309"/>
  <c r="M20" i="323" s="1"/>
  <c r="M21" i="323" s="1"/>
  <c r="M77" i="309"/>
  <c r="N20" i="323" s="1"/>
  <c r="N21" i="323" s="1"/>
  <c r="N77" i="309"/>
  <c r="O20" i="323" s="1"/>
  <c r="O21" i="323" s="1"/>
  <c r="O77" i="309"/>
  <c r="P20" i="323" s="1"/>
  <c r="D77" i="309"/>
  <c r="E20" i="323" s="1"/>
  <c r="E71" i="309"/>
  <c r="F71" i="309"/>
  <c r="G71" i="309"/>
  <c r="H71" i="309"/>
  <c r="I71" i="309"/>
  <c r="J71" i="309"/>
  <c r="K71" i="309"/>
  <c r="L71" i="309"/>
  <c r="M71" i="309"/>
  <c r="N71" i="309"/>
  <c r="O71" i="309"/>
  <c r="D71" i="309"/>
  <c r="E65" i="309"/>
  <c r="F20" i="322" s="1"/>
  <c r="F21" i="322" s="1"/>
  <c r="F65" i="309"/>
  <c r="G20" i="322" s="1"/>
  <c r="G21" i="322" s="1"/>
  <c r="G65" i="309"/>
  <c r="H20" i="322" s="1"/>
  <c r="H65" i="309"/>
  <c r="I20" i="322" s="1"/>
  <c r="I21" i="322" s="1"/>
  <c r="I65" i="309"/>
  <c r="J20" i="322" s="1"/>
  <c r="J21" i="322" s="1"/>
  <c r="J65" i="309"/>
  <c r="K20" i="322" s="1"/>
  <c r="K65" i="309"/>
  <c r="L20" i="322" s="1"/>
  <c r="L21" i="322" s="1"/>
  <c r="L65" i="309"/>
  <c r="M20" i="322" s="1"/>
  <c r="M21" i="322" s="1"/>
  <c r="M65" i="309"/>
  <c r="N20" i="322" s="1"/>
  <c r="N21" i="322" s="1"/>
  <c r="N65" i="309"/>
  <c r="O20" i="322" s="1"/>
  <c r="O21" i="322" s="1"/>
  <c r="O65" i="309"/>
  <c r="P20" i="322" s="1"/>
  <c r="D65" i="309"/>
  <c r="E20" i="322" s="1"/>
  <c r="E21" i="322" s="1"/>
  <c r="E59" i="309"/>
  <c r="F59" i="309"/>
  <c r="G59" i="309"/>
  <c r="H59" i="309"/>
  <c r="I59" i="309"/>
  <c r="J59" i="309"/>
  <c r="K59" i="309"/>
  <c r="L59" i="309"/>
  <c r="M59" i="309"/>
  <c r="N59" i="309"/>
  <c r="O59" i="309"/>
  <c r="D59" i="309"/>
  <c r="E50" i="309"/>
  <c r="F20" i="319" s="1"/>
  <c r="F50" i="309"/>
  <c r="G20" i="319" s="1"/>
  <c r="G50" i="309"/>
  <c r="H20" i="319" s="1"/>
  <c r="H50" i="309"/>
  <c r="I20" i="319" s="1"/>
  <c r="I50" i="309"/>
  <c r="J20" i="319" s="1"/>
  <c r="J50" i="309"/>
  <c r="K20" i="319" s="1"/>
  <c r="K50" i="309"/>
  <c r="L20" i="319" s="1"/>
  <c r="L50" i="309"/>
  <c r="M20" i="319" s="1"/>
  <c r="M21" i="319" s="1"/>
  <c r="M50" i="309"/>
  <c r="N20" i="319" s="1"/>
  <c r="N21" i="319" s="1"/>
  <c r="N50" i="309"/>
  <c r="O20" i="319" s="1"/>
  <c r="O21" i="319" s="1"/>
  <c r="O50" i="309"/>
  <c r="P20" i="319" s="1"/>
  <c r="P21" i="319" s="1"/>
  <c r="D50" i="309"/>
  <c r="E20" i="319" s="1"/>
  <c r="E41" i="309"/>
  <c r="F20" i="318" s="1"/>
  <c r="F41" i="309"/>
  <c r="G20" i="318" s="1"/>
  <c r="G41" i="309"/>
  <c r="H20" i="318" s="1"/>
  <c r="H41" i="309"/>
  <c r="I20" i="318" s="1"/>
  <c r="I41" i="309"/>
  <c r="J20" i="318" s="1"/>
  <c r="J41" i="309"/>
  <c r="K20" i="318" s="1"/>
  <c r="K41" i="309"/>
  <c r="L20" i="318" s="1"/>
  <c r="L21" i="318" s="1"/>
  <c r="L41" i="309"/>
  <c r="M20" i="318" s="1"/>
  <c r="M21" i="318" s="1"/>
  <c r="M41" i="309"/>
  <c r="N20" i="318" s="1"/>
  <c r="N21" i="318" s="1"/>
  <c r="N41" i="309"/>
  <c r="O20" i="318" s="1"/>
  <c r="O21" i="318" s="1"/>
  <c r="O41" i="309"/>
  <c r="P20" i="318" s="1"/>
  <c r="P21" i="318" s="1"/>
  <c r="D41" i="309"/>
  <c r="E20" i="318" s="1"/>
  <c r="E32" i="309"/>
  <c r="F20" i="317" s="1"/>
  <c r="F32" i="309"/>
  <c r="G20" i="317" s="1"/>
  <c r="G32" i="309"/>
  <c r="H20" i="317" s="1"/>
  <c r="H32" i="309"/>
  <c r="I20" i="317" s="1"/>
  <c r="I32" i="309"/>
  <c r="J20" i="317" s="1"/>
  <c r="J32" i="309"/>
  <c r="K20" i="317" s="1"/>
  <c r="K32" i="309"/>
  <c r="L20" i="317" s="1"/>
  <c r="L21" i="317" s="1"/>
  <c r="L32" i="309"/>
  <c r="M20" i="317" s="1"/>
  <c r="M21" i="317" s="1"/>
  <c r="M32" i="309"/>
  <c r="N20" i="317" s="1"/>
  <c r="N21" i="317" s="1"/>
  <c r="N32" i="309"/>
  <c r="O20" i="317" s="1"/>
  <c r="O21" i="317" s="1"/>
  <c r="O32" i="309"/>
  <c r="P20" i="317" s="1"/>
  <c r="P21" i="317" s="1"/>
  <c r="D32" i="309"/>
  <c r="E20" i="317" s="1"/>
  <c r="E26" i="309"/>
  <c r="F20" i="316" s="1"/>
  <c r="F26" i="309"/>
  <c r="G20" i="316" s="1"/>
  <c r="G26" i="309"/>
  <c r="H20" i="316" s="1"/>
  <c r="H26" i="309"/>
  <c r="I20" i="316" s="1"/>
  <c r="I26" i="309"/>
  <c r="J20" i="316" s="1"/>
  <c r="J26" i="309"/>
  <c r="K20" i="316" s="1"/>
  <c r="K26" i="309"/>
  <c r="L20" i="316" s="1"/>
  <c r="L21" i="316" s="1"/>
  <c r="L26" i="309"/>
  <c r="M20" i="316" s="1"/>
  <c r="M21" i="316" s="1"/>
  <c r="M26" i="309"/>
  <c r="N20" i="316" s="1"/>
  <c r="N26" i="309"/>
  <c r="O20" i="316" s="1"/>
  <c r="O21" i="316" s="1"/>
  <c r="O26" i="309"/>
  <c r="P20" i="316" s="1"/>
  <c r="P21" i="316" s="1"/>
  <c r="D26" i="309"/>
  <c r="E20" i="316" s="1"/>
  <c r="E17" i="309"/>
  <c r="F17" i="309"/>
  <c r="G17" i="309"/>
  <c r="H17" i="309"/>
  <c r="I17" i="309"/>
  <c r="J17" i="309"/>
  <c r="K17" i="309"/>
  <c r="L17" i="309"/>
  <c r="M17" i="309"/>
  <c r="N17" i="309"/>
  <c r="O17" i="309"/>
  <c r="D17" i="309"/>
  <c r="C17" i="309"/>
  <c r="B17" i="309"/>
  <c r="E20" i="315"/>
  <c r="B17" i="214"/>
  <c r="C17" i="214"/>
  <c r="B1" i="273"/>
  <c r="B1" i="279"/>
  <c r="B1" i="285"/>
  <c r="B1" i="315"/>
  <c r="C1" i="315"/>
  <c r="Q25" i="315"/>
  <c r="P23" i="315"/>
  <c r="O23" i="315"/>
  <c r="N23" i="315"/>
  <c r="M23" i="315"/>
  <c r="L23" i="315"/>
  <c r="K23" i="315"/>
  <c r="J23" i="315"/>
  <c r="I23" i="315"/>
  <c r="H23" i="315"/>
  <c r="G23" i="315"/>
  <c r="F23" i="315"/>
  <c r="E23" i="315"/>
  <c r="D23" i="315"/>
  <c r="D22" i="315"/>
  <c r="D29" i="315" s="1"/>
  <c r="D21" i="315"/>
  <c r="D28" i="315" s="1"/>
  <c r="Q20" i="315"/>
  <c r="P20" i="315"/>
  <c r="P21" i="315" s="1"/>
  <c r="O20" i="315"/>
  <c r="O21" i="315" s="1"/>
  <c r="N20" i="315"/>
  <c r="N21" i="315" s="1"/>
  <c r="M20" i="315"/>
  <c r="L20" i="315"/>
  <c r="L21" i="315" s="1"/>
  <c r="K20" i="315"/>
  <c r="H18" i="34" s="1"/>
  <c r="J20" i="315"/>
  <c r="I20" i="315"/>
  <c r="H20" i="315"/>
  <c r="G20" i="315"/>
  <c r="F20" i="315"/>
  <c r="D20" i="315"/>
  <c r="D27" i="315" s="1"/>
  <c r="D19" i="315"/>
  <c r="D26" i="315" s="1"/>
  <c r="P18" i="315"/>
  <c r="P25" i="315" s="1"/>
  <c r="O18" i="315"/>
  <c r="O25" i="315" s="1"/>
  <c r="N18" i="315"/>
  <c r="N25" i="315" s="1"/>
  <c r="M18" i="315"/>
  <c r="M25" i="315" s="1"/>
  <c r="L18" i="315"/>
  <c r="L25" i="315" s="1"/>
  <c r="K18" i="315"/>
  <c r="K25" i="315" s="1"/>
  <c r="J18" i="315"/>
  <c r="J25" i="315" s="1"/>
  <c r="I18" i="315"/>
  <c r="I25" i="315" s="1"/>
  <c r="H18" i="315"/>
  <c r="H25" i="315" s="1"/>
  <c r="G18" i="315"/>
  <c r="G25" i="315" s="1"/>
  <c r="F18" i="315"/>
  <c r="F25" i="315" s="1"/>
  <c r="E18" i="315"/>
  <c r="E25" i="315" s="1"/>
  <c r="H35" i="34" l="1"/>
  <c r="M91" i="34"/>
  <c r="M97" i="34"/>
  <c r="H45" i="34"/>
  <c r="M64" i="34"/>
  <c r="H94" i="34"/>
  <c r="G118" i="34"/>
  <c r="Q118" i="34" s="1"/>
  <c r="H64" i="34"/>
  <c r="M76" i="34"/>
  <c r="G82" i="34"/>
  <c r="H85" i="34"/>
  <c r="H97" i="34"/>
  <c r="H109" i="34"/>
  <c r="G64" i="34"/>
  <c r="G97" i="34"/>
  <c r="I1" i="330"/>
  <c r="H76" i="34"/>
  <c r="I1" i="326"/>
  <c r="H118" i="34"/>
  <c r="K22" i="329"/>
  <c r="K21" i="329"/>
  <c r="P21" i="329"/>
  <c r="P22" i="329"/>
  <c r="H21" i="329"/>
  <c r="H22" i="329"/>
  <c r="O22" i="329"/>
  <c r="O21" i="329"/>
  <c r="G21" i="329"/>
  <c r="G22" i="329"/>
  <c r="Q19" i="329"/>
  <c r="P30" i="329"/>
  <c r="I30" i="329"/>
  <c r="I1" i="329"/>
  <c r="J30" i="329"/>
  <c r="I22" i="329"/>
  <c r="J22" i="329"/>
  <c r="F28" i="329"/>
  <c r="E28" i="329"/>
  <c r="E27" i="329"/>
  <c r="F27" i="329" s="1"/>
  <c r="G27" i="329" s="1"/>
  <c r="K30" i="329"/>
  <c r="L22" i="329"/>
  <c r="L30" i="329"/>
  <c r="Q20" i="329"/>
  <c r="E22" i="329"/>
  <c r="Q22" i="329" s="1"/>
  <c r="M22" i="329"/>
  <c r="E26" i="329"/>
  <c r="F26" i="329" s="1"/>
  <c r="G26" i="329" s="1"/>
  <c r="H26" i="329" s="1"/>
  <c r="I26" i="329" s="1"/>
  <c r="J26" i="329" s="1"/>
  <c r="K26" i="329" s="1"/>
  <c r="E30" i="329"/>
  <c r="M30" i="329"/>
  <c r="F22" i="329"/>
  <c r="N22" i="329"/>
  <c r="F30" i="329"/>
  <c r="N30" i="329"/>
  <c r="G30" i="329"/>
  <c r="O30" i="329"/>
  <c r="H30" i="329"/>
  <c r="I1" i="328"/>
  <c r="K21" i="328"/>
  <c r="K22" i="328"/>
  <c r="G22" i="328"/>
  <c r="O22" i="328"/>
  <c r="Q19" i="328"/>
  <c r="H22" i="328"/>
  <c r="P22" i="328"/>
  <c r="I22" i="328"/>
  <c r="J22" i="328"/>
  <c r="L30" i="328"/>
  <c r="P30" i="328"/>
  <c r="N30" i="328"/>
  <c r="I30" i="328"/>
  <c r="G28" i="328"/>
  <c r="F28" i="328"/>
  <c r="E28" i="328"/>
  <c r="H21" i="328"/>
  <c r="P21" i="328"/>
  <c r="J30" i="328"/>
  <c r="E27" i="328"/>
  <c r="K30" i="328"/>
  <c r="Q20" i="328"/>
  <c r="E22" i="328"/>
  <c r="Q22" i="328" s="1"/>
  <c r="M22" i="328"/>
  <c r="E26" i="328"/>
  <c r="E30" i="328"/>
  <c r="M30" i="328"/>
  <c r="L22" i="328"/>
  <c r="F22" i="328"/>
  <c r="N22" i="328"/>
  <c r="F30" i="328"/>
  <c r="G30" i="328"/>
  <c r="O30" i="328"/>
  <c r="H30" i="328"/>
  <c r="O30" i="327"/>
  <c r="J30" i="326"/>
  <c r="I30" i="326"/>
  <c r="H21" i="326"/>
  <c r="P30" i="326"/>
  <c r="O21" i="326"/>
  <c r="M30" i="326"/>
  <c r="P21" i="326"/>
  <c r="I21" i="326"/>
  <c r="E27" i="326"/>
  <c r="F27" i="326" s="1"/>
  <c r="K30" i="326"/>
  <c r="L30" i="326"/>
  <c r="Q20" i="326"/>
  <c r="F30" i="326"/>
  <c r="N30" i="326"/>
  <c r="G30" i="326"/>
  <c r="O30" i="326"/>
  <c r="H30" i="326"/>
  <c r="M103" i="34"/>
  <c r="R103" i="34" s="1"/>
  <c r="H103" i="34"/>
  <c r="G103" i="34"/>
  <c r="Q103" i="34" s="1"/>
  <c r="Q109" i="34"/>
  <c r="I1" i="325"/>
  <c r="H22" i="325"/>
  <c r="P22" i="325"/>
  <c r="I21" i="325"/>
  <c r="H21" i="325"/>
  <c r="K22" i="325"/>
  <c r="E21" i="325"/>
  <c r="E28" i="325" s="1"/>
  <c r="P30" i="325"/>
  <c r="K21" i="325"/>
  <c r="P21" i="325"/>
  <c r="J21" i="325"/>
  <c r="F22" i="325"/>
  <c r="N22" i="325"/>
  <c r="G22" i="325"/>
  <c r="O22" i="325"/>
  <c r="J30" i="325"/>
  <c r="Q19" i="325"/>
  <c r="F21" i="325"/>
  <c r="N21" i="325"/>
  <c r="G21" i="325"/>
  <c r="O21" i="325"/>
  <c r="I22" i="325"/>
  <c r="I30" i="325"/>
  <c r="J22" i="325"/>
  <c r="E27" i="325"/>
  <c r="K30" i="325"/>
  <c r="L22" i="325"/>
  <c r="L30" i="325"/>
  <c r="Q20" i="325"/>
  <c r="E22" i="325"/>
  <c r="M22" i="325"/>
  <c r="E26" i="325"/>
  <c r="E30" i="325"/>
  <c r="M30" i="325"/>
  <c r="F30" i="325"/>
  <c r="N30" i="325"/>
  <c r="G30" i="325"/>
  <c r="O30" i="325"/>
  <c r="H30" i="325"/>
  <c r="Q20" i="261"/>
  <c r="Q20" i="254"/>
  <c r="M19" i="261"/>
  <c r="L19" i="261"/>
  <c r="K19" i="261"/>
  <c r="J19" i="261"/>
  <c r="I19" i="261"/>
  <c r="N77" i="214"/>
  <c r="N19" i="323" s="1"/>
  <c r="N22" i="323" s="1"/>
  <c r="P19" i="261"/>
  <c r="H19" i="261"/>
  <c r="O19" i="261"/>
  <c r="G19" i="261"/>
  <c r="F19" i="261"/>
  <c r="J30" i="324"/>
  <c r="H91" i="34"/>
  <c r="I1" i="324"/>
  <c r="P30" i="324"/>
  <c r="L21" i="324"/>
  <c r="M21" i="324"/>
  <c r="O21" i="324"/>
  <c r="I30" i="324"/>
  <c r="F27" i="324"/>
  <c r="G27" i="324" s="1"/>
  <c r="L30" i="324"/>
  <c r="K30" i="324"/>
  <c r="Q20" i="324"/>
  <c r="E30" i="324"/>
  <c r="M30" i="324"/>
  <c r="F30" i="324"/>
  <c r="N30" i="324"/>
  <c r="G30" i="324"/>
  <c r="O30" i="324"/>
  <c r="H30" i="324"/>
  <c r="G21" i="323"/>
  <c r="J21" i="323"/>
  <c r="F21" i="323"/>
  <c r="K21" i="323"/>
  <c r="H82" i="34"/>
  <c r="I22" i="323"/>
  <c r="G22" i="323"/>
  <c r="O22" i="323"/>
  <c r="J22" i="323"/>
  <c r="H22" i="323"/>
  <c r="P22" i="323"/>
  <c r="L22" i="323"/>
  <c r="P30" i="323"/>
  <c r="K22" i="323"/>
  <c r="M30" i="323"/>
  <c r="Q20" i="323"/>
  <c r="E30" i="323"/>
  <c r="I1" i="323"/>
  <c r="H21" i="323"/>
  <c r="P21" i="323"/>
  <c r="J30" i="323"/>
  <c r="I30" i="323"/>
  <c r="I21" i="323"/>
  <c r="E27" i="323"/>
  <c r="K30" i="323"/>
  <c r="L30" i="323"/>
  <c r="M22" i="323"/>
  <c r="F22" i="323"/>
  <c r="F30" i="323"/>
  <c r="N30" i="323"/>
  <c r="G30" i="323"/>
  <c r="O30" i="323"/>
  <c r="H30" i="323"/>
  <c r="H70" i="34"/>
  <c r="K21" i="322"/>
  <c r="K22" i="322"/>
  <c r="H21" i="320"/>
  <c r="G70" i="34"/>
  <c r="I22" i="322"/>
  <c r="J22" i="322"/>
  <c r="G22" i="322"/>
  <c r="O22" i="322"/>
  <c r="Q19" i="322"/>
  <c r="H22" i="322"/>
  <c r="P22" i="322"/>
  <c r="L22" i="322"/>
  <c r="P30" i="322"/>
  <c r="L30" i="322"/>
  <c r="I30" i="322"/>
  <c r="G28" i="322"/>
  <c r="F28" i="322"/>
  <c r="E28" i="322"/>
  <c r="I1" i="322"/>
  <c r="J30" i="322"/>
  <c r="H21" i="322"/>
  <c r="P21" i="322"/>
  <c r="E27" i="322"/>
  <c r="K30" i="322"/>
  <c r="Q20" i="322"/>
  <c r="E22" i="322"/>
  <c r="Q22" i="322" s="1"/>
  <c r="M22" i="322"/>
  <c r="E26" i="322"/>
  <c r="E30" i="322"/>
  <c r="M30" i="322"/>
  <c r="F22" i="322"/>
  <c r="N22" i="322"/>
  <c r="F30" i="322"/>
  <c r="N30" i="322"/>
  <c r="G30" i="322"/>
  <c r="O30" i="322"/>
  <c r="H30" i="322"/>
  <c r="I1" i="321"/>
  <c r="G21" i="321"/>
  <c r="H21" i="321"/>
  <c r="F21" i="321"/>
  <c r="J21" i="321"/>
  <c r="E21" i="321"/>
  <c r="E28" i="321" s="1"/>
  <c r="K21" i="321"/>
  <c r="I22" i="321"/>
  <c r="J22" i="320"/>
  <c r="G22" i="321"/>
  <c r="O22" i="321"/>
  <c r="Q19" i="321"/>
  <c r="H22" i="321"/>
  <c r="P22" i="321"/>
  <c r="J22" i="321"/>
  <c r="P30" i="321"/>
  <c r="I30" i="321"/>
  <c r="J30" i="321"/>
  <c r="I21" i="321"/>
  <c r="K22" i="321"/>
  <c r="E27" i="321"/>
  <c r="K30" i="321"/>
  <c r="L22" i="321"/>
  <c r="L30" i="321"/>
  <c r="Q20" i="321"/>
  <c r="E22" i="321"/>
  <c r="M22" i="321"/>
  <c r="E26" i="321"/>
  <c r="E30" i="321"/>
  <c r="M30" i="321"/>
  <c r="F22" i="321"/>
  <c r="N22" i="321"/>
  <c r="F30" i="321"/>
  <c r="N30" i="321"/>
  <c r="G30" i="321"/>
  <c r="O30" i="321"/>
  <c r="H30" i="321"/>
  <c r="I21" i="320"/>
  <c r="G21" i="320"/>
  <c r="F21" i="320"/>
  <c r="I1" i="320"/>
  <c r="I30" i="320"/>
  <c r="L22" i="320"/>
  <c r="K21" i="320"/>
  <c r="I22" i="320"/>
  <c r="K22" i="320"/>
  <c r="J21" i="320"/>
  <c r="P30" i="320"/>
  <c r="E21" i="320"/>
  <c r="Q19" i="320"/>
  <c r="H22" i="320"/>
  <c r="P22" i="320"/>
  <c r="K30" i="320"/>
  <c r="Q20" i="320"/>
  <c r="E22" i="320"/>
  <c r="M22" i="320"/>
  <c r="F27" i="320"/>
  <c r="G27" i="320" s="1"/>
  <c r="L30" i="320"/>
  <c r="F22" i="320"/>
  <c r="N22" i="320"/>
  <c r="E26" i="320"/>
  <c r="F26" i="320" s="1"/>
  <c r="G26" i="320" s="1"/>
  <c r="H26" i="320" s="1"/>
  <c r="I26" i="320" s="1"/>
  <c r="J26" i="320" s="1"/>
  <c r="K26" i="320" s="1"/>
  <c r="E30" i="320"/>
  <c r="M30" i="320"/>
  <c r="G22" i="320"/>
  <c r="O22" i="320"/>
  <c r="Q23" i="320"/>
  <c r="F30" i="320"/>
  <c r="N30" i="320"/>
  <c r="J30" i="320"/>
  <c r="G30" i="320"/>
  <c r="O30" i="320"/>
  <c r="H30" i="320"/>
  <c r="H55" i="34"/>
  <c r="L21" i="319"/>
  <c r="E26" i="319"/>
  <c r="F26" i="319" s="1"/>
  <c r="F29" i="319"/>
  <c r="G29" i="319" s="1"/>
  <c r="H29" i="319" s="1"/>
  <c r="I29" i="319" s="1"/>
  <c r="J29" i="319" s="1"/>
  <c r="K29" i="319" s="1"/>
  <c r="L29" i="319" s="1"/>
  <c r="M29" i="319" s="1"/>
  <c r="N29" i="319" s="1"/>
  <c r="O29" i="319" s="1"/>
  <c r="P29" i="319" s="1"/>
  <c r="Q20" i="319"/>
  <c r="K24" i="319"/>
  <c r="Q23" i="318"/>
  <c r="K24" i="318"/>
  <c r="E26" i="318"/>
  <c r="F26" i="318" s="1"/>
  <c r="Q20" i="318"/>
  <c r="F29" i="318"/>
  <c r="G29" i="318" s="1"/>
  <c r="H29" i="318" s="1"/>
  <c r="I29" i="318" s="1"/>
  <c r="J29" i="318" s="1"/>
  <c r="K29" i="318" s="1"/>
  <c r="L29" i="318" s="1"/>
  <c r="M29" i="318" s="1"/>
  <c r="N29" i="318" s="1"/>
  <c r="O29" i="318" s="1"/>
  <c r="P29" i="318" s="1"/>
  <c r="I1" i="317"/>
  <c r="I22" i="317"/>
  <c r="F21" i="317"/>
  <c r="K27" i="317"/>
  <c r="K21" i="317"/>
  <c r="J21" i="317"/>
  <c r="I26" i="317"/>
  <c r="H21" i="317"/>
  <c r="G21" i="317"/>
  <c r="N26" i="317"/>
  <c r="F26" i="317"/>
  <c r="G35" i="34"/>
  <c r="I21" i="317"/>
  <c r="H22" i="317"/>
  <c r="P22" i="317"/>
  <c r="J26" i="317"/>
  <c r="J27" i="317"/>
  <c r="P30" i="317"/>
  <c r="F22" i="317"/>
  <c r="N22" i="317"/>
  <c r="G22" i="317"/>
  <c r="O22" i="317"/>
  <c r="I30" i="317"/>
  <c r="P26" i="317"/>
  <c r="J30" i="317"/>
  <c r="L27" i="317"/>
  <c r="J22" i="317"/>
  <c r="K26" i="317"/>
  <c r="E27" i="317"/>
  <c r="M27" i="317"/>
  <c r="K30" i="317"/>
  <c r="K22" i="317"/>
  <c r="L26" i="317"/>
  <c r="F27" i="317"/>
  <c r="N27" i="317"/>
  <c r="L30" i="317"/>
  <c r="L22" i="317"/>
  <c r="E26" i="317"/>
  <c r="M26" i="317"/>
  <c r="G27" i="317"/>
  <c r="O27" i="317"/>
  <c r="E30" i="317"/>
  <c r="M30" i="317"/>
  <c r="M22" i="317"/>
  <c r="G26" i="317"/>
  <c r="O26" i="317"/>
  <c r="I27" i="317"/>
  <c r="G30" i="317"/>
  <c r="O30" i="317"/>
  <c r="Q20" i="317"/>
  <c r="E22" i="317"/>
  <c r="H27" i="317"/>
  <c r="P27" i="317"/>
  <c r="F30" i="317"/>
  <c r="N30" i="317"/>
  <c r="Q19" i="317"/>
  <c r="E21" i="317"/>
  <c r="H26" i="317"/>
  <c r="H30" i="317"/>
  <c r="H28" i="34"/>
  <c r="G27" i="316"/>
  <c r="I1" i="316"/>
  <c r="P30" i="316"/>
  <c r="J27" i="316"/>
  <c r="L30" i="316"/>
  <c r="K27" i="316"/>
  <c r="I30" i="316"/>
  <c r="L27" i="316"/>
  <c r="J30" i="316"/>
  <c r="E27" i="316"/>
  <c r="M27" i="316"/>
  <c r="K30" i="316"/>
  <c r="Q20" i="316"/>
  <c r="N27" i="316"/>
  <c r="E30" i="316"/>
  <c r="H27" i="316"/>
  <c r="P27" i="316"/>
  <c r="F30" i="316"/>
  <c r="N30" i="316"/>
  <c r="O27" i="316"/>
  <c r="N21" i="316"/>
  <c r="I27" i="316"/>
  <c r="G30" i="316"/>
  <c r="O30" i="316"/>
  <c r="F27" i="316"/>
  <c r="M30" i="316"/>
  <c r="H30" i="316"/>
  <c r="F30" i="315"/>
  <c r="M30" i="315"/>
  <c r="E30" i="315"/>
  <c r="L30" i="315"/>
  <c r="M21" i="315"/>
  <c r="N27" i="315"/>
  <c r="G27" i="315"/>
  <c r="O27" i="315"/>
  <c r="P27" i="315"/>
  <c r="I27" i="315"/>
  <c r="O30" i="315"/>
  <c r="K27" i="315"/>
  <c r="I30" i="315"/>
  <c r="H27" i="315"/>
  <c r="N30" i="315"/>
  <c r="G30" i="315"/>
  <c r="J27" i="315"/>
  <c r="H30" i="315"/>
  <c r="P30" i="315"/>
  <c r="L27" i="315"/>
  <c r="J30" i="315"/>
  <c r="I1" i="315"/>
  <c r="E27" i="315"/>
  <c r="M27" i="315"/>
  <c r="K30" i="315"/>
  <c r="F27" i="315"/>
  <c r="E8" i="309"/>
  <c r="F8" i="309"/>
  <c r="G8" i="309"/>
  <c r="H8" i="309"/>
  <c r="I8" i="309"/>
  <c r="J8" i="309"/>
  <c r="K8" i="309"/>
  <c r="L8" i="309"/>
  <c r="M8" i="309"/>
  <c r="N8" i="309"/>
  <c r="O8" i="309"/>
  <c r="D8" i="309"/>
  <c r="C8" i="214"/>
  <c r="B8" i="214"/>
  <c r="C1" i="314"/>
  <c r="D30" i="314"/>
  <c r="D29" i="314"/>
  <c r="D28" i="314"/>
  <c r="D27" i="314"/>
  <c r="D26" i="314"/>
  <c r="P25" i="314"/>
  <c r="O25" i="314"/>
  <c r="N25" i="314"/>
  <c r="M25" i="314"/>
  <c r="L25" i="314"/>
  <c r="K25" i="314"/>
  <c r="J25" i="314"/>
  <c r="I25" i="314"/>
  <c r="H25" i="314"/>
  <c r="G25" i="314"/>
  <c r="F25" i="314"/>
  <c r="E25" i="314"/>
  <c r="P23" i="314"/>
  <c r="O23" i="314"/>
  <c r="N23" i="314"/>
  <c r="M23" i="314"/>
  <c r="L23" i="314"/>
  <c r="K23" i="314"/>
  <c r="J23" i="314"/>
  <c r="I23" i="314"/>
  <c r="H23" i="314"/>
  <c r="G23" i="314"/>
  <c r="F23" i="314"/>
  <c r="E23" i="314"/>
  <c r="P20" i="314"/>
  <c r="P21" i="314" s="1"/>
  <c r="O20" i="314"/>
  <c r="N20" i="314"/>
  <c r="N21" i="314" s="1"/>
  <c r="M20" i="314"/>
  <c r="M21" i="314" s="1"/>
  <c r="L20" i="314"/>
  <c r="L21" i="314" s="1"/>
  <c r="K20" i="314"/>
  <c r="J20" i="314"/>
  <c r="I20" i="314"/>
  <c r="H20" i="314"/>
  <c r="G20" i="314"/>
  <c r="F20" i="314"/>
  <c r="E20" i="314"/>
  <c r="I1" i="314"/>
  <c r="J135" i="309"/>
  <c r="J134" i="309"/>
  <c r="N35" i="34" l="1"/>
  <c r="N18" i="34"/>
  <c r="G85" i="34"/>
  <c r="N28" i="34"/>
  <c r="N64" i="34"/>
  <c r="K28" i="328"/>
  <c r="I28" i="329"/>
  <c r="G28" i="329"/>
  <c r="K28" i="329"/>
  <c r="N28" i="329"/>
  <c r="J28" i="329"/>
  <c r="L28" i="329"/>
  <c r="P28" i="329"/>
  <c r="N118" i="34"/>
  <c r="M118" i="34"/>
  <c r="R118" i="34" s="1"/>
  <c r="Q21" i="329"/>
  <c r="O28" i="329"/>
  <c r="M28" i="329"/>
  <c r="H28" i="329"/>
  <c r="G29" i="329"/>
  <c r="S5" i="329"/>
  <c r="S6" i="329" s="1"/>
  <c r="L26" i="329"/>
  <c r="M26" i="329" s="1"/>
  <c r="N26" i="329" s="1"/>
  <c r="O26" i="329" s="1"/>
  <c r="P26" i="329" s="1"/>
  <c r="H27" i="329"/>
  <c r="E29" i="329"/>
  <c r="Q29" i="329" s="1"/>
  <c r="F29" i="329"/>
  <c r="Q21" i="328"/>
  <c r="L28" i="328"/>
  <c r="E29" i="328"/>
  <c r="Q29" i="328" s="1"/>
  <c r="O28" i="328"/>
  <c r="I28" i="328"/>
  <c r="F27" i="328"/>
  <c r="H28" i="328"/>
  <c r="M28" i="328"/>
  <c r="P28" i="328"/>
  <c r="J28" i="328"/>
  <c r="F26" i="328"/>
  <c r="G26" i="328" s="1"/>
  <c r="H26" i="328" s="1"/>
  <c r="I26" i="328" s="1"/>
  <c r="J26" i="328" s="1"/>
  <c r="K26" i="328" s="1"/>
  <c r="N28" i="328"/>
  <c r="G27" i="326"/>
  <c r="I118" i="34"/>
  <c r="I103" i="34"/>
  <c r="I109" i="34"/>
  <c r="J28" i="325"/>
  <c r="G28" i="325"/>
  <c r="K28" i="325"/>
  <c r="E29" i="325"/>
  <c r="L28" i="325"/>
  <c r="H28" i="325"/>
  <c r="F27" i="325"/>
  <c r="P28" i="325"/>
  <c r="N28" i="325"/>
  <c r="I28" i="325"/>
  <c r="M28" i="325"/>
  <c r="F28" i="325"/>
  <c r="O28" i="325"/>
  <c r="Q22" i="325"/>
  <c r="Q21" i="325"/>
  <c r="F26" i="325"/>
  <c r="G26" i="325" s="1"/>
  <c r="H26" i="325" s="1"/>
  <c r="I26" i="325" s="1"/>
  <c r="J26" i="325" s="1"/>
  <c r="K26" i="325" s="1"/>
  <c r="H27" i="324"/>
  <c r="F27" i="323"/>
  <c r="P28" i="322"/>
  <c r="H28" i="321"/>
  <c r="I28" i="322"/>
  <c r="J28" i="322"/>
  <c r="M28" i="322"/>
  <c r="K28" i="322"/>
  <c r="Q21" i="322"/>
  <c r="L28" i="322"/>
  <c r="N28" i="322"/>
  <c r="O28" i="322"/>
  <c r="H28" i="322"/>
  <c r="F26" i="322"/>
  <c r="G26" i="322" s="1"/>
  <c r="H26" i="322" s="1"/>
  <c r="I26" i="322" s="1"/>
  <c r="J26" i="322" s="1"/>
  <c r="K26" i="322" s="1"/>
  <c r="F27" i="322"/>
  <c r="E29" i="322"/>
  <c r="F28" i="321"/>
  <c r="G28" i="321"/>
  <c r="N28" i="321"/>
  <c r="M28" i="321"/>
  <c r="Q21" i="321"/>
  <c r="L28" i="321"/>
  <c r="P28" i="321"/>
  <c r="I28" i="321"/>
  <c r="J28" i="321"/>
  <c r="E29" i="321"/>
  <c r="Q22" i="321"/>
  <c r="F27" i="321"/>
  <c r="K28" i="321"/>
  <c r="O28" i="321"/>
  <c r="F26" i="321"/>
  <c r="G26" i="321" s="1"/>
  <c r="H26" i="321" s="1"/>
  <c r="I26" i="321" s="1"/>
  <c r="J26" i="321" s="1"/>
  <c r="K26" i="321" s="1"/>
  <c r="Q21" i="320"/>
  <c r="K28" i="320"/>
  <c r="E28" i="320"/>
  <c r="F28" i="320"/>
  <c r="O28" i="320"/>
  <c r="P28" i="320"/>
  <c r="I28" i="320"/>
  <c r="N28" i="320"/>
  <c r="J28" i="320"/>
  <c r="M28" i="320"/>
  <c r="H28" i="320"/>
  <c r="L28" i="320"/>
  <c r="G28" i="320"/>
  <c r="S5" i="320"/>
  <c r="S6" i="320" s="1"/>
  <c r="L26" i="320"/>
  <c r="M26" i="320" s="1"/>
  <c r="N26" i="320" s="1"/>
  <c r="O26" i="320" s="1"/>
  <c r="P26" i="320" s="1"/>
  <c r="H27" i="320"/>
  <c r="Q22" i="320"/>
  <c r="G29" i="320"/>
  <c r="F29" i="320"/>
  <c r="E29" i="320"/>
  <c r="G26" i="319"/>
  <c r="Q29" i="318"/>
  <c r="I29" i="317"/>
  <c r="G26" i="318"/>
  <c r="S4" i="317"/>
  <c r="J29" i="317"/>
  <c r="F29" i="317"/>
  <c r="P29" i="317"/>
  <c r="N29" i="317"/>
  <c r="S5" i="317"/>
  <c r="S6" i="317" s="1"/>
  <c r="M35" i="34"/>
  <c r="Q26" i="317"/>
  <c r="M29" i="317"/>
  <c r="H29" i="317"/>
  <c r="L28" i="317"/>
  <c r="J28" i="317"/>
  <c r="K28" i="317"/>
  <c r="I28" i="317"/>
  <c r="N28" i="317"/>
  <c r="M28" i="317"/>
  <c r="P28" i="317"/>
  <c r="H28" i="317"/>
  <c r="Q21" i="317"/>
  <c r="O28" i="317"/>
  <c r="G28" i="317"/>
  <c r="F28" i="317"/>
  <c r="E28" i="317"/>
  <c r="O29" i="317"/>
  <c r="L29" i="317"/>
  <c r="E29" i="317"/>
  <c r="Q27" i="317"/>
  <c r="G29" i="317"/>
  <c r="K29" i="317"/>
  <c r="S4" i="316"/>
  <c r="Q27" i="316"/>
  <c r="P30" i="314"/>
  <c r="Q23" i="314"/>
  <c r="F30" i="314"/>
  <c r="G30" i="314"/>
  <c r="J30" i="314"/>
  <c r="H8" i="34"/>
  <c r="S4" i="315"/>
  <c r="Q27" i="315"/>
  <c r="J27" i="314"/>
  <c r="I27" i="314"/>
  <c r="Q20" i="314"/>
  <c r="K27" i="314"/>
  <c r="I30" i="314"/>
  <c r="O21" i="314"/>
  <c r="E27" i="314"/>
  <c r="M27" i="314"/>
  <c r="K30" i="314"/>
  <c r="F27" i="314"/>
  <c r="N27" i="314"/>
  <c r="L30" i="314"/>
  <c r="G27" i="314"/>
  <c r="O27" i="314"/>
  <c r="E30" i="314"/>
  <c r="M30" i="314"/>
  <c r="L27" i="314"/>
  <c r="N30" i="314"/>
  <c r="O30" i="314"/>
  <c r="H27" i="314"/>
  <c r="P27" i="314"/>
  <c r="H30" i="314"/>
  <c r="F20" i="224"/>
  <c r="G20" i="224"/>
  <c r="H20" i="224"/>
  <c r="I20" i="224"/>
  <c r="J20" i="224"/>
  <c r="K20" i="224"/>
  <c r="L20" i="224"/>
  <c r="M20" i="224"/>
  <c r="N20" i="224"/>
  <c r="O20" i="224"/>
  <c r="P20" i="224"/>
  <c r="E20" i="224"/>
  <c r="N76" i="34" l="1"/>
  <c r="M70" i="34"/>
  <c r="Q28" i="329"/>
  <c r="H29" i="329"/>
  <c r="I27" i="329"/>
  <c r="Q26" i="329"/>
  <c r="M109" i="34"/>
  <c r="R109" i="34" s="1"/>
  <c r="N109" i="34"/>
  <c r="Q28" i="328"/>
  <c r="S5" i="328"/>
  <c r="S6" i="328" s="1"/>
  <c r="L26" i="328"/>
  <c r="F29" i="328"/>
  <c r="G27" i="328"/>
  <c r="H27" i="326"/>
  <c r="N97" i="34"/>
  <c r="O118" i="34"/>
  <c r="N103" i="34"/>
  <c r="O103" i="34" s="1"/>
  <c r="Q28" i="325"/>
  <c r="F29" i="325"/>
  <c r="G27" i="325"/>
  <c r="S5" i="325"/>
  <c r="S6" i="325" s="1"/>
  <c r="L26" i="325"/>
  <c r="M26" i="325" s="1"/>
  <c r="N26" i="325" s="1"/>
  <c r="O26" i="325" s="1"/>
  <c r="P26" i="325" s="1"/>
  <c r="I27" i="324"/>
  <c r="G27" i="323"/>
  <c r="Q28" i="322"/>
  <c r="F29" i="322"/>
  <c r="G27" i="322"/>
  <c r="S5" i="322"/>
  <c r="S6" i="322" s="1"/>
  <c r="L26" i="322"/>
  <c r="Q28" i="321"/>
  <c r="F29" i="321"/>
  <c r="G27" i="321"/>
  <c r="S5" i="321"/>
  <c r="S6" i="321" s="1"/>
  <c r="L26" i="321"/>
  <c r="Q28" i="320"/>
  <c r="H29" i="320"/>
  <c r="I27" i="320"/>
  <c r="Q26" i="320"/>
  <c r="H26" i="319"/>
  <c r="H26" i="318"/>
  <c r="Q29" i="317"/>
  <c r="Q28" i="317"/>
  <c r="N8" i="34"/>
  <c r="Q27" i="314"/>
  <c r="S4" i="314"/>
  <c r="F20" i="14"/>
  <c r="G20" i="14"/>
  <c r="H20" i="14"/>
  <c r="I20" i="14"/>
  <c r="H135" i="309"/>
  <c r="H134" i="309"/>
  <c r="F23" i="313"/>
  <c r="D23" i="313"/>
  <c r="F44" i="214"/>
  <c r="F45" i="214" s="1"/>
  <c r="F19" i="312" s="1"/>
  <c r="G44" i="214"/>
  <c r="G45" i="214" s="1"/>
  <c r="G19" i="312" s="1"/>
  <c r="H44" i="214"/>
  <c r="H45" i="214" s="1"/>
  <c r="H19" i="312" s="1"/>
  <c r="I44" i="214"/>
  <c r="I46" i="214" s="1"/>
  <c r="I19" i="313" s="1"/>
  <c r="J44" i="214"/>
  <c r="J46" i="214" s="1"/>
  <c r="J19" i="313" s="1"/>
  <c r="K44" i="214"/>
  <c r="K46" i="214" s="1"/>
  <c r="K19" i="313" s="1"/>
  <c r="L44" i="214"/>
  <c r="L45" i="214" s="1"/>
  <c r="L19" i="312" s="1"/>
  <c r="M44" i="214"/>
  <c r="M45" i="214" s="1"/>
  <c r="M19" i="312" s="1"/>
  <c r="N44" i="214"/>
  <c r="N45" i="214" s="1"/>
  <c r="N19" i="312" s="1"/>
  <c r="O44" i="214"/>
  <c r="O45" i="214" s="1"/>
  <c r="O19" i="312" s="1"/>
  <c r="P44" i="214"/>
  <c r="P45" i="214" s="1"/>
  <c r="P19" i="312" s="1"/>
  <c r="E44" i="214"/>
  <c r="E46" i="214" s="1"/>
  <c r="E19" i="313" s="1"/>
  <c r="Q24" i="312"/>
  <c r="Q23" i="312"/>
  <c r="D23" i="312"/>
  <c r="D29" i="312" s="1"/>
  <c r="D22" i="312"/>
  <c r="D28" i="312" s="1"/>
  <c r="D21" i="312"/>
  <c r="D27" i="312" s="1"/>
  <c r="D20" i="312"/>
  <c r="D26" i="312" s="1"/>
  <c r="D19" i="312"/>
  <c r="D25" i="312" s="1"/>
  <c r="P18" i="312"/>
  <c r="P24" i="312" s="1"/>
  <c r="O18" i="312"/>
  <c r="O24" i="312" s="1"/>
  <c r="N18" i="312"/>
  <c r="N24" i="312" s="1"/>
  <c r="M18" i="312"/>
  <c r="M24" i="312" s="1"/>
  <c r="L18" i="312"/>
  <c r="L24" i="312" s="1"/>
  <c r="K18" i="312"/>
  <c r="K24" i="312" s="1"/>
  <c r="J18" i="312"/>
  <c r="J24" i="312" s="1"/>
  <c r="I18" i="312"/>
  <c r="I24" i="312" s="1"/>
  <c r="H18" i="312"/>
  <c r="H24" i="312" s="1"/>
  <c r="G18" i="312"/>
  <c r="G24" i="312" s="1"/>
  <c r="F18" i="312"/>
  <c r="F24" i="312" s="1"/>
  <c r="E18" i="312"/>
  <c r="E24" i="312" s="1"/>
  <c r="E44" i="309"/>
  <c r="E46" i="309" s="1"/>
  <c r="F20" i="313" s="1"/>
  <c r="F44" i="309"/>
  <c r="F46" i="309" s="1"/>
  <c r="G20" i="313" s="1"/>
  <c r="G44" i="309"/>
  <c r="G45" i="309" s="1"/>
  <c r="H20" i="312" s="1"/>
  <c r="H44" i="309"/>
  <c r="H46" i="309" s="1"/>
  <c r="I20" i="313" s="1"/>
  <c r="I44" i="309"/>
  <c r="I46" i="309" s="1"/>
  <c r="J20" i="313" s="1"/>
  <c r="J44" i="309"/>
  <c r="J46" i="309" s="1"/>
  <c r="K20" i="313" s="1"/>
  <c r="K44" i="309"/>
  <c r="K45" i="309" s="1"/>
  <c r="L20" i="312" s="1"/>
  <c r="L44" i="309"/>
  <c r="L46" i="309" s="1"/>
  <c r="M20" i="313" s="1"/>
  <c r="M21" i="313" s="1"/>
  <c r="M44" i="309"/>
  <c r="M46" i="309" s="1"/>
  <c r="N20" i="313" s="1"/>
  <c r="N21" i="313" s="1"/>
  <c r="N44" i="309"/>
  <c r="N46" i="309" s="1"/>
  <c r="O20" i="313" s="1"/>
  <c r="O21" i="313" s="1"/>
  <c r="O44" i="309"/>
  <c r="O46" i="309" s="1"/>
  <c r="P20" i="313" s="1"/>
  <c r="P21" i="313" s="1"/>
  <c r="D44" i="309"/>
  <c r="D46" i="309" s="1"/>
  <c r="E20" i="313" s="1"/>
  <c r="O109" i="34" l="1"/>
  <c r="I29" i="329"/>
  <c r="J27" i="329"/>
  <c r="G29" i="328"/>
  <c r="H27" i="328"/>
  <c r="M26" i="328"/>
  <c r="N26" i="328" s="1"/>
  <c r="O26" i="328" s="1"/>
  <c r="P26" i="328" s="1"/>
  <c r="I27" i="326"/>
  <c r="Q26" i="325"/>
  <c r="G29" i="325"/>
  <c r="H27" i="325"/>
  <c r="J27" i="324"/>
  <c r="H27" i="323"/>
  <c r="M26" i="322"/>
  <c r="N26" i="322" s="1"/>
  <c r="O26" i="322" s="1"/>
  <c r="P26" i="322" s="1"/>
  <c r="G29" i="322"/>
  <c r="H27" i="322"/>
  <c r="M26" i="321"/>
  <c r="N26" i="321" s="1"/>
  <c r="O26" i="321" s="1"/>
  <c r="P26" i="321" s="1"/>
  <c r="G29" i="321"/>
  <c r="H27" i="321"/>
  <c r="I29" i="320"/>
  <c r="J27" i="320"/>
  <c r="I26" i="319"/>
  <c r="I26" i="318"/>
  <c r="I1" i="312"/>
  <c r="F45" i="309"/>
  <c r="G20" i="312" s="1"/>
  <c r="D45" i="309"/>
  <c r="E20" i="312" s="1"/>
  <c r="H45" i="309"/>
  <c r="I20" i="312" s="1"/>
  <c r="P46" i="214"/>
  <c r="P19" i="313" s="1"/>
  <c r="O46" i="214"/>
  <c r="O19" i="313" s="1"/>
  <c r="G50" i="34"/>
  <c r="Q50" i="34" s="1"/>
  <c r="G46" i="214"/>
  <c r="G19" i="313" s="1"/>
  <c r="G21" i="313" s="1"/>
  <c r="E45" i="309"/>
  <c r="F20" i="312" s="1"/>
  <c r="K46" i="309"/>
  <c r="L20" i="313" s="1"/>
  <c r="L21" i="313" s="1"/>
  <c r="N46" i="214"/>
  <c r="N19" i="313" s="1"/>
  <c r="H46" i="214"/>
  <c r="H19" i="313" s="1"/>
  <c r="M46" i="214"/>
  <c r="M19" i="313" s="1"/>
  <c r="F46" i="214"/>
  <c r="F19" i="313" s="1"/>
  <c r="E26" i="313"/>
  <c r="K45" i="214"/>
  <c r="K19" i="312" s="1"/>
  <c r="O45" i="309"/>
  <c r="P20" i="312" s="1"/>
  <c r="J45" i="214"/>
  <c r="J19" i="312" s="1"/>
  <c r="N45" i="309"/>
  <c r="O20" i="312" s="1"/>
  <c r="G46" i="309"/>
  <c r="H20" i="313" s="1"/>
  <c r="E45" i="214"/>
  <c r="E19" i="312" s="1"/>
  <c r="I45" i="214"/>
  <c r="I19" i="312" s="1"/>
  <c r="M45" i="309"/>
  <c r="N20" i="312" s="1"/>
  <c r="L46" i="214"/>
  <c r="L19" i="313" s="1"/>
  <c r="L45" i="309"/>
  <c r="M20" i="312" s="1"/>
  <c r="K21" i="313"/>
  <c r="J21" i="313"/>
  <c r="J45" i="309"/>
  <c r="K20" i="312" s="1"/>
  <c r="I45" i="309"/>
  <c r="J20" i="312" s="1"/>
  <c r="I21" i="313"/>
  <c r="E21" i="313"/>
  <c r="F27" i="313"/>
  <c r="E27" i="313"/>
  <c r="G27" i="313"/>
  <c r="H50" i="34" l="1"/>
  <c r="K27" i="329"/>
  <c r="J29" i="329"/>
  <c r="Q26" i="328"/>
  <c r="H29" i="328"/>
  <c r="I27" i="328"/>
  <c r="J27" i="326"/>
  <c r="H29" i="325"/>
  <c r="I27" i="325"/>
  <c r="K27" i="324"/>
  <c r="I27" i="323"/>
  <c r="Q26" i="322"/>
  <c r="H29" i="322"/>
  <c r="I27" i="322"/>
  <c r="H29" i="321"/>
  <c r="I27" i="321"/>
  <c r="Q26" i="321"/>
  <c r="K27" i="320"/>
  <c r="J29" i="320"/>
  <c r="J26" i="319"/>
  <c r="J26" i="318"/>
  <c r="H49" i="34"/>
  <c r="G26" i="313"/>
  <c r="K26" i="313"/>
  <c r="H21" i="313"/>
  <c r="N26" i="313"/>
  <c r="P26" i="313"/>
  <c r="G49" i="34"/>
  <c r="Q19" i="312"/>
  <c r="M25" i="312" s="1"/>
  <c r="I26" i="313"/>
  <c r="F26" i="313"/>
  <c r="E25" i="312"/>
  <c r="J26" i="313"/>
  <c r="F21" i="313"/>
  <c r="G28" i="313" s="1"/>
  <c r="L26" i="313"/>
  <c r="H26" i="313"/>
  <c r="M26" i="313"/>
  <c r="H27" i="313"/>
  <c r="L27" i="313"/>
  <c r="J27" i="313"/>
  <c r="O27" i="313"/>
  <c r="I27" i="313"/>
  <c r="M27" i="313"/>
  <c r="N27" i="313"/>
  <c r="K27" i="313"/>
  <c r="O26" i="313"/>
  <c r="P27" i="313"/>
  <c r="E28" i="313"/>
  <c r="M50" i="34" l="1"/>
  <c r="R50" i="34" s="1"/>
  <c r="K29" i="329"/>
  <c r="L27" i="329"/>
  <c r="S4" i="329"/>
  <c r="I29" i="328"/>
  <c r="J27" i="328"/>
  <c r="K27" i="326"/>
  <c r="I29" i="325"/>
  <c r="J27" i="325"/>
  <c r="S4" i="324"/>
  <c r="L27" i="324"/>
  <c r="J27" i="323"/>
  <c r="I29" i="322"/>
  <c r="J27" i="322"/>
  <c r="I29" i="321"/>
  <c r="J27" i="321"/>
  <c r="K29" i="320"/>
  <c r="L27" i="320"/>
  <c r="S4" i="320"/>
  <c r="K26" i="319"/>
  <c r="K26" i="318"/>
  <c r="S5" i="313"/>
  <c r="S6" i="313" s="1"/>
  <c r="N50" i="34"/>
  <c r="S4" i="313"/>
  <c r="K25" i="312"/>
  <c r="J25" i="312"/>
  <c r="I25" i="312"/>
  <c r="H25" i="312"/>
  <c r="P25" i="312"/>
  <c r="O25" i="312"/>
  <c r="F25" i="312"/>
  <c r="N25" i="312"/>
  <c r="L25" i="312"/>
  <c r="G25" i="312"/>
  <c r="K28" i="313"/>
  <c r="O28" i="313"/>
  <c r="L28" i="313"/>
  <c r="F28" i="313"/>
  <c r="H28" i="313"/>
  <c r="P28" i="313"/>
  <c r="J28" i="313"/>
  <c r="I28" i="313"/>
  <c r="N28" i="313"/>
  <c r="M28" i="313"/>
  <c r="N45" i="34" l="1"/>
  <c r="N55" i="34"/>
  <c r="M49" i="34"/>
  <c r="L29" i="329"/>
  <c r="M27" i="329"/>
  <c r="J29" i="328"/>
  <c r="K27" i="328"/>
  <c r="L27" i="326"/>
  <c r="S4" i="326"/>
  <c r="J29" i="325"/>
  <c r="K27" i="325"/>
  <c r="M27" i="324"/>
  <c r="K27" i="323"/>
  <c r="J29" i="322"/>
  <c r="K27" i="322"/>
  <c r="K27" i="321"/>
  <c r="J29" i="321"/>
  <c r="L29" i="320"/>
  <c r="M27" i="320"/>
  <c r="S4" i="319"/>
  <c r="L26" i="319"/>
  <c r="L26" i="318"/>
  <c r="S4" i="318"/>
  <c r="S5" i="312"/>
  <c r="S6" i="312" s="1"/>
  <c r="Q25" i="312"/>
  <c r="F20" i="311"/>
  <c r="G20" i="311"/>
  <c r="H20" i="311"/>
  <c r="I20" i="311"/>
  <c r="J20" i="311"/>
  <c r="K20" i="311"/>
  <c r="L20" i="311"/>
  <c r="L21" i="311" s="1"/>
  <c r="M20" i="311"/>
  <c r="M21" i="311" s="1"/>
  <c r="N20" i="311"/>
  <c r="O20" i="311"/>
  <c r="O21" i="311" s="1"/>
  <c r="P20" i="311"/>
  <c r="P21" i="311" s="1"/>
  <c r="E20" i="311"/>
  <c r="F19" i="311"/>
  <c r="G19" i="311"/>
  <c r="H19" i="311"/>
  <c r="I19" i="311"/>
  <c r="J19" i="311"/>
  <c r="K19" i="311"/>
  <c r="L19" i="311"/>
  <c r="M19" i="311"/>
  <c r="N19" i="311"/>
  <c r="O19" i="311"/>
  <c r="P19" i="311"/>
  <c r="E19" i="311"/>
  <c r="E25" i="311" s="1"/>
  <c r="Q24" i="311"/>
  <c r="Q23" i="311"/>
  <c r="E29" i="311"/>
  <c r="F29" i="311" s="1"/>
  <c r="D23" i="311"/>
  <c r="D29" i="311" s="1"/>
  <c r="D22" i="311"/>
  <c r="D28" i="311" s="1"/>
  <c r="D21" i="311"/>
  <c r="D27" i="311" s="1"/>
  <c r="D20" i="311"/>
  <c r="D26" i="311" s="1"/>
  <c r="D19" i="311"/>
  <c r="D25" i="311" s="1"/>
  <c r="P18" i="311"/>
  <c r="P24" i="311" s="1"/>
  <c r="O18" i="311"/>
  <c r="O24" i="311" s="1"/>
  <c r="N18" i="311"/>
  <c r="N24" i="311" s="1"/>
  <c r="M18" i="311"/>
  <c r="M24" i="311" s="1"/>
  <c r="L18" i="311"/>
  <c r="L24" i="311" s="1"/>
  <c r="K18" i="311"/>
  <c r="K24" i="311" s="1"/>
  <c r="J18" i="311"/>
  <c r="J24" i="311" s="1"/>
  <c r="I18" i="311"/>
  <c r="I24" i="311" s="1"/>
  <c r="H18" i="311"/>
  <c r="H24" i="311" s="1"/>
  <c r="G18" i="311"/>
  <c r="G24" i="311" s="1"/>
  <c r="F18" i="311"/>
  <c r="F24" i="311" s="1"/>
  <c r="E18" i="311"/>
  <c r="E24" i="311" s="1"/>
  <c r="F20" i="310"/>
  <c r="G20" i="310"/>
  <c r="H20" i="310"/>
  <c r="H21" i="310" s="1"/>
  <c r="I20" i="310"/>
  <c r="J20" i="310"/>
  <c r="K20" i="310"/>
  <c r="L20" i="310"/>
  <c r="L21" i="310" s="1"/>
  <c r="M20" i="310"/>
  <c r="M21" i="310" s="1"/>
  <c r="N20" i="310"/>
  <c r="O20" i="310"/>
  <c r="O21" i="310" s="1"/>
  <c r="P20" i="310"/>
  <c r="P21" i="310" s="1"/>
  <c r="E20" i="310"/>
  <c r="F19" i="310"/>
  <c r="G19" i="310"/>
  <c r="H19" i="310"/>
  <c r="I19" i="310"/>
  <c r="J19" i="310"/>
  <c r="K19" i="310"/>
  <c r="L19" i="310"/>
  <c r="M19" i="310"/>
  <c r="N19" i="310"/>
  <c r="O19" i="310"/>
  <c r="P19" i="310"/>
  <c r="E19" i="310"/>
  <c r="E25" i="310" s="1"/>
  <c r="Q24" i="310"/>
  <c r="Q23" i="310"/>
  <c r="E29" i="310"/>
  <c r="F29" i="310" s="1"/>
  <c r="D23" i="310"/>
  <c r="D29" i="310" s="1"/>
  <c r="D22" i="310"/>
  <c r="D28" i="310" s="1"/>
  <c r="D21" i="310"/>
  <c r="D27" i="310" s="1"/>
  <c r="D20" i="310"/>
  <c r="D26" i="310" s="1"/>
  <c r="D19" i="310"/>
  <c r="D25" i="310" s="1"/>
  <c r="P18" i="310"/>
  <c r="P24" i="310" s="1"/>
  <c r="O18" i="310"/>
  <c r="O24" i="310" s="1"/>
  <c r="N18" i="310"/>
  <c r="N24" i="310" s="1"/>
  <c r="M18" i="310"/>
  <c r="M24" i="310" s="1"/>
  <c r="L18" i="310"/>
  <c r="L24" i="310" s="1"/>
  <c r="K18" i="310"/>
  <c r="K24" i="310" s="1"/>
  <c r="J18" i="310"/>
  <c r="J24" i="310" s="1"/>
  <c r="I18" i="310"/>
  <c r="I24" i="310" s="1"/>
  <c r="H18" i="310"/>
  <c r="H24" i="310" s="1"/>
  <c r="G18" i="310"/>
  <c r="G24" i="310" s="1"/>
  <c r="F18" i="310"/>
  <c r="F24" i="310" s="1"/>
  <c r="E18" i="310"/>
  <c r="E24" i="310" s="1"/>
  <c r="B43" i="214"/>
  <c r="B44" i="214"/>
  <c r="N70" i="34" l="1"/>
  <c r="M29" i="329"/>
  <c r="N27" i="329"/>
  <c r="K29" i="328"/>
  <c r="L27" i="328"/>
  <c r="S4" i="328" s="1"/>
  <c r="M27" i="326"/>
  <c r="K29" i="325"/>
  <c r="S4" i="325"/>
  <c r="L27" i="325"/>
  <c r="N27" i="324"/>
  <c r="S4" i="323"/>
  <c r="L27" i="323"/>
  <c r="N82" i="34" s="1"/>
  <c r="K29" i="322"/>
  <c r="L27" i="322"/>
  <c r="S4" i="322" s="1"/>
  <c r="K29" i="321"/>
  <c r="S4" i="321"/>
  <c r="L27" i="321"/>
  <c r="M29" i="320"/>
  <c r="N27" i="320"/>
  <c r="M26" i="319"/>
  <c r="M26" i="318"/>
  <c r="I1" i="311"/>
  <c r="I1" i="310"/>
  <c r="N22" i="311"/>
  <c r="H48" i="34"/>
  <c r="I21" i="311"/>
  <c r="G22" i="310"/>
  <c r="K21" i="311"/>
  <c r="J21" i="310"/>
  <c r="E22" i="310"/>
  <c r="G47" i="34"/>
  <c r="F22" i="310"/>
  <c r="F21" i="310"/>
  <c r="N22" i="310"/>
  <c r="K21" i="310"/>
  <c r="J22" i="310"/>
  <c r="N21" i="310"/>
  <c r="F22" i="311"/>
  <c r="H21" i="311"/>
  <c r="I21" i="310"/>
  <c r="G21" i="311"/>
  <c r="J22" i="311"/>
  <c r="E22" i="311"/>
  <c r="G48" i="34"/>
  <c r="H47" i="34"/>
  <c r="H22" i="311"/>
  <c r="L22" i="311"/>
  <c r="P22" i="311"/>
  <c r="I22" i="311"/>
  <c r="M22" i="311"/>
  <c r="F25" i="311"/>
  <c r="G25" i="311" s="1"/>
  <c r="H25" i="311" s="1"/>
  <c r="I25" i="311" s="1"/>
  <c r="G29" i="311"/>
  <c r="H29" i="311" s="1"/>
  <c r="I29" i="311" s="1"/>
  <c r="J29" i="311" s="1"/>
  <c r="K29" i="311" s="1"/>
  <c r="L29" i="311" s="1"/>
  <c r="M29" i="311" s="1"/>
  <c r="N29" i="311" s="1"/>
  <c r="O29" i="311" s="1"/>
  <c r="P29" i="311" s="1"/>
  <c r="E21" i="311"/>
  <c r="G22" i="311"/>
  <c r="O22" i="311"/>
  <c r="F21" i="311"/>
  <c r="J21" i="311"/>
  <c r="N21" i="311"/>
  <c r="E26" i="311"/>
  <c r="Q19" i="311"/>
  <c r="K22" i="311"/>
  <c r="Q20" i="311"/>
  <c r="I22" i="310"/>
  <c r="M22" i="310"/>
  <c r="F25" i="310"/>
  <c r="G25" i="310" s="1"/>
  <c r="H25" i="310" s="1"/>
  <c r="I25" i="310" s="1"/>
  <c r="G29" i="310"/>
  <c r="H29" i="310" s="1"/>
  <c r="I29" i="310" s="1"/>
  <c r="J29" i="310" s="1"/>
  <c r="K29" i="310" s="1"/>
  <c r="L29" i="310" s="1"/>
  <c r="M29" i="310" s="1"/>
  <c r="N29" i="310" s="1"/>
  <c r="O29" i="310" s="1"/>
  <c r="P29" i="310" s="1"/>
  <c r="K22" i="310"/>
  <c r="H22" i="310"/>
  <c r="L22" i="310"/>
  <c r="P22" i="310"/>
  <c r="E26" i="310"/>
  <c r="E21" i="310"/>
  <c r="O22" i="310"/>
  <c r="Q20" i="310"/>
  <c r="G21" i="310"/>
  <c r="Q19" i="310"/>
  <c r="E20" i="14"/>
  <c r="N29" i="329" l="1"/>
  <c r="O27" i="329"/>
  <c r="L29" i="328"/>
  <c r="M27" i="328"/>
  <c r="N27" i="326"/>
  <c r="L29" i="325"/>
  <c r="M27" i="325"/>
  <c r="O27" i="324"/>
  <c r="M27" i="323"/>
  <c r="L29" i="322"/>
  <c r="M27" i="322"/>
  <c r="L29" i="321"/>
  <c r="M27" i="321"/>
  <c r="N29" i="320"/>
  <c r="O27" i="320"/>
  <c r="N26" i="319"/>
  <c r="N26" i="318"/>
  <c r="Q22" i="310"/>
  <c r="Q22" i="311"/>
  <c r="J25" i="311"/>
  <c r="K25" i="311" s="1"/>
  <c r="F26" i="311"/>
  <c r="E28" i="311"/>
  <c r="M27" i="311"/>
  <c r="I27" i="311"/>
  <c r="E27" i="311"/>
  <c r="P27" i="311"/>
  <c r="L27" i="311"/>
  <c r="H27" i="311"/>
  <c r="N27" i="311"/>
  <c r="J27" i="311"/>
  <c r="F27" i="311"/>
  <c r="Q21" i="311"/>
  <c r="O27" i="311"/>
  <c r="K27" i="311"/>
  <c r="G27" i="311"/>
  <c r="J25" i="310"/>
  <c r="K25" i="310" s="1"/>
  <c r="M27" i="310"/>
  <c r="I27" i="310"/>
  <c r="E27" i="310"/>
  <c r="P27" i="310"/>
  <c r="L27" i="310"/>
  <c r="H27" i="310"/>
  <c r="J27" i="310"/>
  <c r="Q21" i="310"/>
  <c r="O27" i="310"/>
  <c r="K27" i="310"/>
  <c r="G27" i="310"/>
  <c r="N27" i="310"/>
  <c r="F27" i="310"/>
  <c r="F26" i="310"/>
  <c r="E28" i="310"/>
  <c r="E134" i="309"/>
  <c r="F134" i="309"/>
  <c r="G134" i="309"/>
  <c r="I134" i="309"/>
  <c r="K134" i="309"/>
  <c r="L134" i="309"/>
  <c r="M134" i="309"/>
  <c r="N134" i="309"/>
  <c r="O134" i="309"/>
  <c r="D134" i="309"/>
  <c r="M48" i="34" l="1"/>
  <c r="O29" i="329"/>
  <c r="P27" i="329"/>
  <c r="M29" i="328"/>
  <c r="N27" i="328"/>
  <c r="O27" i="326"/>
  <c r="M29" i="325"/>
  <c r="N27" i="325"/>
  <c r="P27" i="324"/>
  <c r="N27" i="323"/>
  <c r="M29" i="322"/>
  <c r="N27" i="322"/>
  <c r="M29" i="321"/>
  <c r="N27" i="321"/>
  <c r="O29" i="320"/>
  <c r="P27" i="320"/>
  <c r="O26" i="319"/>
  <c r="O26" i="318"/>
  <c r="S5" i="311"/>
  <c r="S6" i="311" s="1"/>
  <c r="L25" i="310"/>
  <c r="M25" i="310" s="1"/>
  <c r="N25" i="310" s="1"/>
  <c r="O25" i="310" s="1"/>
  <c r="P25" i="310" s="1"/>
  <c r="L25" i="311"/>
  <c r="S5" i="310"/>
  <c r="S6" i="310" s="1"/>
  <c r="M47" i="34"/>
  <c r="Q27" i="311"/>
  <c r="G26" i="311"/>
  <c r="F28" i="311"/>
  <c r="G26" i="310"/>
  <c r="F28" i="310"/>
  <c r="Q27" i="310"/>
  <c r="G167" i="309"/>
  <c r="H167" i="309"/>
  <c r="I167" i="309"/>
  <c r="J167" i="309"/>
  <c r="K167" i="309"/>
  <c r="L167" i="309"/>
  <c r="M167" i="309"/>
  <c r="N167" i="309"/>
  <c r="O167" i="309"/>
  <c r="F120" i="309"/>
  <c r="G120" i="309"/>
  <c r="H120" i="309"/>
  <c r="I120" i="309"/>
  <c r="J120" i="309"/>
  <c r="K120" i="309"/>
  <c r="L120" i="309"/>
  <c r="M120" i="309"/>
  <c r="N120" i="309"/>
  <c r="O120" i="309"/>
  <c r="G118" i="309"/>
  <c r="H20" i="330" s="1"/>
  <c r="H118" i="309"/>
  <c r="I20" i="330" s="1"/>
  <c r="I118" i="309"/>
  <c r="J20" i="330" s="1"/>
  <c r="J118" i="309"/>
  <c r="K20" i="330" s="1"/>
  <c r="K118" i="309"/>
  <c r="L20" i="330" s="1"/>
  <c r="L21" i="330" s="1"/>
  <c r="L118" i="309"/>
  <c r="M20" i="330" s="1"/>
  <c r="M21" i="330" s="1"/>
  <c r="M118" i="309"/>
  <c r="N20" i="330" s="1"/>
  <c r="N21" i="330" s="1"/>
  <c r="N118" i="309"/>
  <c r="O20" i="330" s="1"/>
  <c r="O21" i="330" s="1"/>
  <c r="O118" i="309"/>
  <c r="P20" i="330" s="1"/>
  <c r="P21" i="330" s="1"/>
  <c r="H127" i="34" l="1"/>
  <c r="P29" i="329"/>
  <c r="Q27" i="329"/>
  <c r="N29" i="328"/>
  <c r="O27" i="328"/>
  <c r="P27" i="326"/>
  <c r="N29" i="325"/>
  <c r="O27" i="325"/>
  <c r="Q27" i="324"/>
  <c r="O27" i="323"/>
  <c r="N29" i="322"/>
  <c r="O27" i="322"/>
  <c r="N29" i="321"/>
  <c r="O27" i="321"/>
  <c r="P29" i="320"/>
  <c r="Q29" i="320" s="1"/>
  <c r="Q27" i="320"/>
  <c r="K119" i="309"/>
  <c r="P26" i="319"/>
  <c r="P26" i="318"/>
  <c r="Q26" i="318" s="1"/>
  <c r="O119" i="309"/>
  <c r="G119" i="309"/>
  <c r="J119" i="309"/>
  <c r="H119" i="309"/>
  <c r="O20" i="193"/>
  <c r="N119" i="309"/>
  <c r="M20" i="193"/>
  <c r="L119" i="309"/>
  <c r="N20" i="193"/>
  <c r="M119" i="309"/>
  <c r="I119" i="309"/>
  <c r="O122" i="309"/>
  <c r="Q25" i="310"/>
  <c r="M25" i="311"/>
  <c r="N25" i="311" s="1"/>
  <c r="O25" i="311" s="1"/>
  <c r="P25" i="311" s="1"/>
  <c r="N121" i="309"/>
  <c r="K122" i="309"/>
  <c r="L121" i="309"/>
  <c r="K20" i="193"/>
  <c r="J144" i="309"/>
  <c r="J145" i="309"/>
  <c r="L20" i="193"/>
  <c r="I20" i="193"/>
  <c r="H145" i="309"/>
  <c r="H144" i="309"/>
  <c r="K121" i="309"/>
  <c r="J20" i="193"/>
  <c r="I145" i="309"/>
  <c r="I144" i="309"/>
  <c r="H20" i="193"/>
  <c r="G145" i="309"/>
  <c r="G144" i="309"/>
  <c r="O121" i="309"/>
  <c r="L122" i="309"/>
  <c r="M121" i="309"/>
  <c r="J121" i="309"/>
  <c r="I121" i="309"/>
  <c r="M122" i="309"/>
  <c r="I122" i="309"/>
  <c r="P20" i="193"/>
  <c r="N122" i="309"/>
  <c r="J122" i="309"/>
  <c r="G28" i="311"/>
  <c r="H26" i="311"/>
  <c r="G28" i="310"/>
  <c r="H26" i="310"/>
  <c r="H122" i="309"/>
  <c r="H121" i="309"/>
  <c r="G122" i="309"/>
  <c r="G121" i="309"/>
  <c r="O29" i="328" l="1"/>
  <c r="P27" i="328"/>
  <c r="Q27" i="326"/>
  <c r="O29" i="325"/>
  <c r="P27" i="325"/>
  <c r="P27" i="323"/>
  <c r="O29" i="322"/>
  <c r="P27" i="322"/>
  <c r="O29" i="321"/>
  <c r="P27" i="321"/>
  <c r="Q26" i="319"/>
  <c r="Q25" i="311"/>
  <c r="H28" i="311"/>
  <c r="I26" i="311"/>
  <c r="I26" i="310"/>
  <c r="H28" i="310"/>
  <c r="F37" i="214"/>
  <c r="G37" i="214"/>
  <c r="H37" i="214"/>
  <c r="I37" i="214"/>
  <c r="J37" i="214"/>
  <c r="K37" i="214"/>
  <c r="L37" i="214"/>
  <c r="M37" i="214"/>
  <c r="N37" i="214"/>
  <c r="O37" i="214"/>
  <c r="P37" i="214"/>
  <c r="E37" i="214"/>
  <c r="P29" i="328" l="1"/>
  <c r="Q27" i="328"/>
  <c r="P29" i="325"/>
  <c r="Q29" i="325" s="1"/>
  <c r="Q27" i="325"/>
  <c r="Q27" i="323"/>
  <c r="P29" i="322"/>
  <c r="Q29" i="322" s="1"/>
  <c r="Q27" i="322"/>
  <c r="P29" i="321"/>
  <c r="Q29" i="321" s="1"/>
  <c r="Q27" i="321"/>
  <c r="J26" i="311"/>
  <c r="I28" i="311"/>
  <c r="J26" i="310"/>
  <c r="I28" i="310"/>
  <c r="E120" i="309"/>
  <c r="D120" i="309"/>
  <c r="I20" i="241"/>
  <c r="J20" i="241"/>
  <c r="K20" i="241"/>
  <c r="L20" i="241"/>
  <c r="M20" i="241"/>
  <c r="N20" i="241"/>
  <c r="O20" i="241"/>
  <c r="P20" i="241"/>
  <c r="F20" i="241"/>
  <c r="G20" i="241"/>
  <c r="H20" i="241"/>
  <c r="H9" i="34" l="1"/>
  <c r="K26" i="311"/>
  <c r="J28" i="311"/>
  <c r="K26" i="310"/>
  <c r="J28" i="310"/>
  <c r="E20" i="241"/>
  <c r="S4" i="311" l="1"/>
  <c r="K28" i="311"/>
  <c r="L26" i="311"/>
  <c r="N48" i="34" s="1"/>
  <c r="O48" i="34" s="1"/>
  <c r="K28" i="310"/>
  <c r="L26" i="310"/>
  <c r="N47" i="34" s="1"/>
  <c r="O47" i="34" s="1"/>
  <c r="D118" i="309"/>
  <c r="S4" i="310" l="1"/>
  <c r="D119" i="309"/>
  <c r="E20" i="330"/>
  <c r="D145" i="309"/>
  <c r="D144" i="309"/>
  <c r="M26" i="311"/>
  <c r="L28" i="311"/>
  <c r="L28" i="310"/>
  <c r="M26" i="310"/>
  <c r="D122" i="309"/>
  <c r="D167" i="309"/>
  <c r="F14" i="214"/>
  <c r="F8" i="214" s="1"/>
  <c r="G14" i="214"/>
  <c r="G8" i="214" s="1"/>
  <c r="H14" i="214"/>
  <c r="H8" i="214" s="1"/>
  <c r="I14" i="214"/>
  <c r="I8" i="214" s="1"/>
  <c r="J14" i="214"/>
  <c r="J8" i="214" s="1"/>
  <c r="K14" i="214"/>
  <c r="K8" i="214" s="1"/>
  <c r="L14" i="214"/>
  <c r="L8" i="214" s="1"/>
  <c r="M14" i="214"/>
  <c r="M8" i="214" s="1"/>
  <c r="N14" i="214"/>
  <c r="N8" i="214" s="1"/>
  <c r="O14" i="214"/>
  <c r="O8" i="214" s="1"/>
  <c r="P14" i="214"/>
  <c r="P8" i="214" s="1"/>
  <c r="K19" i="314" l="1"/>
  <c r="J19" i="314"/>
  <c r="J21" i="314" s="1"/>
  <c r="I19" i="314"/>
  <c r="I21" i="314" s="1"/>
  <c r="P19" i="314"/>
  <c r="P22" i="314" s="1"/>
  <c r="H19" i="314"/>
  <c r="H21" i="314" s="1"/>
  <c r="O19" i="314"/>
  <c r="O22" i="314" s="1"/>
  <c r="G19" i="314"/>
  <c r="G21" i="314" s="1"/>
  <c r="N19" i="314"/>
  <c r="N22" i="314" s="1"/>
  <c r="F19" i="314"/>
  <c r="F21" i="314" s="1"/>
  <c r="M19" i="314"/>
  <c r="M22" i="314" s="1"/>
  <c r="L19" i="314"/>
  <c r="L22" i="314" s="1"/>
  <c r="E27" i="330"/>
  <c r="N26" i="311"/>
  <c r="M28" i="311"/>
  <c r="N26" i="310"/>
  <c r="M28" i="310"/>
  <c r="F19" i="276"/>
  <c r="G19" i="276"/>
  <c r="H19" i="276"/>
  <c r="I19" i="276"/>
  <c r="J19" i="276"/>
  <c r="K19" i="276"/>
  <c r="L19" i="276"/>
  <c r="M19" i="276"/>
  <c r="N19" i="276"/>
  <c r="O19" i="276"/>
  <c r="P19" i="276"/>
  <c r="E19" i="276"/>
  <c r="F19" i="274"/>
  <c r="G19" i="274"/>
  <c r="H19" i="274"/>
  <c r="I19" i="274"/>
  <c r="J19" i="274"/>
  <c r="K19" i="274"/>
  <c r="L19" i="274"/>
  <c r="M19" i="274"/>
  <c r="N19" i="274"/>
  <c r="O19" i="274"/>
  <c r="P19" i="274"/>
  <c r="E19" i="274"/>
  <c r="F19" i="273"/>
  <c r="G19" i="273"/>
  <c r="H19" i="273"/>
  <c r="I19" i="273"/>
  <c r="J19" i="273"/>
  <c r="K19" i="273"/>
  <c r="L19" i="273"/>
  <c r="M19" i="273"/>
  <c r="N19" i="273"/>
  <c r="O19" i="273"/>
  <c r="P19" i="273"/>
  <c r="E19" i="273"/>
  <c r="F19" i="20"/>
  <c r="G19" i="20"/>
  <c r="H19" i="20"/>
  <c r="I19" i="20"/>
  <c r="J19" i="20"/>
  <c r="K19" i="20"/>
  <c r="L19" i="20"/>
  <c r="M19" i="20"/>
  <c r="N19" i="20"/>
  <c r="O19" i="20"/>
  <c r="P19" i="20"/>
  <c r="E19" i="20"/>
  <c r="I22" i="314" l="1"/>
  <c r="J22" i="314"/>
  <c r="G8" i="34"/>
  <c r="H22" i="314"/>
  <c r="G22" i="314"/>
  <c r="F22" i="314"/>
  <c r="K22" i="314"/>
  <c r="K21" i="314"/>
  <c r="G20" i="34"/>
  <c r="O26" i="311"/>
  <c r="N28" i="311"/>
  <c r="O26" i="310"/>
  <c r="N28" i="310"/>
  <c r="F20" i="209"/>
  <c r="G20" i="209"/>
  <c r="H20" i="209"/>
  <c r="I20" i="209"/>
  <c r="J20" i="209"/>
  <c r="K20" i="209"/>
  <c r="L20" i="209"/>
  <c r="M20" i="209"/>
  <c r="N20" i="209"/>
  <c r="O20" i="209"/>
  <c r="P20" i="209"/>
  <c r="E20" i="209"/>
  <c r="O28" i="311" l="1"/>
  <c r="P26" i="311"/>
  <c r="O28" i="310"/>
  <c r="P26" i="310"/>
  <c r="I23" i="112"/>
  <c r="K23" i="112"/>
  <c r="M23" i="112"/>
  <c r="O23" i="112"/>
  <c r="P23" i="112"/>
  <c r="E20" i="112"/>
  <c r="I23" i="111"/>
  <c r="K23" i="111"/>
  <c r="M23" i="111"/>
  <c r="O23" i="111"/>
  <c r="P23" i="111"/>
  <c r="E20" i="111"/>
  <c r="I23" i="110"/>
  <c r="K23" i="110"/>
  <c r="M23" i="110"/>
  <c r="O23" i="110"/>
  <c r="P23" i="110"/>
  <c r="E20" i="110"/>
  <c r="I23" i="109"/>
  <c r="K23" i="109"/>
  <c r="M23" i="109"/>
  <c r="O23" i="109"/>
  <c r="P23" i="109"/>
  <c r="E20" i="109"/>
  <c r="F23" i="265"/>
  <c r="G23" i="265"/>
  <c r="H23" i="265"/>
  <c r="I23" i="265"/>
  <c r="J23" i="265"/>
  <c r="K23" i="265"/>
  <c r="L23" i="265"/>
  <c r="M23" i="265"/>
  <c r="N23" i="265"/>
  <c r="O23" i="265"/>
  <c r="P23" i="265"/>
  <c r="E23" i="265"/>
  <c r="F20" i="265"/>
  <c r="G20" i="265"/>
  <c r="H20" i="265"/>
  <c r="I20" i="265"/>
  <c r="J20" i="265"/>
  <c r="K20" i="265"/>
  <c r="L20" i="265"/>
  <c r="M20" i="265"/>
  <c r="N20" i="265"/>
  <c r="O20" i="265"/>
  <c r="P20" i="265"/>
  <c r="E20" i="265"/>
  <c r="F23" i="264"/>
  <c r="G23" i="264"/>
  <c r="H23" i="264"/>
  <c r="I23" i="264"/>
  <c r="J23" i="264"/>
  <c r="K23" i="264"/>
  <c r="L23" i="264"/>
  <c r="M23" i="264"/>
  <c r="N23" i="264"/>
  <c r="O23" i="264"/>
  <c r="P23" i="264"/>
  <c r="E23" i="264"/>
  <c r="F20" i="264"/>
  <c r="G20" i="264"/>
  <c r="H20" i="264"/>
  <c r="I20" i="264"/>
  <c r="J20" i="264"/>
  <c r="K20" i="264"/>
  <c r="L20" i="264"/>
  <c r="M20" i="264"/>
  <c r="N20" i="264"/>
  <c r="O20" i="264"/>
  <c r="P20" i="264"/>
  <c r="E20" i="264"/>
  <c r="F23" i="263"/>
  <c r="G23" i="263"/>
  <c r="H23" i="263"/>
  <c r="I23" i="263"/>
  <c r="J23" i="263"/>
  <c r="K23" i="263"/>
  <c r="L23" i="263"/>
  <c r="M23" i="263"/>
  <c r="N23" i="263"/>
  <c r="O23" i="263"/>
  <c r="P23" i="263"/>
  <c r="E23" i="263"/>
  <c r="F20" i="263"/>
  <c r="G20" i="263"/>
  <c r="H20" i="263"/>
  <c r="I20" i="263"/>
  <c r="J20" i="263"/>
  <c r="K20" i="263"/>
  <c r="L20" i="263"/>
  <c r="M20" i="263"/>
  <c r="N20" i="263"/>
  <c r="O20" i="263"/>
  <c r="P20" i="263"/>
  <c r="E20" i="263"/>
  <c r="F23" i="262"/>
  <c r="G23" i="262"/>
  <c r="H23" i="262"/>
  <c r="I23" i="262"/>
  <c r="J23" i="262"/>
  <c r="K23" i="262"/>
  <c r="L23" i="262"/>
  <c r="M23" i="262"/>
  <c r="N23" i="262"/>
  <c r="O23" i="262"/>
  <c r="P23" i="262"/>
  <c r="E23" i="262"/>
  <c r="F20" i="262"/>
  <c r="G20" i="262"/>
  <c r="H20" i="262"/>
  <c r="I20" i="262"/>
  <c r="J20" i="262"/>
  <c r="K20" i="262"/>
  <c r="L20" i="262"/>
  <c r="M20" i="262"/>
  <c r="N20" i="262"/>
  <c r="O20" i="262"/>
  <c r="P20" i="262"/>
  <c r="E20" i="262"/>
  <c r="F23" i="108"/>
  <c r="G23" i="108"/>
  <c r="H23" i="108"/>
  <c r="I23" i="108"/>
  <c r="J23" i="108"/>
  <c r="K23" i="108"/>
  <c r="L23" i="108"/>
  <c r="M23" i="108"/>
  <c r="N23" i="108"/>
  <c r="O23" i="108"/>
  <c r="P23" i="108"/>
  <c r="E23" i="108"/>
  <c r="F20" i="108"/>
  <c r="G20" i="108"/>
  <c r="H20" i="108"/>
  <c r="I20" i="108"/>
  <c r="J20" i="108"/>
  <c r="K20" i="108"/>
  <c r="L20" i="108"/>
  <c r="M20" i="108"/>
  <c r="N20" i="108"/>
  <c r="O20" i="108"/>
  <c r="P20" i="108"/>
  <c r="E20" i="108"/>
  <c r="Q26" i="311" l="1"/>
  <c r="P28" i="311"/>
  <c r="Q28" i="311" s="1"/>
  <c r="Q26" i="310"/>
  <c r="P28" i="310"/>
  <c r="Q28" i="310" s="1"/>
  <c r="F23" i="107"/>
  <c r="G23" i="107"/>
  <c r="H23" i="107"/>
  <c r="I23" i="107"/>
  <c r="J23" i="107"/>
  <c r="K23" i="107"/>
  <c r="L23" i="107"/>
  <c r="M23" i="107"/>
  <c r="N23" i="107"/>
  <c r="O23" i="107"/>
  <c r="P23" i="107"/>
  <c r="E23" i="107"/>
  <c r="O19" i="107"/>
  <c r="P19" i="107"/>
  <c r="F20" i="107"/>
  <c r="G20" i="107"/>
  <c r="H20" i="107"/>
  <c r="I20" i="107"/>
  <c r="J20" i="107"/>
  <c r="K20" i="107"/>
  <c r="L20" i="107"/>
  <c r="M20" i="107"/>
  <c r="N20" i="107"/>
  <c r="O20" i="107"/>
  <c r="P20" i="107"/>
  <c r="E20" i="107"/>
  <c r="F23" i="106"/>
  <c r="G23" i="106"/>
  <c r="H23" i="106"/>
  <c r="I23" i="106"/>
  <c r="J23" i="106"/>
  <c r="K23" i="106"/>
  <c r="L23" i="106"/>
  <c r="M23" i="106"/>
  <c r="N23" i="106"/>
  <c r="O23" i="106"/>
  <c r="P23" i="106"/>
  <c r="E23" i="106"/>
  <c r="F20" i="106"/>
  <c r="G20" i="106"/>
  <c r="H20" i="106"/>
  <c r="I20" i="106"/>
  <c r="J20" i="106"/>
  <c r="K20" i="106"/>
  <c r="L20" i="106"/>
  <c r="M20" i="106"/>
  <c r="N20" i="106"/>
  <c r="O20" i="106"/>
  <c r="P20" i="106"/>
  <c r="E20" i="106"/>
  <c r="F23" i="105"/>
  <c r="G23" i="105"/>
  <c r="H23" i="105"/>
  <c r="I23" i="105"/>
  <c r="J23" i="105"/>
  <c r="K23" i="105"/>
  <c r="L23" i="105"/>
  <c r="M23" i="105"/>
  <c r="N23" i="105"/>
  <c r="O23" i="105"/>
  <c r="P23" i="105"/>
  <c r="E23" i="105"/>
  <c r="F20" i="105"/>
  <c r="G20" i="105"/>
  <c r="H20" i="105"/>
  <c r="I20" i="105"/>
  <c r="J20" i="105"/>
  <c r="K20" i="105"/>
  <c r="L20" i="105"/>
  <c r="M20" i="105"/>
  <c r="N20" i="105"/>
  <c r="O20" i="105"/>
  <c r="P20" i="105"/>
  <c r="E20" i="105"/>
  <c r="N23" i="99"/>
  <c r="N20" i="99"/>
  <c r="F23" i="93"/>
  <c r="G23" i="93"/>
  <c r="H23" i="93"/>
  <c r="I23" i="93"/>
  <c r="J23" i="93"/>
  <c r="K23" i="93"/>
  <c r="L23" i="93"/>
  <c r="M23" i="93"/>
  <c r="N23" i="93"/>
  <c r="O23" i="93"/>
  <c r="P23" i="93"/>
  <c r="E23" i="93"/>
  <c r="H20" i="93"/>
  <c r="I20" i="93"/>
  <c r="J20" i="93"/>
  <c r="K20" i="93"/>
  <c r="L20" i="93"/>
  <c r="M20" i="93"/>
  <c r="N20" i="93"/>
  <c r="O20" i="93"/>
  <c r="P20" i="93"/>
  <c r="E20" i="93"/>
  <c r="F23" i="20"/>
  <c r="G23" i="20"/>
  <c r="H23" i="20"/>
  <c r="I23" i="20"/>
  <c r="J23" i="20"/>
  <c r="K23" i="20"/>
  <c r="L23" i="20"/>
  <c r="M23" i="20"/>
  <c r="N23" i="20"/>
  <c r="O23" i="20"/>
  <c r="P23" i="20"/>
  <c r="E23" i="20"/>
  <c r="F20" i="20"/>
  <c r="G20" i="20"/>
  <c r="H20" i="20"/>
  <c r="I20" i="20"/>
  <c r="J20" i="20"/>
  <c r="K20" i="20"/>
  <c r="L20" i="20"/>
  <c r="M20" i="20"/>
  <c r="N20" i="20"/>
  <c r="O20" i="20"/>
  <c r="P20" i="20"/>
  <c r="E20" i="20"/>
  <c r="F23" i="14"/>
  <c r="G23" i="14"/>
  <c r="H23" i="14"/>
  <c r="I23" i="14"/>
  <c r="J23" i="14"/>
  <c r="K23" i="14"/>
  <c r="L23" i="14"/>
  <c r="M23" i="14"/>
  <c r="N23" i="14"/>
  <c r="O23" i="14"/>
  <c r="P23" i="14"/>
  <c r="E23" i="14"/>
  <c r="B135" i="214"/>
  <c r="C135" i="214"/>
  <c r="A135" i="214"/>
  <c r="E135" i="214"/>
  <c r="E131" i="272"/>
  <c r="F23" i="277" s="1"/>
  <c r="F131" i="272"/>
  <c r="G23" i="277" s="1"/>
  <c r="G131" i="272"/>
  <c r="H23" i="277" s="1"/>
  <c r="H131" i="272"/>
  <c r="I23" i="277" s="1"/>
  <c r="I131" i="272"/>
  <c r="J23" i="277" s="1"/>
  <c r="J131" i="272"/>
  <c r="K23" i="277" s="1"/>
  <c r="K131" i="272"/>
  <c r="L23" i="277" s="1"/>
  <c r="L131" i="272"/>
  <c r="M23" i="277" s="1"/>
  <c r="M131" i="272"/>
  <c r="N23" i="277" s="1"/>
  <c r="N131" i="272"/>
  <c r="O23" i="277" s="1"/>
  <c r="O131" i="272"/>
  <c r="P23" i="277" s="1"/>
  <c r="C131" i="272"/>
  <c r="A131" i="272"/>
  <c r="B131" i="272"/>
  <c r="A135" i="309"/>
  <c r="C135" i="309"/>
  <c r="B135" i="309"/>
  <c r="I20" i="62"/>
  <c r="J20" i="62"/>
  <c r="K20" i="62"/>
  <c r="L20" i="62"/>
  <c r="M20" i="62"/>
  <c r="N20" i="62"/>
  <c r="O20" i="62"/>
  <c r="P20" i="62"/>
  <c r="F23" i="257"/>
  <c r="G23" i="257"/>
  <c r="H23" i="257"/>
  <c r="I23" i="257"/>
  <c r="J23" i="257"/>
  <c r="K23" i="257"/>
  <c r="L23" i="257"/>
  <c r="M23" i="257"/>
  <c r="N23" i="257"/>
  <c r="O23" i="257"/>
  <c r="P23" i="257"/>
  <c r="F20" i="257"/>
  <c r="G20" i="257"/>
  <c r="H20" i="257"/>
  <c r="I20" i="257"/>
  <c r="J20" i="257"/>
  <c r="K20" i="257"/>
  <c r="L20" i="257"/>
  <c r="M20" i="257"/>
  <c r="N20" i="257"/>
  <c r="O20" i="257"/>
  <c r="P20" i="257"/>
  <c r="E20" i="257"/>
  <c r="F23" i="213"/>
  <c r="G23" i="213"/>
  <c r="H23" i="213"/>
  <c r="I23" i="213"/>
  <c r="J23" i="213"/>
  <c r="K23" i="213"/>
  <c r="L23" i="213"/>
  <c r="M23" i="213"/>
  <c r="N23" i="213"/>
  <c r="O23" i="213"/>
  <c r="P23" i="213"/>
  <c r="E23" i="213"/>
  <c r="F20" i="213"/>
  <c r="G20" i="213"/>
  <c r="H20" i="213"/>
  <c r="I20" i="213"/>
  <c r="J20" i="213"/>
  <c r="K20" i="213"/>
  <c r="L20" i="213"/>
  <c r="M20" i="213"/>
  <c r="N20" i="213"/>
  <c r="O20" i="213"/>
  <c r="P20" i="213"/>
  <c r="E20" i="213"/>
  <c r="F23" i="255"/>
  <c r="F30" i="255" s="1"/>
  <c r="G23" i="255"/>
  <c r="G30" i="255" s="1"/>
  <c r="H23" i="255"/>
  <c r="H30" i="255" s="1"/>
  <c r="I23" i="255"/>
  <c r="I30" i="255" s="1"/>
  <c r="J23" i="255"/>
  <c r="J30" i="255" s="1"/>
  <c r="K23" i="255"/>
  <c r="K30" i="255" s="1"/>
  <c r="L23" i="255"/>
  <c r="L30" i="255" s="1"/>
  <c r="M23" i="255"/>
  <c r="M30" i="255" s="1"/>
  <c r="N23" i="255"/>
  <c r="N30" i="255" s="1"/>
  <c r="O23" i="255"/>
  <c r="O30" i="255" s="1"/>
  <c r="P23" i="255"/>
  <c r="P30" i="255" s="1"/>
  <c r="E23" i="255"/>
  <c r="F20" i="255"/>
  <c r="G20" i="255"/>
  <c r="H20" i="255"/>
  <c r="I20" i="255"/>
  <c r="J20" i="255"/>
  <c r="K20" i="255"/>
  <c r="L20" i="255"/>
  <c r="M20" i="255"/>
  <c r="N20" i="255"/>
  <c r="O20" i="255"/>
  <c r="P20" i="255"/>
  <c r="E20" i="255"/>
  <c r="F30" i="14" l="1"/>
  <c r="L30" i="14"/>
  <c r="M30" i="14"/>
  <c r="K30" i="14"/>
  <c r="J30" i="14"/>
  <c r="I30" i="14"/>
  <c r="P30" i="14"/>
  <c r="H30" i="14"/>
  <c r="O30" i="14"/>
  <c r="G30" i="14"/>
  <c r="N30" i="14"/>
  <c r="N138" i="34"/>
  <c r="F23" i="212"/>
  <c r="G23" i="212"/>
  <c r="H23" i="212"/>
  <c r="I23" i="212"/>
  <c r="J23" i="212"/>
  <c r="K23" i="212"/>
  <c r="L23" i="212"/>
  <c r="M23" i="212"/>
  <c r="N23" i="212"/>
  <c r="O23" i="212"/>
  <c r="P23" i="212"/>
  <c r="E23" i="212"/>
  <c r="F20" i="212"/>
  <c r="H20" i="212"/>
  <c r="I20" i="212"/>
  <c r="J20" i="212"/>
  <c r="K20" i="212"/>
  <c r="L20" i="212"/>
  <c r="M20" i="212"/>
  <c r="N20" i="212"/>
  <c r="O20" i="212"/>
  <c r="P20" i="212"/>
  <c r="E20" i="212"/>
  <c r="F23" i="208"/>
  <c r="F30" i="208" s="1"/>
  <c r="G23" i="208"/>
  <c r="G30" i="208" s="1"/>
  <c r="H23" i="208"/>
  <c r="H30" i="208" s="1"/>
  <c r="I23" i="208"/>
  <c r="I30" i="208" s="1"/>
  <c r="J23" i="208"/>
  <c r="J30" i="208" s="1"/>
  <c r="K23" i="208"/>
  <c r="K30" i="208" s="1"/>
  <c r="L23" i="208"/>
  <c r="L30" i="208" s="1"/>
  <c r="M23" i="208"/>
  <c r="M30" i="208" s="1"/>
  <c r="N23" i="208"/>
  <c r="N30" i="208" s="1"/>
  <c r="O23" i="208"/>
  <c r="O30" i="208" s="1"/>
  <c r="P23" i="208"/>
  <c r="P30" i="208" s="1"/>
  <c r="E23" i="208"/>
  <c r="E30" i="208" s="1"/>
  <c r="F20" i="208"/>
  <c r="G20" i="208"/>
  <c r="H20" i="208"/>
  <c r="I20" i="208"/>
  <c r="J20" i="208"/>
  <c r="K20" i="208"/>
  <c r="L20" i="208"/>
  <c r="M20" i="208"/>
  <c r="N20" i="208"/>
  <c r="O20" i="208"/>
  <c r="P20" i="208"/>
  <c r="E20" i="208"/>
  <c r="F23" i="239"/>
  <c r="G23" i="239"/>
  <c r="K23" i="239"/>
  <c r="F20" i="239"/>
  <c r="G20" i="239"/>
  <c r="H20" i="239"/>
  <c r="I20" i="239"/>
  <c r="J20" i="239"/>
  <c r="K20" i="239"/>
  <c r="L20" i="239"/>
  <c r="M20" i="239"/>
  <c r="N20" i="239"/>
  <c r="O20" i="239"/>
  <c r="P20" i="239"/>
  <c r="E20" i="239"/>
  <c r="F23" i="300"/>
  <c r="G23" i="300"/>
  <c r="H23" i="300"/>
  <c r="I23" i="300"/>
  <c r="J23" i="300"/>
  <c r="K23" i="300"/>
  <c r="L23" i="300"/>
  <c r="M23" i="300"/>
  <c r="N23" i="300"/>
  <c r="O23" i="300"/>
  <c r="P23" i="300"/>
  <c r="E23" i="300"/>
  <c r="F20" i="300"/>
  <c r="G20" i="300"/>
  <c r="H20" i="300"/>
  <c r="I20" i="300"/>
  <c r="J20" i="300"/>
  <c r="K20" i="300"/>
  <c r="L20" i="300"/>
  <c r="M20" i="300"/>
  <c r="N20" i="300"/>
  <c r="O20" i="300"/>
  <c r="P20" i="300"/>
  <c r="E20" i="300"/>
  <c r="F23" i="299"/>
  <c r="G23" i="299"/>
  <c r="H23" i="299"/>
  <c r="I23" i="299"/>
  <c r="J23" i="299"/>
  <c r="K23" i="299"/>
  <c r="L23" i="299"/>
  <c r="M23" i="299"/>
  <c r="N23" i="299"/>
  <c r="O23" i="299"/>
  <c r="P23" i="299"/>
  <c r="E23" i="299"/>
  <c r="F23" i="304"/>
  <c r="G23" i="304"/>
  <c r="H23" i="304"/>
  <c r="I23" i="304"/>
  <c r="J23" i="304"/>
  <c r="K23" i="304"/>
  <c r="L23" i="304"/>
  <c r="M23" i="304"/>
  <c r="N23" i="304"/>
  <c r="O23" i="304"/>
  <c r="P23" i="304"/>
  <c r="E23" i="304"/>
  <c r="F20" i="304"/>
  <c r="G20" i="304"/>
  <c r="H20" i="304"/>
  <c r="I20" i="304"/>
  <c r="J20" i="304"/>
  <c r="K20" i="304"/>
  <c r="L20" i="304"/>
  <c r="M20" i="304"/>
  <c r="N20" i="304"/>
  <c r="O20" i="304"/>
  <c r="P20" i="304"/>
  <c r="E20" i="304"/>
  <c r="F23" i="298"/>
  <c r="G23" i="298"/>
  <c r="H23" i="298"/>
  <c r="I23" i="298"/>
  <c r="J23" i="298"/>
  <c r="K23" i="298"/>
  <c r="L23" i="298"/>
  <c r="M23" i="298"/>
  <c r="N23" i="298"/>
  <c r="O23" i="298"/>
  <c r="P23" i="298"/>
  <c r="E23" i="298"/>
  <c r="F20" i="298"/>
  <c r="G20" i="298"/>
  <c r="H20" i="298"/>
  <c r="I20" i="298"/>
  <c r="J20" i="298"/>
  <c r="K20" i="298"/>
  <c r="L20" i="298"/>
  <c r="M20" i="298"/>
  <c r="N20" i="298"/>
  <c r="O20" i="298"/>
  <c r="P20" i="298"/>
  <c r="E20" i="298"/>
  <c r="F23" i="296"/>
  <c r="G23" i="296"/>
  <c r="H23" i="296"/>
  <c r="I23" i="296"/>
  <c r="J23" i="296"/>
  <c r="K23" i="296"/>
  <c r="L23" i="296"/>
  <c r="M23" i="296"/>
  <c r="N23" i="296"/>
  <c r="O23" i="296"/>
  <c r="P23" i="296"/>
  <c r="E23" i="296"/>
  <c r="F20" i="296"/>
  <c r="G20" i="296"/>
  <c r="H20" i="296"/>
  <c r="I20" i="296"/>
  <c r="J20" i="296"/>
  <c r="K20" i="296"/>
  <c r="L20" i="296"/>
  <c r="M20" i="296"/>
  <c r="N20" i="296"/>
  <c r="O20" i="296"/>
  <c r="P20" i="296"/>
  <c r="E20" i="296"/>
  <c r="F23" i="295"/>
  <c r="G23" i="295"/>
  <c r="H23" i="295"/>
  <c r="I23" i="295"/>
  <c r="J23" i="295"/>
  <c r="K23" i="295"/>
  <c r="L23" i="295"/>
  <c r="M23" i="295"/>
  <c r="N23" i="295"/>
  <c r="O23" i="295"/>
  <c r="P23" i="295"/>
  <c r="E23" i="295"/>
  <c r="F23" i="301"/>
  <c r="G23" i="301"/>
  <c r="H23" i="301"/>
  <c r="I23" i="301"/>
  <c r="J23" i="301"/>
  <c r="K23" i="301"/>
  <c r="L23" i="301"/>
  <c r="M23" i="301"/>
  <c r="N23" i="301"/>
  <c r="O23" i="301"/>
  <c r="P23" i="301"/>
  <c r="E23" i="301"/>
  <c r="F20" i="301"/>
  <c r="G20" i="301"/>
  <c r="H20" i="301"/>
  <c r="I20" i="301"/>
  <c r="J20" i="301"/>
  <c r="K20" i="301"/>
  <c r="L20" i="301"/>
  <c r="M20" i="301"/>
  <c r="N20" i="301"/>
  <c r="O20" i="301"/>
  <c r="P20" i="301"/>
  <c r="E20" i="301"/>
  <c r="F23" i="294"/>
  <c r="G23" i="294"/>
  <c r="H23" i="294"/>
  <c r="I23" i="294"/>
  <c r="J23" i="294"/>
  <c r="K23" i="294"/>
  <c r="L23" i="294"/>
  <c r="M23" i="294"/>
  <c r="N23" i="294"/>
  <c r="O23" i="294"/>
  <c r="P23" i="294"/>
  <c r="E23" i="294"/>
  <c r="F20" i="294"/>
  <c r="G20" i="294"/>
  <c r="H20" i="294"/>
  <c r="I20" i="294"/>
  <c r="J20" i="294"/>
  <c r="K20" i="294"/>
  <c r="L20" i="294"/>
  <c r="M20" i="294"/>
  <c r="N20" i="294"/>
  <c r="O20" i="294"/>
  <c r="P20" i="294"/>
  <c r="E20" i="294"/>
  <c r="F23" i="293"/>
  <c r="G23" i="293"/>
  <c r="H23" i="293"/>
  <c r="I23" i="293"/>
  <c r="J23" i="293"/>
  <c r="K23" i="293"/>
  <c r="L23" i="293"/>
  <c r="M23" i="293"/>
  <c r="N23" i="293"/>
  <c r="O23" i="293"/>
  <c r="P23" i="293"/>
  <c r="E23" i="293"/>
  <c r="F20" i="293"/>
  <c r="G20" i="293"/>
  <c r="H20" i="293"/>
  <c r="I20" i="293"/>
  <c r="J20" i="293"/>
  <c r="K20" i="293"/>
  <c r="L20" i="293"/>
  <c r="M20" i="293"/>
  <c r="N20" i="293"/>
  <c r="O20" i="293"/>
  <c r="P20" i="293"/>
  <c r="E20" i="293"/>
  <c r="F23" i="297"/>
  <c r="G23" i="297"/>
  <c r="H23" i="297"/>
  <c r="I23" i="297"/>
  <c r="J23" i="297"/>
  <c r="K23" i="297"/>
  <c r="L23" i="297"/>
  <c r="M23" i="297"/>
  <c r="N23" i="297"/>
  <c r="O23" i="297"/>
  <c r="P23" i="297"/>
  <c r="E23" i="297"/>
  <c r="F20" i="297"/>
  <c r="G20" i="297"/>
  <c r="H20" i="297"/>
  <c r="I20" i="297"/>
  <c r="J20" i="297"/>
  <c r="K20" i="297"/>
  <c r="L20" i="297"/>
  <c r="M20" i="297"/>
  <c r="N20" i="297"/>
  <c r="O20" i="297"/>
  <c r="P20" i="297"/>
  <c r="E20" i="297"/>
  <c r="F23" i="292"/>
  <c r="G23" i="292"/>
  <c r="H23" i="292"/>
  <c r="I23" i="292"/>
  <c r="J23" i="292"/>
  <c r="K23" i="292"/>
  <c r="L23" i="292"/>
  <c r="M23" i="292"/>
  <c r="N23" i="292"/>
  <c r="O23" i="292"/>
  <c r="P23" i="292"/>
  <c r="E23" i="292"/>
  <c r="F20" i="292"/>
  <c r="G20" i="292"/>
  <c r="H20" i="292"/>
  <c r="I20" i="292"/>
  <c r="J20" i="292"/>
  <c r="K20" i="292"/>
  <c r="L20" i="292"/>
  <c r="M20" i="292"/>
  <c r="N20" i="292"/>
  <c r="O20" i="292"/>
  <c r="P20" i="292"/>
  <c r="E20" i="292"/>
  <c r="F23" i="290"/>
  <c r="G23" i="290"/>
  <c r="H23" i="290"/>
  <c r="I23" i="290"/>
  <c r="J23" i="290"/>
  <c r="K23" i="290"/>
  <c r="L23" i="290"/>
  <c r="M23" i="290"/>
  <c r="N23" i="290"/>
  <c r="O23" i="290"/>
  <c r="P23" i="290"/>
  <c r="E23" i="290"/>
  <c r="F20" i="290"/>
  <c r="G20" i="290"/>
  <c r="H20" i="290"/>
  <c r="I20" i="290"/>
  <c r="J20" i="290"/>
  <c r="K20" i="290"/>
  <c r="L20" i="290"/>
  <c r="M20" i="290"/>
  <c r="N20" i="290"/>
  <c r="O20" i="290"/>
  <c r="P20" i="290"/>
  <c r="E20" i="290"/>
  <c r="F23" i="289"/>
  <c r="G23" i="289"/>
  <c r="H23" i="289"/>
  <c r="I23" i="289"/>
  <c r="J23" i="289"/>
  <c r="K23" i="289"/>
  <c r="L23" i="289"/>
  <c r="M23" i="289"/>
  <c r="N23" i="289"/>
  <c r="O23" i="289"/>
  <c r="P23" i="289"/>
  <c r="E23" i="289"/>
  <c r="F20" i="289"/>
  <c r="G20" i="289"/>
  <c r="H20" i="289"/>
  <c r="I20" i="289"/>
  <c r="J20" i="289"/>
  <c r="K20" i="289"/>
  <c r="L20" i="289"/>
  <c r="M20" i="289"/>
  <c r="N20" i="289"/>
  <c r="O20" i="289"/>
  <c r="P20" i="289"/>
  <c r="E20" i="289"/>
  <c r="E19" i="289"/>
  <c r="F23" i="269"/>
  <c r="G23" i="269"/>
  <c r="H23" i="269"/>
  <c r="I23" i="269"/>
  <c r="J23" i="269"/>
  <c r="K23" i="269"/>
  <c r="L23" i="269"/>
  <c r="M23" i="269"/>
  <c r="N23" i="269"/>
  <c r="O23" i="269"/>
  <c r="P23" i="269"/>
  <c r="E23" i="269"/>
  <c r="F20" i="269"/>
  <c r="G20" i="269"/>
  <c r="H20" i="269"/>
  <c r="I20" i="269"/>
  <c r="J20" i="269"/>
  <c r="K20" i="269"/>
  <c r="L20" i="269"/>
  <c r="M20" i="269"/>
  <c r="N20" i="269"/>
  <c r="O20" i="269"/>
  <c r="P20" i="269"/>
  <c r="E20" i="269"/>
  <c r="F23" i="267"/>
  <c r="G23" i="267"/>
  <c r="H23" i="267"/>
  <c r="I23" i="267"/>
  <c r="J23" i="267"/>
  <c r="K23" i="267"/>
  <c r="L23" i="267"/>
  <c r="M23" i="267"/>
  <c r="N23" i="267"/>
  <c r="O23" i="267"/>
  <c r="P23" i="267"/>
  <c r="E23" i="267"/>
  <c r="F20" i="267"/>
  <c r="G20" i="267"/>
  <c r="H20" i="267"/>
  <c r="I20" i="267"/>
  <c r="J20" i="267"/>
  <c r="K20" i="267"/>
  <c r="L20" i="267"/>
  <c r="M20" i="267"/>
  <c r="N20" i="267"/>
  <c r="O20" i="267"/>
  <c r="P20" i="267"/>
  <c r="E20" i="267"/>
  <c r="F23" i="266"/>
  <c r="G23" i="266"/>
  <c r="H23" i="266"/>
  <c r="I23" i="266"/>
  <c r="J23" i="266"/>
  <c r="K23" i="266"/>
  <c r="L23" i="266"/>
  <c r="M23" i="266"/>
  <c r="N23" i="266"/>
  <c r="O23" i="266"/>
  <c r="P23" i="266"/>
  <c r="E23" i="266"/>
  <c r="F20" i="266"/>
  <c r="G20" i="266"/>
  <c r="H20" i="266"/>
  <c r="I20" i="266"/>
  <c r="J20" i="266"/>
  <c r="K20" i="266"/>
  <c r="L20" i="266"/>
  <c r="M20" i="266"/>
  <c r="N20" i="266"/>
  <c r="O20" i="266"/>
  <c r="P20" i="266"/>
  <c r="E20" i="266"/>
  <c r="F23" i="259"/>
  <c r="G23" i="259"/>
  <c r="H23" i="259"/>
  <c r="I23" i="259"/>
  <c r="J23" i="259"/>
  <c r="K23" i="259"/>
  <c r="L23" i="259"/>
  <c r="M23" i="259"/>
  <c r="N23" i="259"/>
  <c r="O23" i="259"/>
  <c r="E23" i="259"/>
  <c r="F20" i="259"/>
  <c r="G20" i="259"/>
  <c r="H20" i="259"/>
  <c r="I20" i="259"/>
  <c r="J20" i="259"/>
  <c r="K20" i="259"/>
  <c r="L20" i="259"/>
  <c r="M20" i="259"/>
  <c r="N20" i="259"/>
  <c r="O20" i="259"/>
  <c r="P20" i="259"/>
  <c r="E20" i="259"/>
  <c r="F23" i="258"/>
  <c r="G23" i="258"/>
  <c r="H23" i="258"/>
  <c r="I23" i="258"/>
  <c r="J23" i="258"/>
  <c r="K23" i="258"/>
  <c r="L23" i="258"/>
  <c r="M23" i="258"/>
  <c r="N23" i="258"/>
  <c r="O23" i="258"/>
  <c r="P23" i="258"/>
  <c r="E23" i="258"/>
  <c r="F20" i="258"/>
  <c r="G20" i="258"/>
  <c r="H20" i="258"/>
  <c r="I20" i="258"/>
  <c r="J20" i="258"/>
  <c r="K20" i="258"/>
  <c r="L20" i="258"/>
  <c r="M20" i="258"/>
  <c r="N20" i="258"/>
  <c r="O20" i="258"/>
  <c r="P20" i="258"/>
  <c r="E20" i="258"/>
  <c r="F23" i="254"/>
  <c r="G23" i="254"/>
  <c r="H23" i="254"/>
  <c r="I23" i="254"/>
  <c r="J23" i="254"/>
  <c r="K23" i="254"/>
  <c r="L23" i="254"/>
  <c r="M23" i="254"/>
  <c r="N23" i="254"/>
  <c r="O23" i="254"/>
  <c r="P23" i="254"/>
  <c r="E23" i="254"/>
  <c r="F23" i="253"/>
  <c r="G23" i="253"/>
  <c r="H23" i="253"/>
  <c r="I23" i="253"/>
  <c r="J23" i="253"/>
  <c r="K23" i="253"/>
  <c r="L23" i="253"/>
  <c r="M23" i="253"/>
  <c r="N23" i="253"/>
  <c r="O23" i="253"/>
  <c r="P23" i="253"/>
  <c r="E23" i="253"/>
  <c r="F20" i="253"/>
  <c r="G20" i="253"/>
  <c r="H20" i="253"/>
  <c r="I20" i="253"/>
  <c r="J20" i="253"/>
  <c r="K20" i="253"/>
  <c r="L20" i="253"/>
  <c r="M20" i="253"/>
  <c r="N20" i="253"/>
  <c r="O20" i="253"/>
  <c r="P20" i="253"/>
  <c r="E20" i="253"/>
  <c r="F23" i="252"/>
  <c r="G23" i="252"/>
  <c r="H23" i="252"/>
  <c r="I23" i="252"/>
  <c r="J23" i="252"/>
  <c r="K23" i="252"/>
  <c r="L23" i="252"/>
  <c r="M23" i="252"/>
  <c r="N23" i="252"/>
  <c r="O23" i="252"/>
  <c r="P23" i="252"/>
  <c r="E23" i="252"/>
  <c r="F20" i="252"/>
  <c r="G20" i="252"/>
  <c r="H20" i="252"/>
  <c r="I20" i="252"/>
  <c r="J20" i="252"/>
  <c r="K20" i="252"/>
  <c r="L20" i="252"/>
  <c r="M20" i="252"/>
  <c r="N20" i="252"/>
  <c r="O20" i="252"/>
  <c r="P20" i="252"/>
  <c r="E20" i="252"/>
  <c r="F23" i="251"/>
  <c r="G23" i="251"/>
  <c r="H23" i="251"/>
  <c r="I23" i="251"/>
  <c r="J23" i="251"/>
  <c r="K23" i="251"/>
  <c r="L23" i="251"/>
  <c r="M23" i="251"/>
  <c r="N23" i="251"/>
  <c r="O23" i="251"/>
  <c r="P23" i="251"/>
  <c r="E23" i="251"/>
  <c r="F20" i="251"/>
  <c r="G20" i="251"/>
  <c r="H20" i="251"/>
  <c r="I20" i="251"/>
  <c r="J20" i="251"/>
  <c r="K20" i="251"/>
  <c r="L20" i="251"/>
  <c r="M20" i="251"/>
  <c r="N20" i="251"/>
  <c r="O20" i="251"/>
  <c r="P20" i="251"/>
  <c r="E20" i="251"/>
  <c r="F23" i="250"/>
  <c r="G23" i="250"/>
  <c r="H23" i="250"/>
  <c r="I23" i="250"/>
  <c r="J23" i="250"/>
  <c r="K23" i="250"/>
  <c r="L23" i="250"/>
  <c r="M23" i="250"/>
  <c r="N23" i="250"/>
  <c r="O23" i="250"/>
  <c r="P23" i="250"/>
  <c r="E23" i="250"/>
  <c r="F20" i="250"/>
  <c r="G20" i="250"/>
  <c r="H20" i="250"/>
  <c r="I20" i="250"/>
  <c r="J20" i="250"/>
  <c r="K20" i="250"/>
  <c r="L20" i="250"/>
  <c r="M20" i="250"/>
  <c r="N20" i="250"/>
  <c r="O20" i="250"/>
  <c r="P20" i="250"/>
  <c r="E20" i="250"/>
  <c r="F23" i="249"/>
  <c r="G23" i="249"/>
  <c r="H23" i="249"/>
  <c r="I23" i="249"/>
  <c r="J23" i="249"/>
  <c r="K23" i="249"/>
  <c r="L23" i="249"/>
  <c r="M23" i="249"/>
  <c r="N23" i="249"/>
  <c r="O23" i="249"/>
  <c r="P23" i="249"/>
  <c r="E23" i="249"/>
  <c r="F20" i="249"/>
  <c r="G20" i="249"/>
  <c r="H20" i="249"/>
  <c r="I20" i="249"/>
  <c r="J20" i="249"/>
  <c r="K20" i="249"/>
  <c r="L20" i="249"/>
  <c r="M20" i="249"/>
  <c r="N20" i="249"/>
  <c r="O20" i="249"/>
  <c r="P20" i="249"/>
  <c r="E20" i="249"/>
  <c r="F23" i="248"/>
  <c r="G23" i="248"/>
  <c r="H23" i="248"/>
  <c r="I23" i="248"/>
  <c r="J23" i="248"/>
  <c r="K23" i="248"/>
  <c r="L23" i="248"/>
  <c r="M23" i="248"/>
  <c r="N23" i="248"/>
  <c r="O23" i="248"/>
  <c r="P23" i="248"/>
  <c r="E23" i="248"/>
  <c r="F20" i="248"/>
  <c r="G20" i="248"/>
  <c r="H20" i="248"/>
  <c r="I20" i="248"/>
  <c r="J20" i="248"/>
  <c r="K20" i="248"/>
  <c r="L20" i="248"/>
  <c r="M20" i="248"/>
  <c r="N20" i="248"/>
  <c r="O20" i="248"/>
  <c r="P20" i="248"/>
  <c r="E20" i="248"/>
  <c r="F23" i="247"/>
  <c r="G23" i="247"/>
  <c r="H23" i="247"/>
  <c r="I23" i="247"/>
  <c r="J23" i="247"/>
  <c r="K23" i="247"/>
  <c r="L23" i="247"/>
  <c r="M23" i="247"/>
  <c r="N23" i="247"/>
  <c r="O23" i="247"/>
  <c r="P23" i="247"/>
  <c r="E23" i="247"/>
  <c r="F20" i="247"/>
  <c r="G20" i="247"/>
  <c r="H20" i="247"/>
  <c r="I20" i="247"/>
  <c r="J20" i="247"/>
  <c r="K20" i="247"/>
  <c r="L20" i="247"/>
  <c r="M20" i="247"/>
  <c r="N20" i="247"/>
  <c r="O20" i="247"/>
  <c r="P20" i="247"/>
  <c r="E20" i="247"/>
  <c r="F23" i="245"/>
  <c r="G23" i="245"/>
  <c r="H23" i="245"/>
  <c r="I23" i="245"/>
  <c r="J23" i="245"/>
  <c r="K23" i="245"/>
  <c r="L23" i="245"/>
  <c r="M23" i="245"/>
  <c r="N23" i="245"/>
  <c r="O23" i="245"/>
  <c r="P23" i="245"/>
  <c r="E23" i="245"/>
  <c r="F20" i="245"/>
  <c r="G20" i="245"/>
  <c r="H20" i="245"/>
  <c r="I20" i="245"/>
  <c r="J20" i="245"/>
  <c r="K20" i="245"/>
  <c r="L20" i="245"/>
  <c r="M20" i="245"/>
  <c r="N20" i="245"/>
  <c r="O20" i="245"/>
  <c r="P20" i="245"/>
  <c r="E20" i="245"/>
  <c r="F23" i="244"/>
  <c r="G23" i="244"/>
  <c r="H23" i="244"/>
  <c r="I23" i="244"/>
  <c r="J23" i="244"/>
  <c r="K23" i="244"/>
  <c r="L23" i="244"/>
  <c r="M23" i="244"/>
  <c r="N23" i="244"/>
  <c r="O23" i="244"/>
  <c r="P23" i="244"/>
  <c r="E23" i="244"/>
  <c r="F23" i="243"/>
  <c r="G23" i="243"/>
  <c r="H23" i="243"/>
  <c r="I23" i="243"/>
  <c r="J23" i="243"/>
  <c r="K23" i="243"/>
  <c r="L23" i="243"/>
  <c r="M23" i="243"/>
  <c r="N23" i="243"/>
  <c r="O23" i="243"/>
  <c r="P23" i="243"/>
  <c r="E23" i="243"/>
  <c r="F20" i="243"/>
  <c r="G20" i="243"/>
  <c r="H20" i="243"/>
  <c r="I20" i="243"/>
  <c r="J20" i="243"/>
  <c r="K20" i="243"/>
  <c r="L20" i="243"/>
  <c r="M20" i="243"/>
  <c r="N20" i="243"/>
  <c r="O20" i="243"/>
  <c r="P20" i="243"/>
  <c r="E20" i="243"/>
  <c r="F23" i="242"/>
  <c r="G23" i="242"/>
  <c r="H23" i="242"/>
  <c r="I23" i="242"/>
  <c r="J23" i="242"/>
  <c r="K23" i="242"/>
  <c r="L23" i="242"/>
  <c r="M23" i="242"/>
  <c r="N23" i="242"/>
  <c r="O23" i="242"/>
  <c r="P23" i="242"/>
  <c r="E23" i="242"/>
  <c r="F20" i="242"/>
  <c r="G20" i="242"/>
  <c r="H20" i="242"/>
  <c r="I20" i="242"/>
  <c r="J20" i="242"/>
  <c r="K20" i="242"/>
  <c r="L20" i="242"/>
  <c r="M20" i="242"/>
  <c r="N20" i="242"/>
  <c r="O20" i="242"/>
  <c r="P20" i="242"/>
  <c r="E20" i="242"/>
  <c r="F23" i="237"/>
  <c r="G23" i="237"/>
  <c r="H23" i="237"/>
  <c r="I23" i="237"/>
  <c r="J23" i="237"/>
  <c r="K23" i="237"/>
  <c r="L23" i="237"/>
  <c r="M23" i="237"/>
  <c r="N23" i="237"/>
  <c r="O23" i="237"/>
  <c r="P23" i="237"/>
  <c r="E23" i="237"/>
  <c r="F20" i="237"/>
  <c r="G20" i="237"/>
  <c r="H20" i="237"/>
  <c r="I20" i="237"/>
  <c r="J20" i="237"/>
  <c r="K20" i="237"/>
  <c r="L20" i="237"/>
  <c r="M20" i="237"/>
  <c r="N20" i="237"/>
  <c r="O20" i="237"/>
  <c r="P20" i="237"/>
  <c r="E20" i="237"/>
  <c r="F23" i="235"/>
  <c r="G23" i="235"/>
  <c r="H23" i="235"/>
  <c r="I23" i="235"/>
  <c r="J23" i="235"/>
  <c r="K23" i="235"/>
  <c r="L23" i="235"/>
  <c r="M23" i="235"/>
  <c r="N23" i="235"/>
  <c r="O23" i="235"/>
  <c r="P23" i="235"/>
  <c r="E23" i="235"/>
  <c r="F20" i="235"/>
  <c r="G20" i="235"/>
  <c r="H20" i="235"/>
  <c r="I20" i="235"/>
  <c r="J20" i="235"/>
  <c r="K20" i="235"/>
  <c r="L20" i="235"/>
  <c r="M20" i="235"/>
  <c r="N20" i="235"/>
  <c r="O20" i="235"/>
  <c r="P20" i="235"/>
  <c r="E20" i="235"/>
  <c r="F23" i="206"/>
  <c r="G23" i="206"/>
  <c r="H23" i="206"/>
  <c r="I23" i="206"/>
  <c r="J23" i="206"/>
  <c r="K23" i="206"/>
  <c r="L23" i="206"/>
  <c r="M23" i="206"/>
  <c r="N23" i="206"/>
  <c r="O23" i="206"/>
  <c r="P23" i="206"/>
  <c r="E23" i="206"/>
  <c r="F20" i="206"/>
  <c r="G20" i="206"/>
  <c r="H20" i="206"/>
  <c r="I20" i="206"/>
  <c r="J20" i="206"/>
  <c r="K20" i="206"/>
  <c r="L20" i="206"/>
  <c r="M20" i="206"/>
  <c r="N20" i="206"/>
  <c r="O20" i="206"/>
  <c r="P20" i="206"/>
  <c r="E20" i="206"/>
  <c r="F23" i="234"/>
  <c r="G23" i="234"/>
  <c r="H23" i="234"/>
  <c r="I23" i="234"/>
  <c r="J23" i="234"/>
  <c r="K23" i="234"/>
  <c r="L23" i="234"/>
  <c r="M23" i="234"/>
  <c r="N23" i="234"/>
  <c r="O23" i="234"/>
  <c r="P23" i="234"/>
  <c r="E23" i="234"/>
  <c r="F20" i="234"/>
  <c r="G20" i="234"/>
  <c r="H20" i="234"/>
  <c r="I20" i="234"/>
  <c r="J20" i="234"/>
  <c r="K20" i="234"/>
  <c r="L20" i="234"/>
  <c r="M20" i="234"/>
  <c r="N20" i="234"/>
  <c r="O20" i="234"/>
  <c r="P20" i="234"/>
  <c r="E20" i="234"/>
  <c r="F23" i="232"/>
  <c r="F23" i="275"/>
  <c r="G23" i="275"/>
  <c r="H23" i="275"/>
  <c r="I23" i="275"/>
  <c r="J23" i="275"/>
  <c r="K23" i="275"/>
  <c r="L23" i="275"/>
  <c r="M23" i="275"/>
  <c r="N23" i="275"/>
  <c r="O23" i="275"/>
  <c r="P23" i="275"/>
  <c r="E23" i="275"/>
  <c r="F20" i="275"/>
  <c r="G20" i="275"/>
  <c r="H20" i="275"/>
  <c r="I20" i="275"/>
  <c r="J20" i="275"/>
  <c r="K20" i="275"/>
  <c r="L20" i="275"/>
  <c r="M20" i="275"/>
  <c r="N20" i="275"/>
  <c r="O20" i="275"/>
  <c r="P20" i="275"/>
  <c r="E20" i="275"/>
  <c r="F23" i="201"/>
  <c r="G23" i="201"/>
  <c r="H23" i="201"/>
  <c r="I23" i="201"/>
  <c r="J23" i="201"/>
  <c r="K23" i="201"/>
  <c r="L23" i="201"/>
  <c r="M23" i="201"/>
  <c r="N23" i="201"/>
  <c r="O23" i="201"/>
  <c r="P23" i="201"/>
  <c r="E23" i="201"/>
  <c r="F20" i="201"/>
  <c r="G20" i="201"/>
  <c r="H20" i="201"/>
  <c r="I20" i="201"/>
  <c r="J20" i="201"/>
  <c r="K20" i="201"/>
  <c r="L20" i="201"/>
  <c r="M20" i="201"/>
  <c r="N20" i="201"/>
  <c r="O20" i="201"/>
  <c r="P20" i="201"/>
  <c r="E20" i="201"/>
  <c r="F23" i="82"/>
  <c r="G23" i="82"/>
  <c r="H23" i="82"/>
  <c r="I23" i="82"/>
  <c r="J23" i="82"/>
  <c r="K23" i="82"/>
  <c r="L23" i="82"/>
  <c r="M23" i="82"/>
  <c r="N23" i="82"/>
  <c r="O23" i="82"/>
  <c r="P23" i="82"/>
  <c r="E23" i="82"/>
  <c r="F20" i="82"/>
  <c r="G20" i="82"/>
  <c r="H20" i="82"/>
  <c r="I20" i="82"/>
  <c r="J20" i="82"/>
  <c r="K20" i="82"/>
  <c r="L20" i="82"/>
  <c r="M20" i="82"/>
  <c r="N20" i="82"/>
  <c r="O20" i="82"/>
  <c r="P20" i="82"/>
  <c r="E20" i="82"/>
  <c r="F23" i="229"/>
  <c r="G23" i="229"/>
  <c r="H23" i="229"/>
  <c r="I23" i="229"/>
  <c r="J23" i="229"/>
  <c r="K23" i="229"/>
  <c r="L23" i="229"/>
  <c r="M23" i="229"/>
  <c r="N23" i="229"/>
  <c r="O23" i="229"/>
  <c r="P23" i="229"/>
  <c r="E23" i="229"/>
  <c r="F20" i="229"/>
  <c r="G20" i="229"/>
  <c r="H20" i="229"/>
  <c r="I20" i="229"/>
  <c r="J20" i="229"/>
  <c r="K20" i="229"/>
  <c r="L20" i="229"/>
  <c r="M20" i="229"/>
  <c r="N20" i="229"/>
  <c r="O20" i="229"/>
  <c r="P20" i="229"/>
  <c r="E20" i="229"/>
  <c r="F23" i="228"/>
  <c r="G23" i="228"/>
  <c r="H23" i="228"/>
  <c r="I23" i="228"/>
  <c r="J23" i="228"/>
  <c r="K23" i="228"/>
  <c r="L23" i="228"/>
  <c r="M23" i="228"/>
  <c r="N23" i="228"/>
  <c r="O23" i="228"/>
  <c r="P23" i="228"/>
  <c r="E23" i="228"/>
  <c r="F20" i="228"/>
  <c r="G20" i="228"/>
  <c r="H20" i="228"/>
  <c r="I20" i="228"/>
  <c r="J20" i="228"/>
  <c r="K20" i="228"/>
  <c r="L20" i="228"/>
  <c r="M20" i="228"/>
  <c r="N20" i="228"/>
  <c r="O20" i="228"/>
  <c r="P20" i="228"/>
  <c r="E20" i="228"/>
  <c r="F23" i="81"/>
  <c r="G23" i="81"/>
  <c r="H23" i="81"/>
  <c r="I23" i="81"/>
  <c r="J23" i="81"/>
  <c r="K23" i="81"/>
  <c r="L23" i="81"/>
  <c r="M23" i="81"/>
  <c r="N23" i="81"/>
  <c r="O23" i="81"/>
  <c r="P23" i="81"/>
  <c r="E23" i="81"/>
  <c r="F20" i="81"/>
  <c r="G20" i="81"/>
  <c r="H20" i="81"/>
  <c r="I20" i="81"/>
  <c r="J20" i="81"/>
  <c r="K20" i="81"/>
  <c r="L20" i="81"/>
  <c r="M20" i="81"/>
  <c r="N20" i="81"/>
  <c r="O20" i="81"/>
  <c r="P20" i="81"/>
  <c r="E20" i="81"/>
  <c r="F23" i="170"/>
  <c r="G23" i="170"/>
  <c r="H23" i="170"/>
  <c r="I23" i="170"/>
  <c r="J23" i="170"/>
  <c r="K23" i="170"/>
  <c r="L23" i="170"/>
  <c r="M23" i="170"/>
  <c r="N23" i="170"/>
  <c r="O23" i="170"/>
  <c r="P23" i="170"/>
  <c r="E23" i="170"/>
  <c r="F20" i="170"/>
  <c r="G20" i="170"/>
  <c r="H20" i="170"/>
  <c r="I20" i="170"/>
  <c r="J20" i="170"/>
  <c r="K20" i="170"/>
  <c r="L20" i="170"/>
  <c r="M20" i="170"/>
  <c r="N20" i="170"/>
  <c r="O20" i="170"/>
  <c r="P20" i="170"/>
  <c r="E20" i="170"/>
  <c r="F23" i="276"/>
  <c r="G23" i="276"/>
  <c r="H23" i="276"/>
  <c r="I23" i="276"/>
  <c r="J23" i="276"/>
  <c r="K23" i="276"/>
  <c r="L23" i="276"/>
  <c r="M23" i="276"/>
  <c r="N23" i="276"/>
  <c r="O23" i="276"/>
  <c r="P23" i="276"/>
  <c r="E23" i="276"/>
  <c r="F20" i="276"/>
  <c r="G20" i="276"/>
  <c r="H20" i="276"/>
  <c r="I20" i="276"/>
  <c r="J20" i="276"/>
  <c r="K20" i="276"/>
  <c r="L20" i="276"/>
  <c r="M20" i="276"/>
  <c r="N20" i="276"/>
  <c r="O20" i="276"/>
  <c r="P20" i="276"/>
  <c r="E20" i="276"/>
  <c r="F23" i="225"/>
  <c r="G23" i="225"/>
  <c r="H23" i="225"/>
  <c r="I23" i="225"/>
  <c r="J23" i="225"/>
  <c r="K23" i="225"/>
  <c r="L23" i="225"/>
  <c r="M23" i="225"/>
  <c r="N23" i="225"/>
  <c r="O23" i="225"/>
  <c r="P23" i="225"/>
  <c r="E23" i="225"/>
  <c r="F20" i="225"/>
  <c r="G20" i="225"/>
  <c r="H20" i="225"/>
  <c r="I20" i="225"/>
  <c r="J20" i="225"/>
  <c r="K20" i="225"/>
  <c r="L20" i="225"/>
  <c r="M20" i="225"/>
  <c r="N20" i="225"/>
  <c r="O20" i="225"/>
  <c r="P20" i="225"/>
  <c r="E20" i="225"/>
  <c r="F23" i="80"/>
  <c r="G23" i="80"/>
  <c r="H23" i="80"/>
  <c r="I23" i="80"/>
  <c r="J23" i="80"/>
  <c r="K23" i="80"/>
  <c r="L23" i="80"/>
  <c r="M23" i="80"/>
  <c r="N23" i="80"/>
  <c r="O23" i="80"/>
  <c r="P23" i="80"/>
  <c r="E23" i="80"/>
  <c r="F20" i="80"/>
  <c r="G20" i="80"/>
  <c r="H20" i="80"/>
  <c r="I20" i="80"/>
  <c r="J20" i="80"/>
  <c r="K20" i="80"/>
  <c r="L20" i="80"/>
  <c r="M20" i="80"/>
  <c r="N20" i="80"/>
  <c r="O20" i="80"/>
  <c r="P20" i="80"/>
  <c r="E20" i="80"/>
  <c r="F23" i="223"/>
  <c r="G23" i="223"/>
  <c r="H23" i="223"/>
  <c r="I23" i="223"/>
  <c r="J23" i="223"/>
  <c r="K23" i="223"/>
  <c r="L23" i="223"/>
  <c r="M23" i="223"/>
  <c r="N23" i="223"/>
  <c r="O23" i="223"/>
  <c r="P23" i="223"/>
  <c r="E23" i="223"/>
  <c r="F20" i="223"/>
  <c r="G20" i="223"/>
  <c r="H20" i="223"/>
  <c r="I20" i="223"/>
  <c r="J20" i="223"/>
  <c r="K20" i="223"/>
  <c r="L20" i="223"/>
  <c r="M20" i="223"/>
  <c r="N20" i="223"/>
  <c r="O20" i="223"/>
  <c r="P20" i="223"/>
  <c r="E20" i="223"/>
  <c r="F19" i="223"/>
  <c r="G19" i="223"/>
  <c r="H19" i="223"/>
  <c r="I19" i="223"/>
  <c r="J19" i="223"/>
  <c r="K19" i="223"/>
  <c r="L19" i="223"/>
  <c r="M19" i="223"/>
  <c r="N19" i="223"/>
  <c r="O19" i="223"/>
  <c r="P19" i="223"/>
  <c r="F20" i="79"/>
  <c r="G20" i="79"/>
  <c r="H20" i="79"/>
  <c r="I20" i="79"/>
  <c r="J20" i="79"/>
  <c r="K20" i="79"/>
  <c r="L20" i="79"/>
  <c r="M20" i="79"/>
  <c r="N20" i="79"/>
  <c r="O20" i="79"/>
  <c r="P20" i="79"/>
  <c r="F23" i="79"/>
  <c r="G23" i="79"/>
  <c r="H23" i="79"/>
  <c r="I23" i="79"/>
  <c r="J23" i="79"/>
  <c r="K23" i="79"/>
  <c r="L23" i="79"/>
  <c r="M23" i="79"/>
  <c r="N23" i="79"/>
  <c r="O23" i="79"/>
  <c r="P23" i="79"/>
  <c r="E23" i="79"/>
  <c r="E20" i="79"/>
  <c r="F23" i="222"/>
  <c r="G23" i="222"/>
  <c r="H23" i="222"/>
  <c r="I23" i="222"/>
  <c r="J23" i="222"/>
  <c r="K23" i="222"/>
  <c r="L23" i="222"/>
  <c r="M23" i="222"/>
  <c r="N23" i="222"/>
  <c r="O23" i="222"/>
  <c r="P23" i="222"/>
  <c r="E23" i="222"/>
  <c r="F20" i="222"/>
  <c r="G20" i="222"/>
  <c r="H20" i="222"/>
  <c r="I20" i="222"/>
  <c r="J20" i="222"/>
  <c r="K20" i="222"/>
  <c r="L20" i="222"/>
  <c r="M20" i="222"/>
  <c r="N20" i="222"/>
  <c r="O20" i="222"/>
  <c r="P20" i="222"/>
  <c r="E20" i="222"/>
  <c r="F23" i="274"/>
  <c r="G23" i="274"/>
  <c r="H23" i="274"/>
  <c r="I23" i="274"/>
  <c r="J23" i="274"/>
  <c r="K23" i="274"/>
  <c r="L23" i="274"/>
  <c r="M23" i="274"/>
  <c r="N23" i="274"/>
  <c r="O23" i="274"/>
  <c r="P23" i="274"/>
  <c r="E23" i="274"/>
  <c r="F20" i="274"/>
  <c r="G20" i="274"/>
  <c r="H20" i="274"/>
  <c r="I20" i="274"/>
  <c r="J20" i="274"/>
  <c r="K20" i="274"/>
  <c r="L20" i="274"/>
  <c r="M20" i="274"/>
  <c r="N20" i="274"/>
  <c r="O20" i="274"/>
  <c r="P20" i="274"/>
  <c r="E20" i="274"/>
  <c r="F23" i="220"/>
  <c r="G23" i="220"/>
  <c r="H23" i="220"/>
  <c r="I23" i="220"/>
  <c r="J23" i="220"/>
  <c r="K23" i="220"/>
  <c r="L23" i="220"/>
  <c r="M23" i="220"/>
  <c r="N23" i="220"/>
  <c r="O23" i="220"/>
  <c r="P23" i="220"/>
  <c r="E23" i="220"/>
  <c r="F20" i="220"/>
  <c r="G20" i="220"/>
  <c r="H20" i="220"/>
  <c r="I20" i="220"/>
  <c r="J20" i="220"/>
  <c r="K20" i="220"/>
  <c r="L20" i="220"/>
  <c r="M20" i="220"/>
  <c r="N20" i="220"/>
  <c r="O20" i="220"/>
  <c r="P20" i="220"/>
  <c r="E20" i="220"/>
  <c r="F23" i="78"/>
  <c r="G23" i="78"/>
  <c r="H23" i="78"/>
  <c r="I23" i="78"/>
  <c r="J23" i="78"/>
  <c r="K23" i="78"/>
  <c r="L23" i="78"/>
  <c r="M23" i="78"/>
  <c r="N23" i="78"/>
  <c r="O23" i="78"/>
  <c r="P23" i="78"/>
  <c r="E23" i="78"/>
  <c r="F20" i="78"/>
  <c r="G20" i="78"/>
  <c r="H20" i="78"/>
  <c r="I20" i="78"/>
  <c r="J20" i="78"/>
  <c r="K20" i="78"/>
  <c r="L20" i="78"/>
  <c r="M20" i="78"/>
  <c r="N20" i="78"/>
  <c r="O20" i="78"/>
  <c r="P20" i="78"/>
  <c r="Q20" i="78"/>
  <c r="E20" i="78"/>
  <c r="F23" i="230"/>
  <c r="G23" i="230"/>
  <c r="H23" i="230"/>
  <c r="I23" i="230"/>
  <c r="J23" i="230"/>
  <c r="K23" i="230"/>
  <c r="L23" i="230"/>
  <c r="M23" i="230"/>
  <c r="N23" i="230"/>
  <c r="O23" i="230"/>
  <c r="P23" i="230"/>
  <c r="E23" i="230"/>
  <c r="F20" i="230"/>
  <c r="G20" i="230"/>
  <c r="H20" i="230"/>
  <c r="I20" i="230"/>
  <c r="J20" i="230"/>
  <c r="K20" i="230"/>
  <c r="L20" i="230"/>
  <c r="M20" i="230"/>
  <c r="N20" i="230"/>
  <c r="O20" i="230"/>
  <c r="P20" i="230"/>
  <c r="E20" i="230"/>
  <c r="F23" i="273"/>
  <c r="G23" i="273"/>
  <c r="H23" i="273"/>
  <c r="I23" i="273"/>
  <c r="J23" i="273"/>
  <c r="K23" i="273"/>
  <c r="L23" i="273"/>
  <c r="M23" i="273"/>
  <c r="N23" i="273"/>
  <c r="O23" i="273"/>
  <c r="P23" i="273"/>
  <c r="E23" i="273"/>
  <c r="F20" i="273"/>
  <c r="G20" i="273"/>
  <c r="H20" i="273"/>
  <c r="I20" i="273"/>
  <c r="J20" i="273"/>
  <c r="K20" i="273"/>
  <c r="L20" i="273"/>
  <c r="M20" i="273"/>
  <c r="N20" i="273"/>
  <c r="O20" i="273"/>
  <c r="P20" i="273"/>
  <c r="E20" i="273"/>
  <c r="F23" i="241"/>
  <c r="G23" i="241"/>
  <c r="H23" i="241"/>
  <c r="I23" i="241"/>
  <c r="J23" i="241"/>
  <c r="K23" i="241"/>
  <c r="L23" i="241"/>
  <c r="M23" i="241"/>
  <c r="N23" i="241"/>
  <c r="O23" i="241"/>
  <c r="P23" i="241"/>
  <c r="E23" i="241"/>
  <c r="F18" i="241"/>
  <c r="G18" i="241"/>
  <c r="H18" i="241"/>
  <c r="I18" i="241"/>
  <c r="J18" i="241"/>
  <c r="K18" i="241"/>
  <c r="L18" i="241"/>
  <c r="M18" i="241"/>
  <c r="N18" i="241"/>
  <c r="O18" i="241"/>
  <c r="P18" i="241"/>
  <c r="E18" i="241"/>
  <c r="Q23" i="81" l="1"/>
  <c r="Q20" i="81"/>
  <c r="F30" i="249"/>
  <c r="E30" i="249"/>
  <c r="H30" i="249"/>
  <c r="Q23" i="206"/>
  <c r="M30" i="249"/>
  <c r="H14" i="34"/>
  <c r="K30" i="249"/>
  <c r="L30" i="249"/>
  <c r="J30" i="249"/>
  <c r="I30" i="249"/>
  <c r="P30" i="249"/>
  <c r="O30" i="249"/>
  <c r="G30" i="249"/>
  <c r="N30" i="249"/>
  <c r="N132" i="34"/>
  <c r="H17" i="34"/>
  <c r="H20" i="34"/>
  <c r="H19" i="34"/>
  <c r="H10" i="34"/>
  <c r="H44" i="34"/>
  <c r="F23" i="9"/>
  <c r="G23" i="9"/>
  <c r="H23" i="9"/>
  <c r="I23" i="9"/>
  <c r="J23" i="9"/>
  <c r="K23" i="9"/>
  <c r="L23" i="9"/>
  <c r="M23" i="9"/>
  <c r="N23" i="9"/>
  <c r="O23" i="9"/>
  <c r="P23" i="9"/>
  <c r="E23" i="9"/>
  <c r="F20" i="9"/>
  <c r="G20" i="9"/>
  <c r="H20" i="9"/>
  <c r="I20" i="9"/>
  <c r="J20" i="9"/>
  <c r="K20" i="9"/>
  <c r="L20" i="9"/>
  <c r="M20" i="9"/>
  <c r="N20" i="9"/>
  <c r="O20" i="9"/>
  <c r="P20" i="9"/>
  <c r="E20" i="9"/>
  <c r="L162" i="309"/>
  <c r="M20" i="112" s="1"/>
  <c r="M162" i="309"/>
  <c r="N20" i="112" s="1"/>
  <c r="N162" i="309"/>
  <c r="O20" i="112" s="1"/>
  <c r="O162" i="309"/>
  <c r="P20" i="112" s="1"/>
  <c r="L161" i="309"/>
  <c r="M20" i="111" s="1"/>
  <c r="M161" i="309"/>
  <c r="N20" i="111" s="1"/>
  <c r="N161" i="309"/>
  <c r="O20" i="111" s="1"/>
  <c r="O161" i="309"/>
  <c r="P20" i="111" s="1"/>
  <c r="L160" i="309"/>
  <c r="M20" i="110" s="1"/>
  <c r="M160" i="309"/>
  <c r="N20" i="110" s="1"/>
  <c r="N160" i="309"/>
  <c r="O20" i="110" s="1"/>
  <c r="O160" i="309"/>
  <c r="P20" i="110" s="1"/>
  <c r="L159" i="309"/>
  <c r="M20" i="109" s="1"/>
  <c r="M159" i="309"/>
  <c r="N20" i="109" s="1"/>
  <c r="N159" i="309"/>
  <c r="O20" i="109" s="1"/>
  <c r="O159" i="309"/>
  <c r="P20" i="109" s="1"/>
  <c r="J162" i="309"/>
  <c r="K20" i="112" s="1"/>
  <c r="J161" i="309"/>
  <c r="K20" i="111" s="1"/>
  <c r="J160" i="309"/>
  <c r="K20" i="110" s="1"/>
  <c r="J159" i="309"/>
  <c r="K20" i="109" s="1"/>
  <c r="H162" i="309"/>
  <c r="I20" i="112" s="1"/>
  <c r="H161" i="309"/>
  <c r="I20" i="111" s="1"/>
  <c r="H160" i="309"/>
  <c r="I20" i="110" s="1"/>
  <c r="H159" i="309"/>
  <c r="I20" i="109" s="1"/>
  <c r="E97" i="309"/>
  <c r="F20" i="327" s="1"/>
  <c r="F97" i="309"/>
  <c r="G20" i="327" s="1"/>
  <c r="G97" i="309"/>
  <c r="H20" i="327" s="1"/>
  <c r="H21" i="327" s="1"/>
  <c r="H97" i="309"/>
  <c r="I20" i="327" s="1"/>
  <c r="I21" i="327" s="1"/>
  <c r="I97" i="309"/>
  <c r="J20" i="327" s="1"/>
  <c r="J97" i="309"/>
  <c r="K20" i="327" s="1"/>
  <c r="K97" i="309"/>
  <c r="L20" i="327" s="1"/>
  <c r="L21" i="327" s="1"/>
  <c r="L97" i="309"/>
  <c r="M20" i="327" s="1"/>
  <c r="M21" i="327" s="1"/>
  <c r="M97" i="309"/>
  <c r="N20" i="327" s="1"/>
  <c r="N21" i="327" s="1"/>
  <c r="N97" i="309"/>
  <c r="O20" i="327" s="1"/>
  <c r="O21" i="327" s="1"/>
  <c r="O97" i="309"/>
  <c r="P20" i="327" s="1"/>
  <c r="P21" i="327" s="1"/>
  <c r="C206" i="309"/>
  <c r="B206" i="309"/>
  <c r="A206" i="309"/>
  <c r="C205" i="309"/>
  <c r="B205" i="309"/>
  <c r="A205" i="309"/>
  <c r="C204" i="309"/>
  <c r="B204" i="309"/>
  <c r="A204" i="309"/>
  <c r="C203" i="309"/>
  <c r="B203" i="309"/>
  <c r="A203" i="309"/>
  <c r="C202" i="309"/>
  <c r="B202" i="309"/>
  <c r="A202" i="309"/>
  <c r="C201" i="309"/>
  <c r="B201" i="309"/>
  <c r="A201" i="309"/>
  <c r="C200" i="309"/>
  <c r="B200" i="309"/>
  <c r="A200" i="309"/>
  <c r="C199" i="309"/>
  <c r="B199" i="309"/>
  <c r="A199" i="309"/>
  <c r="C198" i="309"/>
  <c r="B198" i="309"/>
  <c r="A198" i="309"/>
  <c r="C197" i="309"/>
  <c r="B197" i="309"/>
  <c r="A197" i="309"/>
  <c r="C196" i="309"/>
  <c r="B196" i="309"/>
  <c r="A196" i="309"/>
  <c r="C195" i="309"/>
  <c r="B195" i="309"/>
  <c r="A195" i="309"/>
  <c r="C194" i="309"/>
  <c r="B194" i="309"/>
  <c r="A194" i="309"/>
  <c r="C193" i="309"/>
  <c r="B193" i="309"/>
  <c r="A193" i="309"/>
  <c r="C192" i="309"/>
  <c r="B192" i="309"/>
  <c r="A192" i="309"/>
  <c r="C191" i="309"/>
  <c r="B191" i="309"/>
  <c r="A191" i="309"/>
  <c r="C190" i="309"/>
  <c r="B190" i="309"/>
  <c r="A190" i="309"/>
  <c r="C189" i="309"/>
  <c r="B189" i="309"/>
  <c r="A189" i="309"/>
  <c r="C188" i="309"/>
  <c r="B188" i="309"/>
  <c r="A188" i="309"/>
  <c r="C187" i="309"/>
  <c r="B187" i="309"/>
  <c r="A187" i="309"/>
  <c r="C186" i="309"/>
  <c r="B186" i="309"/>
  <c r="A186" i="309"/>
  <c r="C185" i="309"/>
  <c r="B185" i="309"/>
  <c r="A185" i="309"/>
  <c r="C184" i="309"/>
  <c r="B184" i="309"/>
  <c r="A184" i="309"/>
  <c r="C183" i="309"/>
  <c r="B183" i="309"/>
  <c r="A183" i="309"/>
  <c r="C182" i="309"/>
  <c r="B182" i="309"/>
  <c r="A182" i="309"/>
  <c r="C181" i="309"/>
  <c r="B181" i="309"/>
  <c r="A181" i="309"/>
  <c r="C180" i="309"/>
  <c r="B180" i="309"/>
  <c r="A180" i="309"/>
  <c r="C179" i="309"/>
  <c r="B179" i="309"/>
  <c r="A179" i="309"/>
  <c r="C178" i="309"/>
  <c r="B178" i="309"/>
  <c r="A178" i="309"/>
  <c r="C177" i="309"/>
  <c r="B177" i="309"/>
  <c r="A177" i="309"/>
  <c r="C176" i="309"/>
  <c r="B176" i="309"/>
  <c r="A176" i="309"/>
  <c r="C175" i="309"/>
  <c r="B175" i="309"/>
  <c r="A175" i="309"/>
  <c r="C174" i="309"/>
  <c r="B174" i="309"/>
  <c r="A174" i="309"/>
  <c r="C173" i="309"/>
  <c r="B173" i="309"/>
  <c r="A173" i="309"/>
  <c r="K162" i="309"/>
  <c r="L20" i="112" s="1"/>
  <c r="I162" i="309"/>
  <c r="J20" i="112" s="1"/>
  <c r="G162" i="309"/>
  <c r="H20" i="112" s="1"/>
  <c r="F162" i="309"/>
  <c r="G20" i="112" s="1"/>
  <c r="E162" i="309"/>
  <c r="F20" i="112" s="1"/>
  <c r="C162" i="309"/>
  <c r="B162" i="309"/>
  <c r="A162" i="309"/>
  <c r="K161" i="309"/>
  <c r="L20" i="111" s="1"/>
  <c r="I161" i="309"/>
  <c r="J20" i="111" s="1"/>
  <c r="G161" i="309"/>
  <c r="H20" i="111" s="1"/>
  <c r="F161" i="309"/>
  <c r="G20" i="111" s="1"/>
  <c r="E161" i="309"/>
  <c r="F20" i="111" s="1"/>
  <c r="C161" i="309"/>
  <c r="B161" i="309"/>
  <c r="A161" i="309"/>
  <c r="K160" i="309"/>
  <c r="L20" i="110" s="1"/>
  <c r="I160" i="309"/>
  <c r="J20" i="110" s="1"/>
  <c r="G160" i="309"/>
  <c r="H20" i="110" s="1"/>
  <c r="F160" i="309"/>
  <c r="G20" i="110" s="1"/>
  <c r="E160" i="309"/>
  <c r="F20" i="110" s="1"/>
  <c r="C160" i="309"/>
  <c r="B160" i="309"/>
  <c r="A160" i="309"/>
  <c r="K159" i="309"/>
  <c r="L20" i="109" s="1"/>
  <c r="I159" i="309"/>
  <c r="J20" i="109" s="1"/>
  <c r="G159" i="309"/>
  <c r="H20" i="109" s="1"/>
  <c r="F159" i="309"/>
  <c r="G20" i="109" s="1"/>
  <c r="E159" i="309"/>
  <c r="F20" i="109" s="1"/>
  <c r="C159" i="309"/>
  <c r="B159" i="309"/>
  <c r="A159" i="309"/>
  <c r="C158" i="309"/>
  <c r="B158" i="309"/>
  <c r="A158" i="309"/>
  <c r="C157" i="309"/>
  <c r="B157" i="309"/>
  <c r="A157" i="309"/>
  <c r="C156" i="309"/>
  <c r="B156" i="309"/>
  <c r="A156" i="309"/>
  <c r="C155" i="309"/>
  <c r="B155" i="309"/>
  <c r="A155" i="309"/>
  <c r="C154" i="309"/>
  <c r="B154" i="309"/>
  <c r="A154" i="309"/>
  <c r="C153" i="309"/>
  <c r="B153" i="309"/>
  <c r="A153" i="309"/>
  <c r="C152" i="309"/>
  <c r="B152" i="309"/>
  <c r="A152" i="309"/>
  <c r="C151" i="309"/>
  <c r="B151" i="309"/>
  <c r="A151" i="309"/>
  <c r="C150" i="309"/>
  <c r="B150" i="309"/>
  <c r="C149" i="309"/>
  <c r="B149" i="309"/>
  <c r="A149" i="309"/>
  <c r="C148" i="309"/>
  <c r="B148" i="309"/>
  <c r="A148" i="309"/>
  <c r="C147" i="309"/>
  <c r="B147" i="309"/>
  <c r="A147" i="309"/>
  <c r="C146" i="309"/>
  <c r="B146" i="309"/>
  <c r="A146" i="309"/>
  <c r="C145" i="309"/>
  <c r="B145" i="309"/>
  <c r="A145" i="309"/>
  <c r="C144" i="309"/>
  <c r="B144" i="309"/>
  <c r="A144" i="309"/>
  <c r="C143" i="309"/>
  <c r="B143" i="309"/>
  <c r="A143" i="309"/>
  <c r="C142" i="309"/>
  <c r="B142" i="309"/>
  <c r="A142" i="309"/>
  <c r="C141" i="309"/>
  <c r="B141" i="309"/>
  <c r="O135" i="309"/>
  <c r="P20" i="277" s="1"/>
  <c r="N135" i="309"/>
  <c r="O20" i="277" s="1"/>
  <c r="M135" i="309"/>
  <c r="N20" i="277" s="1"/>
  <c r="L135" i="309"/>
  <c r="M20" i="277" s="1"/>
  <c r="K135" i="309"/>
  <c r="L20" i="277" s="1"/>
  <c r="K20" i="277"/>
  <c r="I135" i="309"/>
  <c r="J20" i="277" s="1"/>
  <c r="I20" i="277"/>
  <c r="G135" i="309"/>
  <c r="H20" i="277" s="1"/>
  <c r="F135" i="309"/>
  <c r="G20" i="277" s="1"/>
  <c r="E135" i="309"/>
  <c r="F20" i="277" s="1"/>
  <c r="D135" i="309"/>
  <c r="E20" i="277" s="1"/>
  <c r="C140" i="309"/>
  <c r="B140" i="309"/>
  <c r="A140" i="309"/>
  <c r="C139" i="309"/>
  <c r="B139" i="309"/>
  <c r="A139" i="309"/>
  <c r="C137" i="309"/>
  <c r="B137" i="309"/>
  <c r="C136" i="309"/>
  <c r="B136" i="309"/>
  <c r="A136" i="309"/>
  <c r="C138" i="309"/>
  <c r="B138" i="309"/>
  <c r="A138" i="309"/>
  <c r="H136" i="309"/>
  <c r="I20" i="68" s="1"/>
  <c r="H20" i="62"/>
  <c r="G20" i="62"/>
  <c r="F20" i="62"/>
  <c r="C134" i="309"/>
  <c r="B134" i="309"/>
  <c r="A134" i="309"/>
  <c r="C133" i="309"/>
  <c r="B133" i="309"/>
  <c r="Q172" i="309"/>
  <c r="C172" i="309"/>
  <c r="B172" i="309"/>
  <c r="A172" i="309"/>
  <c r="Q171" i="309"/>
  <c r="C171" i="309"/>
  <c r="B171" i="309"/>
  <c r="A171" i="309"/>
  <c r="Q170" i="309"/>
  <c r="C170" i="309"/>
  <c r="B170" i="309"/>
  <c r="A170" i="309"/>
  <c r="Q169" i="309"/>
  <c r="C169" i="309"/>
  <c r="B169" i="309"/>
  <c r="A169" i="309"/>
  <c r="Q168" i="309"/>
  <c r="C168" i="309"/>
  <c r="A168" i="309"/>
  <c r="Q132" i="309"/>
  <c r="E20" i="278"/>
  <c r="C132" i="309"/>
  <c r="B132" i="309"/>
  <c r="A132" i="309"/>
  <c r="Q131" i="309"/>
  <c r="C131" i="309"/>
  <c r="B131" i="309"/>
  <c r="A131" i="309"/>
  <c r="B130" i="309"/>
  <c r="A130" i="309"/>
  <c r="Q129" i="309"/>
  <c r="C129" i="309"/>
  <c r="B129" i="309"/>
  <c r="A129" i="309"/>
  <c r="Q128" i="309"/>
  <c r="C128" i="309"/>
  <c r="B128" i="309"/>
  <c r="A128" i="309"/>
  <c r="B127" i="309"/>
  <c r="A127" i="309"/>
  <c r="Q126" i="309"/>
  <c r="C126" i="309"/>
  <c r="B126" i="309"/>
  <c r="A126" i="309"/>
  <c r="C125" i="309"/>
  <c r="B125" i="309"/>
  <c r="A125" i="309"/>
  <c r="B124" i="309"/>
  <c r="A124" i="309"/>
  <c r="C123" i="309"/>
  <c r="B123" i="309"/>
  <c r="A123" i="309"/>
  <c r="P20" i="278"/>
  <c r="O20" i="278"/>
  <c r="N20" i="278"/>
  <c r="M20" i="278"/>
  <c r="L20" i="278"/>
  <c r="K20" i="278"/>
  <c r="J20" i="278"/>
  <c r="I20" i="278"/>
  <c r="H20" i="278"/>
  <c r="E167" i="309"/>
  <c r="F20" i="278" s="1"/>
  <c r="C167" i="309"/>
  <c r="B167" i="309"/>
  <c r="A167" i="309"/>
  <c r="B122" i="309"/>
  <c r="A122" i="309"/>
  <c r="B121" i="309"/>
  <c r="A121" i="309"/>
  <c r="B120" i="309"/>
  <c r="A120" i="309"/>
  <c r="F118" i="309"/>
  <c r="E118" i="309"/>
  <c r="E20" i="193"/>
  <c r="B118" i="309"/>
  <c r="A118" i="309"/>
  <c r="C117" i="309"/>
  <c r="B117" i="309"/>
  <c r="A117" i="309"/>
  <c r="C116" i="309"/>
  <c r="B116" i="309"/>
  <c r="A116" i="309"/>
  <c r="C115" i="309"/>
  <c r="B115" i="309"/>
  <c r="A115" i="309"/>
  <c r="C114" i="309"/>
  <c r="B114" i="309"/>
  <c r="A114" i="309"/>
  <c r="O113" i="309"/>
  <c r="N113" i="309"/>
  <c r="M113" i="309"/>
  <c r="L113" i="309"/>
  <c r="K113" i="309"/>
  <c r="J113" i="309"/>
  <c r="I113" i="309"/>
  <c r="H113" i="309"/>
  <c r="G113" i="309"/>
  <c r="F113" i="309"/>
  <c r="E113" i="309"/>
  <c r="D113" i="309"/>
  <c r="C113" i="309"/>
  <c r="B113" i="309"/>
  <c r="A113" i="309"/>
  <c r="C112" i="309"/>
  <c r="B112" i="309"/>
  <c r="A112" i="309"/>
  <c r="C111" i="309"/>
  <c r="B111" i="309"/>
  <c r="A111" i="309"/>
  <c r="C109" i="309"/>
  <c r="B109" i="309"/>
  <c r="A109" i="309"/>
  <c r="C108" i="309"/>
  <c r="B108" i="309"/>
  <c r="A108" i="309"/>
  <c r="C107" i="309"/>
  <c r="B107" i="309"/>
  <c r="A107" i="309"/>
  <c r="C106" i="309"/>
  <c r="B106" i="309"/>
  <c r="A106" i="309"/>
  <c r="C105" i="309"/>
  <c r="B105" i="309"/>
  <c r="A105" i="309"/>
  <c r="O104" i="309"/>
  <c r="N104" i="309"/>
  <c r="M104" i="309"/>
  <c r="L104" i="309"/>
  <c r="K104" i="309"/>
  <c r="J104" i="309"/>
  <c r="I104" i="309"/>
  <c r="H104" i="309"/>
  <c r="G104" i="309"/>
  <c r="F104" i="309"/>
  <c r="E104" i="309"/>
  <c r="D104" i="309"/>
  <c r="C104" i="309"/>
  <c r="B104" i="309"/>
  <c r="A104" i="309"/>
  <c r="C103" i="309"/>
  <c r="B103" i="309"/>
  <c r="A103" i="309"/>
  <c r="C102" i="309"/>
  <c r="B102" i="309"/>
  <c r="A102" i="309"/>
  <c r="C100" i="309"/>
  <c r="B100" i="309"/>
  <c r="A100" i="309"/>
  <c r="C99" i="309"/>
  <c r="A99" i="309"/>
  <c r="D97" i="309"/>
  <c r="E20" i="327" s="1"/>
  <c r="C94" i="309"/>
  <c r="B94" i="309"/>
  <c r="A94" i="309"/>
  <c r="B93" i="309"/>
  <c r="C92" i="309"/>
  <c r="B92" i="309"/>
  <c r="A92" i="309"/>
  <c r="O91" i="309"/>
  <c r="P20" i="268" s="1"/>
  <c r="N91" i="309"/>
  <c r="O20" i="268" s="1"/>
  <c r="M91" i="309"/>
  <c r="N20" i="268" s="1"/>
  <c r="L91" i="309"/>
  <c r="M20" i="268" s="1"/>
  <c r="K91" i="309"/>
  <c r="L20" i="268" s="1"/>
  <c r="J91" i="309"/>
  <c r="K20" i="268" s="1"/>
  <c r="I91" i="309"/>
  <c r="J20" i="268" s="1"/>
  <c r="H91" i="309"/>
  <c r="I20" i="268" s="1"/>
  <c r="G91" i="309"/>
  <c r="H20" i="268" s="1"/>
  <c r="F91" i="309"/>
  <c r="G20" i="268" s="1"/>
  <c r="E91" i="309"/>
  <c r="F20" i="268" s="1"/>
  <c r="D91" i="309"/>
  <c r="E20" i="268" s="1"/>
  <c r="C91" i="309"/>
  <c r="B91" i="309"/>
  <c r="A91" i="309"/>
  <c r="C90" i="309"/>
  <c r="B90" i="309"/>
  <c r="A90" i="309"/>
  <c r="C88" i="309"/>
  <c r="B88" i="309"/>
  <c r="A88" i="309"/>
  <c r="C87" i="309"/>
  <c r="B87" i="309"/>
  <c r="A87" i="309"/>
  <c r="O85" i="309"/>
  <c r="P20" i="260" s="1"/>
  <c r="N85" i="309"/>
  <c r="O20" i="260" s="1"/>
  <c r="M85" i="309"/>
  <c r="N20" i="260" s="1"/>
  <c r="L85" i="309"/>
  <c r="M20" i="260" s="1"/>
  <c r="K85" i="309"/>
  <c r="L20" i="260" s="1"/>
  <c r="J85" i="309"/>
  <c r="K20" i="260" s="1"/>
  <c r="I85" i="309"/>
  <c r="J20" i="260" s="1"/>
  <c r="H85" i="309"/>
  <c r="I20" i="260" s="1"/>
  <c r="G85" i="309"/>
  <c r="H20" i="260" s="1"/>
  <c r="F85" i="309"/>
  <c r="G20" i="260" s="1"/>
  <c r="E85" i="309"/>
  <c r="F20" i="260" s="1"/>
  <c r="D85" i="309"/>
  <c r="E20" i="260" s="1"/>
  <c r="C82" i="309"/>
  <c r="B82" i="309"/>
  <c r="A82" i="309"/>
  <c r="C81" i="309"/>
  <c r="B81" i="309"/>
  <c r="A81" i="309"/>
  <c r="C165" i="309"/>
  <c r="B165" i="309"/>
  <c r="A165" i="309"/>
  <c r="C164" i="309"/>
  <c r="B164" i="309"/>
  <c r="A164" i="309"/>
  <c r="C163" i="309"/>
  <c r="B163" i="309"/>
  <c r="A163" i="309"/>
  <c r="C76" i="309"/>
  <c r="B76" i="309"/>
  <c r="A76" i="309"/>
  <c r="C75" i="309"/>
  <c r="B75" i="309"/>
  <c r="A75" i="309"/>
  <c r="C74" i="309"/>
  <c r="B74" i="309"/>
  <c r="A74" i="309"/>
  <c r="C73" i="309"/>
  <c r="B73" i="309"/>
  <c r="A73" i="309"/>
  <c r="C72" i="309"/>
  <c r="B72" i="309"/>
  <c r="A72" i="309"/>
  <c r="C70" i="309"/>
  <c r="B70" i="309"/>
  <c r="A70" i="309"/>
  <c r="C69" i="309"/>
  <c r="B69" i="309"/>
  <c r="A69" i="309"/>
  <c r="C68" i="309"/>
  <c r="B68" i="309"/>
  <c r="A68" i="309"/>
  <c r="C67" i="309"/>
  <c r="B67" i="309"/>
  <c r="A67" i="309"/>
  <c r="C66" i="309"/>
  <c r="B66" i="309"/>
  <c r="A66" i="309"/>
  <c r="C64" i="309"/>
  <c r="B64" i="309"/>
  <c r="C63" i="309"/>
  <c r="B63" i="309"/>
  <c r="A63" i="309"/>
  <c r="O61" i="309"/>
  <c r="P20" i="236" s="1"/>
  <c r="N61" i="309"/>
  <c r="O20" i="236" s="1"/>
  <c r="M61" i="309"/>
  <c r="N20" i="236" s="1"/>
  <c r="L61" i="309"/>
  <c r="M20" i="236" s="1"/>
  <c r="K61" i="309"/>
  <c r="L20" i="236" s="1"/>
  <c r="J61" i="309"/>
  <c r="K20" i="236" s="1"/>
  <c r="I61" i="309"/>
  <c r="J20" i="236" s="1"/>
  <c r="H61" i="309"/>
  <c r="I20" i="236" s="1"/>
  <c r="G61" i="309"/>
  <c r="H20" i="236" s="1"/>
  <c r="F61" i="309"/>
  <c r="G20" i="236" s="1"/>
  <c r="E61" i="309"/>
  <c r="F20" i="236" s="1"/>
  <c r="D61" i="309"/>
  <c r="E20" i="236" s="1"/>
  <c r="C58" i="309"/>
  <c r="B58" i="309"/>
  <c r="C57" i="309"/>
  <c r="B57" i="309"/>
  <c r="A57" i="309"/>
  <c r="O53" i="309"/>
  <c r="N53" i="309"/>
  <c r="M53" i="309"/>
  <c r="M54" i="309" s="1"/>
  <c r="L53" i="309"/>
  <c r="M20" i="282" s="1"/>
  <c r="K53" i="309"/>
  <c r="K54" i="309" s="1"/>
  <c r="J53" i="309"/>
  <c r="I53" i="309"/>
  <c r="I55" i="309" s="1"/>
  <c r="J20" i="232" s="1"/>
  <c r="H53" i="309"/>
  <c r="H54" i="309" s="1"/>
  <c r="G53" i="309"/>
  <c r="F53" i="309"/>
  <c r="F55" i="309" s="1"/>
  <c r="G20" i="232" s="1"/>
  <c r="E53" i="309"/>
  <c r="E54" i="309" s="1"/>
  <c r="D53" i="309"/>
  <c r="E20" i="282" s="1"/>
  <c r="B53" i="309"/>
  <c r="B54" i="309"/>
  <c r="B52" i="309"/>
  <c r="B56" i="309"/>
  <c r="B55" i="309"/>
  <c r="B51" i="309"/>
  <c r="C49" i="309"/>
  <c r="B49" i="309"/>
  <c r="A49" i="309"/>
  <c r="C48" i="309"/>
  <c r="B48" i="309"/>
  <c r="A48" i="309"/>
  <c r="P20" i="227"/>
  <c r="O20" i="227"/>
  <c r="N20" i="227"/>
  <c r="M20" i="227"/>
  <c r="L20" i="227"/>
  <c r="K20" i="227"/>
  <c r="J20" i="227"/>
  <c r="I20" i="227"/>
  <c r="H20" i="227"/>
  <c r="G20" i="227"/>
  <c r="F20" i="227"/>
  <c r="E20" i="227"/>
  <c r="C40" i="309"/>
  <c r="B40" i="309"/>
  <c r="A40" i="309"/>
  <c r="C39" i="309"/>
  <c r="B39" i="309"/>
  <c r="A39" i="309"/>
  <c r="O35" i="309"/>
  <c r="N35" i="309"/>
  <c r="O20" i="281" s="1"/>
  <c r="M35" i="309"/>
  <c r="N20" i="281" s="1"/>
  <c r="L35" i="309"/>
  <c r="L37" i="309" s="1"/>
  <c r="M20" i="204" s="1"/>
  <c r="K35" i="309"/>
  <c r="J35" i="309"/>
  <c r="K20" i="281" s="1"/>
  <c r="I35" i="309"/>
  <c r="J20" i="281" s="1"/>
  <c r="H35" i="309"/>
  <c r="G35" i="309"/>
  <c r="F35" i="309"/>
  <c r="G20" i="281" s="1"/>
  <c r="E35" i="309"/>
  <c r="E37" i="309" s="1"/>
  <c r="F20" i="204" s="1"/>
  <c r="D35" i="309"/>
  <c r="B35" i="309"/>
  <c r="B36" i="309"/>
  <c r="B34" i="309"/>
  <c r="B38" i="309"/>
  <c r="B37" i="309"/>
  <c r="C31" i="309"/>
  <c r="B31" i="309"/>
  <c r="A31" i="309"/>
  <c r="C30" i="309"/>
  <c r="B30" i="309"/>
  <c r="A30" i="309"/>
  <c r="C29" i="309"/>
  <c r="B29" i="309"/>
  <c r="A29" i="309"/>
  <c r="O28" i="309"/>
  <c r="P20" i="231" s="1"/>
  <c r="N28" i="309"/>
  <c r="O20" i="231" s="1"/>
  <c r="M28" i="309"/>
  <c r="N20" i="231" s="1"/>
  <c r="L28" i="309"/>
  <c r="M20" i="231" s="1"/>
  <c r="K28" i="309"/>
  <c r="L20" i="231" s="1"/>
  <c r="J28" i="309"/>
  <c r="K20" i="231" s="1"/>
  <c r="I28" i="309"/>
  <c r="J20" i="231" s="1"/>
  <c r="H28" i="309"/>
  <c r="I20" i="231" s="1"/>
  <c r="G28" i="309"/>
  <c r="H20" i="231" s="1"/>
  <c r="F28" i="309"/>
  <c r="G20" i="231" s="1"/>
  <c r="E28" i="309"/>
  <c r="F20" i="231" s="1"/>
  <c r="D28" i="309"/>
  <c r="E20" i="231" s="1"/>
  <c r="C28" i="309"/>
  <c r="B28" i="309"/>
  <c r="A28" i="309"/>
  <c r="C27" i="309"/>
  <c r="B27" i="309"/>
  <c r="A27" i="309"/>
  <c r="C25" i="309"/>
  <c r="B25" i="309"/>
  <c r="A25" i="309"/>
  <c r="C24" i="309"/>
  <c r="B24" i="309"/>
  <c r="A24" i="309"/>
  <c r="O20" i="309"/>
  <c r="N20" i="309"/>
  <c r="O20" i="280" s="1"/>
  <c r="M20" i="309"/>
  <c r="N20" i="280" s="1"/>
  <c r="L20" i="309"/>
  <c r="M20" i="280" s="1"/>
  <c r="K20" i="309"/>
  <c r="J20" i="309"/>
  <c r="K20" i="280" s="1"/>
  <c r="I20" i="309"/>
  <c r="J20" i="280" s="1"/>
  <c r="H20" i="309"/>
  <c r="H22" i="309" s="1"/>
  <c r="I20" i="221" s="1"/>
  <c r="G20" i="309"/>
  <c r="F20" i="309"/>
  <c r="G20" i="280" s="1"/>
  <c r="E20" i="309"/>
  <c r="F20" i="280" s="1"/>
  <c r="D20" i="309"/>
  <c r="D22" i="309" s="1"/>
  <c r="E20" i="221" s="1"/>
  <c r="B20" i="309"/>
  <c r="B21" i="309"/>
  <c r="B19" i="309"/>
  <c r="B23" i="309"/>
  <c r="B22" i="309"/>
  <c r="C16" i="309"/>
  <c r="B16" i="309"/>
  <c r="C15" i="309"/>
  <c r="B15" i="309"/>
  <c r="A15" i="309"/>
  <c r="O11" i="309"/>
  <c r="N11" i="309"/>
  <c r="M11" i="309"/>
  <c r="M13" i="309" s="1"/>
  <c r="N20" i="226" s="1"/>
  <c r="L11" i="309"/>
  <c r="K11" i="309"/>
  <c r="J11" i="309"/>
  <c r="J12" i="309" s="1"/>
  <c r="K20" i="285" s="1"/>
  <c r="I11" i="309"/>
  <c r="I13" i="309" s="1"/>
  <c r="J20" i="226" s="1"/>
  <c r="H11" i="309"/>
  <c r="G11" i="309"/>
  <c r="F11" i="309"/>
  <c r="E11" i="309"/>
  <c r="E13" i="309" s="1"/>
  <c r="F20" i="226" s="1"/>
  <c r="D11" i="309"/>
  <c r="C7" i="309"/>
  <c r="C6" i="309"/>
  <c r="B6" i="309"/>
  <c r="C5" i="309"/>
  <c r="B5" i="309"/>
  <c r="A5" i="309"/>
  <c r="C4" i="309"/>
  <c r="A4" i="309"/>
  <c r="C3" i="309"/>
  <c r="B3" i="309"/>
  <c r="C2" i="309"/>
  <c r="C1" i="309"/>
  <c r="B1" i="309"/>
  <c r="C170" i="308"/>
  <c r="B170" i="308"/>
  <c r="A170" i="308"/>
  <c r="C169" i="308"/>
  <c r="B169" i="308"/>
  <c r="A169" i="308"/>
  <c r="C168" i="308"/>
  <c r="B168" i="308"/>
  <c r="A168" i="308"/>
  <c r="C167" i="308"/>
  <c r="B167" i="308"/>
  <c r="A167" i="308"/>
  <c r="C166" i="308"/>
  <c r="B166" i="308"/>
  <c r="A166" i="308"/>
  <c r="C165" i="308"/>
  <c r="B165" i="308"/>
  <c r="A165" i="308"/>
  <c r="C164" i="308"/>
  <c r="B164" i="308"/>
  <c r="A164" i="308"/>
  <c r="C163" i="308"/>
  <c r="B163" i="308"/>
  <c r="A163" i="308"/>
  <c r="C162" i="308"/>
  <c r="B162" i="308"/>
  <c r="A162" i="308"/>
  <c r="C161" i="308"/>
  <c r="B161" i="308"/>
  <c r="A161" i="308"/>
  <c r="C160" i="308"/>
  <c r="B160" i="308"/>
  <c r="A160" i="308"/>
  <c r="C159" i="308"/>
  <c r="B159" i="308"/>
  <c r="A159" i="308"/>
  <c r="C158" i="308"/>
  <c r="B158" i="308"/>
  <c r="A158" i="308"/>
  <c r="C157" i="308"/>
  <c r="B157" i="308"/>
  <c r="A157" i="308"/>
  <c r="C156" i="308"/>
  <c r="B156" i="308"/>
  <c r="A156" i="308"/>
  <c r="C155" i="308"/>
  <c r="B155" i="308"/>
  <c r="A155" i="308"/>
  <c r="C154" i="308"/>
  <c r="B154" i="308"/>
  <c r="A154" i="308"/>
  <c r="C153" i="308"/>
  <c r="B153" i="308"/>
  <c r="A153" i="308"/>
  <c r="C152" i="308"/>
  <c r="B152" i="308"/>
  <c r="A152" i="308"/>
  <c r="C151" i="308"/>
  <c r="B151" i="308"/>
  <c r="A151" i="308"/>
  <c r="C150" i="308"/>
  <c r="B150" i="308"/>
  <c r="A150" i="308"/>
  <c r="C149" i="308"/>
  <c r="B149" i="308"/>
  <c r="A149" i="308"/>
  <c r="C148" i="308"/>
  <c r="B148" i="308"/>
  <c r="A148" i="308"/>
  <c r="C147" i="308"/>
  <c r="B147" i="308"/>
  <c r="A147" i="308"/>
  <c r="C146" i="308"/>
  <c r="B146" i="308"/>
  <c r="A146" i="308"/>
  <c r="C145" i="308"/>
  <c r="B145" i="308"/>
  <c r="A145" i="308"/>
  <c r="C144" i="308"/>
  <c r="B144" i="308"/>
  <c r="A144" i="308"/>
  <c r="C143" i="308"/>
  <c r="B143" i="308"/>
  <c r="A143" i="308"/>
  <c r="C142" i="308"/>
  <c r="B142" i="308"/>
  <c r="A142" i="308"/>
  <c r="C141" i="308"/>
  <c r="B141" i="308"/>
  <c r="A141" i="308"/>
  <c r="C140" i="308"/>
  <c r="B140" i="308"/>
  <c r="A140" i="308"/>
  <c r="C139" i="308"/>
  <c r="B139" i="308"/>
  <c r="A139" i="308"/>
  <c r="C138" i="308"/>
  <c r="B138" i="308"/>
  <c r="A138" i="308"/>
  <c r="C137" i="308"/>
  <c r="B137" i="308"/>
  <c r="A137" i="308"/>
  <c r="O136" i="308"/>
  <c r="N136" i="308"/>
  <c r="M136" i="308"/>
  <c r="L136" i="308"/>
  <c r="K136" i="308"/>
  <c r="J136" i="308"/>
  <c r="I136" i="308"/>
  <c r="H136" i="308"/>
  <c r="G136" i="308"/>
  <c r="F136" i="308"/>
  <c r="E136" i="308"/>
  <c r="D136" i="308"/>
  <c r="C136" i="308"/>
  <c r="B136" i="308"/>
  <c r="A136" i="308"/>
  <c r="O135" i="308"/>
  <c r="N135" i="308"/>
  <c r="M135" i="308"/>
  <c r="L135" i="308"/>
  <c r="K135" i="308"/>
  <c r="J135" i="308"/>
  <c r="I135" i="308"/>
  <c r="H135" i="308"/>
  <c r="G135" i="308"/>
  <c r="F135" i="308"/>
  <c r="E135" i="308"/>
  <c r="D135" i="308"/>
  <c r="C135" i="308"/>
  <c r="B135" i="308"/>
  <c r="A135" i="308"/>
  <c r="O134" i="308"/>
  <c r="N134" i="308"/>
  <c r="M134" i="308"/>
  <c r="L134" i="308"/>
  <c r="K134" i="308"/>
  <c r="J134" i="308"/>
  <c r="I134" i="308"/>
  <c r="H134" i="308"/>
  <c r="G134" i="308"/>
  <c r="F134" i="308"/>
  <c r="E134" i="308"/>
  <c r="D134" i="308"/>
  <c r="C134" i="308"/>
  <c r="B134" i="308"/>
  <c r="A134" i="308"/>
  <c r="O133" i="308"/>
  <c r="N133" i="308"/>
  <c r="M133" i="308"/>
  <c r="L133" i="308"/>
  <c r="K133" i="308"/>
  <c r="J133" i="308"/>
  <c r="I133" i="308"/>
  <c r="H133" i="308"/>
  <c r="G133" i="308"/>
  <c r="F133" i="308"/>
  <c r="E133" i="308"/>
  <c r="D133" i="308"/>
  <c r="C133" i="308"/>
  <c r="B133" i="308"/>
  <c r="A133" i="308"/>
  <c r="C132" i="308"/>
  <c r="B132" i="308"/>
  <c r="A132" i="308"/>
  <c r="C131" i="308"/>
  <c r="B131" i="308"/>
  <c r="A131" i="308"/>
  <c r="C130" i="308"/>
  <c r="B130" i="308"/>
  <c r="A130" i="308"/>
  <c r="C129" i="308"/>
  <c r="B129" i="308"/>
  <c r="A129" i="308"/>
  <c r="C128" i="308"/>
  <c r="B128" i="308"/>
  <c r="A128" i="308"/>
  <c r="C127" i="308"/>
  <c r="B127" i="308"/>
  <c r="A127" i="308"/>
  <c r="C126" i="308"/>
  <c r="B126" i="308"/>
  <c r="A126" i="308"/>
  <c r="C125" i="308"/>
  <c r="B125" i="308"/>
  <c r="A125" i="308"/>
  <c r="C124" i="308"/>
  <c r="B124" i="308"/>
  <c r="C123" i="308"/>
  <c r="B123" i="308"/>
  <c r="A123" i="308"/>
  <c r="C122" i="308"/>
  <c r="B122" i="308"/>
  <c r="A122" i="308"/>
  <c r="C121" i="308"/>
  <c r="B121" i="308"/>
  <c r="A121" i="308"/>
  <c r="C120" i="308"/>
  <c r="B120" i="308"/>
  <c r="A120" i="308"/>
  <c r="L119" i="308"/>
  <c r="K119" i="308"/>
  <c r="D119" i="308"/>
  <c r="C119" i="308"/>
  <c r="B119" i="308"/>
  <c r="A119" i="308"/>
  <c r="C118" i="308"/>
  <c r="B118" i="308"/>
  <c r="A118" i="308"/>
  <c r="C117" i="308"/>
  <c r="B117" i="308"/>
  <c r="A117" i="308"/>
  <c r="C116" i="308"/>
  <c r="B116" i="308"/>
  <c r="A116" i="308"/>
  <c r="C115" i="308"/>
  <c r="B115" i="308"/>
  <c r="O114" i="308"/>
  <c r="N114" i="308"/>
  <c r="M114" i="308"/>
  <c r="L114" i="308"/>
  <c r="K114" i="308"/>
  <c r="J114" i="308"/>
  <c r="I114" i="308"/>
  <c r="H114" i="308"/>
  <c r="G114" i="308"/>
  <c r="F114" i="308"/>
  <c r="E114" i="308"/>
  <c r="D114" i="308"/>
  <c r="C114" i="308"/>
  <c r="B114" i="308"/>
  <c r="A114" i="308"/>
  <c r="C113" i="308"/>
  <c r="B113" i="308"/>
  <c r="A113" i="308"/>
  <c r="C112" i="308"/>
  <c r="B112" i="308"/>
  <c r="A112" i="308"/>
  <c r="C111" i="308"/>
  <c r="B111" i="308"/>
  <c r="C110" i="308"/>
  <c r="B110" i="308"/>
  <c r="A110" i="308"/>
  <c r="C109" i="308"/>
  <c r="B109" i="308"/>
  <c r="A109" i="308"/>
  <c r="O108" i="308"/>
  <c r="N108" i="308"/>
  <c r="M108" i="308"/>
  <c r="L108" i="308"/>
  <c r="K108" i="308"/>
  <c r="J108" i="308"/>
  <c r="I108" i="308"/>
  <c r="H108" i="308"/>
  <c r="G108" i="308"/>
  <c r="F108" i="308"/>
  <c r="E108" i="308"/>
  <c r="D108" i="308"/>
  <c r="C108" i="308"/>
  <c r="B108" i="308"/>
  <c r="A108" i="308"/>
  <c r="C107" i="308"/>
  <c r="B107" i="308"/>
  <c r="Q106" i="308"/>
  <c r="C106" i="308"/>
  <c r="B106" i="308"/>
  <c r="A106" i="308"/>
  <c r="Q105" i="308"/>
  <c r="C105" i="308"/>
  <c r="B105" i="308"/>
  <c r="A105" i="308"/>
  <c r="Q104" i="308"/>
  <c r="C104" i="308"/>
  <c r="B104" i="308"/>
  <c r="A104" i="308"/>
  <c r="Q103" i="308"/>
  <c r="C103" i="308"/>
  <c r="B103" i="308"/>
  <c r="A103" i="308"/>
  <c r="Q102" i="308"/>
  <c r="C102" i="308"/>
  <c r="A102" i="308"/>
  <c r="Q101" i="308"/>
  <c r="C101" i="308"/>
  <c r="B101" i="308"/>
  <c r="A101" i="308"/>
  <c r="Q100" i="308"/>
  <c r="C100" i="308"/>
  <c r="B100" i="308"/>
  <c r="A100" i="308"/>
  <c r="B99" i="308"/>
  <c r="A99" i="308"/>
  <c r="Q98" i="308"/>
  <c r="C98" i="308"/>
  <c r="B98" i="308"/>
  <c r="A98" i="308"/>
  <c r="Q97" i="308"/>
  <c r="C97" i="308"/>
  <c r="B97" i="308"/>
  <c r="A97" i="308"/>
  <c r="B96" i="308"/>
  <c r="A96" i="308"/>
  <c r="Q95" i="308"/>
  <c r="C95" i="308"/>
  <c r="B95" i="308"/>
  <c r="A95" i="308"/>
  <c r="C94" i="308"/>
  <c r="B94" i="308"/>
  <c r="A94" i="308"/>
  <c r="B93" i="308"/>
  <c r="A93" i="308"/>
  <c r="C92" i="308"/>
  <c r="B92" i="308"/>
  <c r="A92" i="308"/>
  <c r="O91" i="308"/>
  <c r="N91" i="308"/>
  <c r="M91" i="308"/>
  <c r="L91" i="308"/>
  <c r="K91" i="308"/>
  <c r="J91" i="308"/>
  <c r="I91" i="308"/>
  <c r="H91" i="308"/>
  <c r="G91" i="308"/>
  <c r="F91" i="308"/>
  <c r="E91" i="308"/>
  <c r="D91" i="308"/>
  <c r="C91" i="308"/>
  <c r="B91" i="308"/>
  <c r="A91" i="308"/>
  <c r="C90" i="308"/>
  <c r="B90" i="308"/>
  <c r="A90" i="308"/>
  <c r="C89" i="308"/>
  <c r="B89" i="308"/>
  <c r="A89" i="308"/>
  <c r="O88" i="308"/>
  <c r="N88" i="308"/>
  <c r="M88" i="308"/>
  <c r="L88" i="308"/>
  <c r="K88" i="308"/>
  <c r="J88" i="308"/>
  <c r="I88" i="308"/>
  <c r="H88" i="308"/>
  <c r="G88" i="308"/>
  <c r="F88" i="308"/>
  <c r="E88" i="308"/>
  <c r="D88" i="308"/>
  <c r="C88" i="308"/>
  <c r="B88" i="308"/>
  <c r="A88" i="308"/>
  <c r="O87" i="308"/>
  <c r="O118" i="308" s="1"/>
  <c r="N87" i="308"/>
  <c r="N118" i="308" s="1"/>
  <c r="M87" i="308"/>
  <c r="M118" i="308" s="1"/>
  <c r="L87" i="308"/>
  <c r="L121" i="308" s="1"/>
  <c r="K87" i="308"/>
  <c r="K118" i="308" s="1"/>
  <c r="J87" i="308"/>
  <c r="J118" i="308" s="1"/>
  <c r="I87" i="308"/>
  <c r="I118" i="308" s="1"/>
  <c r="H87" i="308"/>
  <c r="H121" i="308" s="1"/>
  <c r="G87" i="308"/>
  <c r="G118" i="308" s="1"/>
  <c r="F87" i="308"/>
  <c r="F118" i="308" s="1"/>
  <c r="E87" i="308"/>
  <c r="E118" i="308" s="1"/>
  <c r="D87" i="308"/>
  <c r="D121" i="308" s="1"/>
  <c r="C87" i="308"/>
  <c r="B87" i="308"/>
  <c r="A87" i="308"/>
  <c r="C86" i="308"/>
  <c r="B86" i="308"/>
  <c r="A86" i="308"/>
  <c r="C85" i="308"/>
  <c r="B85" i="308"/>
  <c r="A85" i="308"/>
  <c r="C84" i="308"/>
  <c r="B84" i="308"/>
  <c r="A84" i="308"/>
  <c r="C83" i="308"/>
  <c r="B83" i="308"/>
  <c r="A83" i="308"/>
  <c r="C82" i="308"/>
  <c r="B82" i="308"/>
  <c r="A82" i="308"/>
  <c r="B81" i="308"/>
  <c r="C80" i="308"/>
  <c r="B80" i="308"/>
  <c r="A80" i="308"/>
  <c r="C79" i="308"/>
  <c r="B79" i="308"/>
  <c r="A79" i="308"/>
  <c r="C78" i="308"/>
  <c r="B78" i="308"/>
  <c r="A78" i="308"/>
  <c r="C77" i="308"/>
  <c r="B77" i="308"/>
  <c r="A77" i="308"/>
  <c r="C76" i="308"/>
  <c r="B76" i="308"/>
  <c r="A76" i="308"/>
  <c r="C75" i="308"/>
  <c r="B75" i="308"/>
  <c r="A75" i="308"/>
  <c r="C74" i="308"/>
  <c r="B74" i="308"/>
  <c r="A74" i="308"/>
  <c r="C73" i="308"/>
  <c r="B73" i="308"/>
  <c r="A73" i="308"/>
  <c r="C72" i="308"/>
  <c r="B72" i="308"/>
  <c r="A72" i="308"/>
  <c r="C71" i="308"/>
  <c r="B71" i="308"/>
  <c r="A71" i="308"/>
  <c r="C70" i="308"/>
  <c r="B70" i="308"/>
  <c r="A70" i="308"/>
  <c r="C69" i="308"/>
  <c r="B69" i="308"/>
  <c r="A69" i="308"/>
  <c r="C68" i="308"/>
  <c r="B68" i="308"/>
  <c r="A68" i="308"/>
  <c r="C67" i="308"/>
  <c r="B67" i="308"/>
  <c r="A67" i="308"/>
  <c r="C66" i="308"/>
  <c r="B66" i="308"/>
  <c r="A66" i="308"/>
  <c r="C65" i="308"/>
  <c r="B65" i="308"/>
  <c r="A65" i="308"/>
  <c r="C64" i="308"/>
  <c r="B64" i="308"/>
  <c r="A64" i="308"/>
  <c r="C63" i="308"/>
  <c r="B63" i="308"/>
  <c r="A63" i="308"/>
  <c r="C62" i="308"/>
  <c r="B62" i="308"/>
  <c r="A62" i="308"/>
  <c r="C61" i="308"/>
  <c r="B61" i="308"/>
  <c r="A61" i="308"/>
  <c r="C60" i="308"/>
  <c r="B60" i="308"/>
  <c r="A60" i="308"/>
  <c r="C59" i="308"/>
  <c r="B59" i="308"/>
  <c r="A59" i="308"/>
  <c r="C58" i="308"/>
  <c r="B58" i="308"/>
  <c r="A58" i="308"/>
  <c r="C57" i="308"/>
  <c r="B57" i="308"/>
  <c r="A57" i="308"/>
  <c r="C56" i="308"/>
  <c r="B56" i="308"/>
  <c r="A56" i="308"/>
  <c r="C55" i="308"/>
  <c r="B55" i="308"/>
  <c r="A55" i="308"/>
  <c r="C54" i="308"/>
  <c r="B54" i="308"/>
  <c r="A54" i="308"/>
  <c r="C53" i="308"/>
  <c r="B53" i="308"/>
  <c r="A53" i="308"/>
  <c r="C52" i="308"/>
  <c r="B52" i="308"/>
  <c r="A52" i="308"/>
  <c r="O51" i="308"/>
  <c r="N51" i="308"/>
  <c r="M51" i="308"/>
  <c r="L51" i="308"/>
  <c r="K51" i="308"/>
  <c r="J51" i="308"/>
  <c r="I51" i="308"/>
  <c r="H51" i="308"/>
  <c r="G51" i="308"/>
  <c r="F51" i="308"/>
  <c r="E51" i="308"/>
  <c r="D51" i="308"/>
  <c r="C51" i="308"/>
  <c r="B51" i="308"/>
  <c r="A51" i="308"/>
  <c r="C50" i="308"/>
  <c r="B50" i="308"/>
  <c r="A50" i="308"/>
  <c r="C49" i="308"/>
  <c r="B49" i="308"/>
  <c r="A49" i="308"/>
  <c r="C48" i="308"/>
  <c r="B48" i="308"/>
  <c r="A48" i="308"/>
  <c r="O47" i="308"/>
  <c r="O46" i="308" s="1"/>
  <c r="N47" i="308"/>
  <c r="N46" i="308" s="1"/>
  <c r="M47" i="308"/>
  <c r="M46" i="308" s="1"/>
  <c r="L47" i="308"/>
  <c r="L46" i="308" s="1"/>
  <c r="K47" i="308"/>
  <c r="K43" i="308" s="1"/>
  <c r="J47" i="308"/>
  <c r="J46" i="308" s="1"/>
  <c r="I47" i="308"/>
  <c r="I46" i="308" s="1"/>
  <c r="H47" i="308"/>
  <c r="H46" i="308" s="1"/>
  <c r="G47" i="308"/>
  <c r="G46" i="308" s="1"/>
  <c r="F47" i="308"/>
  <c r="F43" i="308" s="1"/>
  <c r="E47" i="308"/>
  <c r="E43" i="308" s="1"/>
  <c r="D47" i="308"/>
  <c r="D46" i="308" s="1"/>
  <c r="B47" i="308"/>
  <c r="B46" i="308"/>
  <c r="C45" i="308"/>
  <c r="B45" i="308"/>
  <c r="A45" i="308"/>
  <c r="C44" i="308"/>
  <c r="B44" i="308"/>
  <c r="A44" i="308"/>
  <c r="C43" i="308"/>
  <c r="B43" i="308"/>
  <c r="A43" i="308"/>
  <c r="C42" i="308"/>
  <c r="B42" i="308"/>
  <c r="A42" i="308"/>
  <c r="C41" i="308"/>
  <c r="B41" i="308"/>
  <c r="A41" i="308"/>
  <c r="C40" i="308"/>
  <c r="B40" i="308"/>
  <c r="A40" i="308"/>
  <c r="C39" i="308"/>
  <c r="B39" i="308"/>
  <c r="A39" i="308"/>
  <c r="O38" i="308"/>
  <c r="N38" i="308"/>
  <c r="M38" i="308"/>
  <c r="L38" i="308"/>
  <c r="K38" i="308"/>
  <c r="J38" i="308"/>
  <c r="I38" i="308"/>
  <c r="H38" i="308"/>
  <c r="G38" i="308"/>
  <c r="F38" i="308"/>
  <c r="E38" i="308"/>
  <c r="D38" i="308"/>
  <c r="C38" i="308"/>
  <c r="B38" i="308"/>
  <c r="A38" i="308"/>
  <c r="C37" i="308"/>
  <c r="B37" i="308"/>
  <c r="A37" i="308"/>
  <c r="C36" i="308"/>
  <c r="B36" i="308"/>
  <c r="A36" i="308"/>
  <c r="C35" i="308"/>
  <c r="B35" i="308"/>
  <c r="A35" i="308"/>
  <c r="O34" i="308"/>
  <c r="O33" i="308" s="1"/>
  <c r="N34" i="308"/>
  <c r="N33" i="308" s="1"/>
  <c r="M34" i="308"/>
  <c r="M33" i="308" s="1"/>
  <c r="L34" i="308"/>
  <c r="L33" i="308" s="1"/>
  <c r="K34" i="308"/>
  <c r="K33" i="308" s="1"/>
  <c r="J34" i="308"/>
  <c r="J33" i="308" s="1"/>
  <c r="I34" i="308"/>
  <c r="I33" i="308" s="1"/>
  <c r="H34" i="308"/>
  <c r="H30" i="308" s="1"/>
  <c r="G34" i="308"/>
  <c r="G33" i="308" s="1"/>
  <c r="F34" i="308"/>
  <c r="F33" i="308" s="1"/>
  <c r="E34" i="308"/>
  <c r="E33" i="308" s="1"/>
  <c r="D34" i="308"/>
  <c r="D30" i="308" s="1"/>
  <c r="B34" i="308"/>
  <c r="B33" i="308"/>
  <c r="C32" i="308"/>
  <c r="B32" i="308"/>
  <c r="A32" i="308"/>
  <c r="C31" i="308"/>
  <c r="B31" i="308"/>
  <c r="A31" i="308"/>
  <c r="C30" i="308"/>
  <c r="B30" i="308"/>
  <c r="A30" i="308"/>
  <c r="C29" i="308"/>
  <c r="B29" i="308"/>
  <c r="A29" i="308"/>
  <c r="C28" i="308"/>
  <c r="B28" i="308"/>
  <c r="A28" i="308"/>
  <c r="C27" i="308"/>
  <c r="B27" i="308"/>
  <c r="A27" i="308"/>
  <c r="C26" i="308"/>
  <c r="B26" i="308"/>
  <c r="A26" i="308"/>
  <c r="O25" i="308"/>
  <c r="N25" i="308"/>
  <c r="M25" i="308"/>
  <c r="L25" i="308"/>
  <c r="K25" i="308"/>
  <c r="J25" i="308"/>
  <c r="I25" i="308"/>
  <c r="H25" i="308"/>
  <c r="G25" i="308"/>
  <c r="F25" i="308"/>
  <c r="E25" i="308"/>
  <c r="D25" i="308"/>
  <c r="C25" i="308"/>
  <c r="B25" i="308"/>
  <c r="A25" i="308"/>
  <c r="C24" i="308"/>
  <c r="B24" i="308"/>
  <c r="A24" i="308"/>
  <c r="C23" i="308"/>
  <c r="B23" i="308"/>
  <c r="A23" i="308"/>
  <c r="C22" i="308"/>
  <c r="B22" i="308"/>
  <c r="A22" i="308"/>
  <c r="O21" i="308"/>
  <c r="O17" i="308" s="1"/>
  <c r="N21" i="308"/>
  <c r="N20" i="308" s="1"/>
  <c r="M21" i="308"/>
  <c r="M20" i="308" s="1"/>
  <c r="L21" i="308"/>
  <c r="L17" i="308" s="1"/>
  <c r="K21" i="308"/>
  <c r="K17" i="308" s="1"/>
  <c r="J21" i="308"/>
  <c r="J20" i="308" s="1"/>
  <c r="I21" i="308"/>
  <c r="I20" i="308" s="1"/>
  <c r="H21" i="308"/>
  <c r="H20" i="308" s="1"/>
  <c r="G21" i="308"/>
  <c r="G17" i="308" s="1"/>
  <c r="F21" i="308"/>
  <c r="F20" i="308" s="1"/>
  <c r="E21" i="308"/>
  <c r="E20" i="308" s="1"/>
  <c r="D21" i="308"/>
  <c r="D17" i="308" s="1"/>
  <c r="B21" i="308"/>
  <c r="B20" i="308"/>
  <c r="C19" i="308"/>
  <c r="B19" i="308"/>
  <c r="A19" i="308"/>
  <c r="C18" i="308"/>
  <c r="B18" i="308"/>
  <c r="A18" i="308"/>
  <c r="C17" i="308"/>
  <c r="B17" i="308"/>
  <c r="A17" i="308"/>
  <c r="C16" i="308"/>
  <c r="B16" i="308"/>
  <c r="A16" i="308"/>
  <c r="C15" i="308"/>
  <c r="B15" i="308"/>
  <c r="A15" i="308"/>
  <c r="C14" i="308"/>
  <c r="B14" i="308"/>
  <c r="A14" i="308"/>
  <c r="O13" i="308"/>
  <c r="O12" i="308" s="1"/>
  <c r="N13" i="308"/>
  <c r="N9" i="308" s="1"/>
  <c r="M13" i="308"/>
  <c r="M12" i="308" s="1"/>
  <c r="L13" i="308"/>
  <c r="L12" i="308" s="1"/>
  <c r="K13" i="308"/>
  <c r="K9" i="308" s="1"/>
  <c r="J13" i="308"/>
  <c r="J9" i="308" s="1"/>
  <c r="I13" i="308"/>
  <c r="I12" i="308" s="1"/>
  <c r="H13" i="308"/>
  <c r="H12" i="308" s="1"/>
  <c r="G13" i="308"/>
  <c r="G12" i="308" s="1"/>
  <c r="F13" i="308"/>
  <c r="F9" i="308" s="1"/>
  <c r="E13" i="308"/>
  <c r="E12" i="308" s="1"/>
  <c r="D13" i="308"/>
  <c r="D12" i="308" s="1"/>
  <c r="B13" i="308"/>
  <c r="P12" i="308"/>
  <c r="B12" i="308"/>
  <c r="C11" i="308"/>
  <c r="B11" i="308"/>
  <c r="A11" i="308"/>
  <c r="C10" i="308"/>
  <c r="B10" i="308"/>
  <c r="A10" i="308"/>
  <c r="C9" i="308"/>
  <c r="B9" i="308"/>
  <c r="A9" i="308"/>
  <c r="C8" i="308"/>
  <c r="B8" i="308"/>
  <c r="A8" i="308"/>
  <c r="C7" i="308"/>
  <c r="B7" i="308"/>
  <c r="A7" i="308"/>
  <c r="C6" i="308"/>
  <c r="B6" i="308"/>
  <c r="A6" i="308"/>
  <c r="C5" i="308"/>
  <c r="B5" i="308"/>
  <c r="A5" i="308"/>
  <c r="C4" i="308"/>
  <c r="A4" i="308"/>
  <c r="C3" i="308"/>
  <c r="B3" i="308"/>
  <c r="C2" i="308"/>
  <c r="B2" i="308"/>
  <c r="C1" i="308"/>
  <c r="B1" i="308"/>
  <c r="K115" i="309" l="1"/>
  <c r="K114" i="309"/>
  <c r="L20" i="299" s="1"/>
  <c r="K106" i="309"/>
  <c r="L20" i="295" s="1"/>
  <c r="K105" i="309"/>
  <c r="L20" i="303" s="1"/>
  <c r="E119" i="309"/>
  <c r="F20" i="330"/>
  <c r="F119" i="309"/>
  <c r="G20" i="330"/>
  <c r="K27" i="327"/>
  <c r="S4" i="327" s="1"/>
  <c r="N27" i="327"/>
  <c r="G27" i="327"/>
  <c r="E27" i="327"/>
  <c r="J27" i="327"/>
  <c r="M27" i="327"/>
  <c r="H27" i="327"/>
  <c r="P27" i="327"/>
  <c r="L27" i="327"/>
  <c r="O27" i="327"/>
  <c r="F27" i="327"/>
  <c r="I27" i="327"/>
  <c r="I20" i="302"/>
  <c r="E20" i="305"/>
  <c r="M20" i="305"/>
  <c r="F20" i="305"/>
  <c r="N20" i="305"/>
  <c r="E20" i="302"/>
  <c r="M20" i="302"/>
  <c r="I20" i="305"/>
  <c r="F20" i="302"/>
  <c r="N20" i="302"/>
  <c r="J20" i="305"/>
  <c r="J20" i="302"/>
  <c r="L110" i="308"/>
  <c r="L116" i="308" s="1"/>
  <c r="L112" i="308" s="1"/>
  <c r="M17" i="308"/>
  <c r="N30" i="308"/>
  <c r="K110" i="308"/>
  <c r="K109" i="308" s="1"/>
  <c r="H43" i="308"/>
  <c r="F30" i="308"/>
  <c r="G30" i="308"/>
  <c r="I43" i="308"/>
  <c r="G20" i="308"/>
  <c r="L43" i="308"/>
  <c r="O20" i="308"/>
  <c r="O30" i="308"/>
  <c r="D9" i="308"/>
  <c r="H33" i="308"/>
  <c r="F89" i="308"/>
  <c r="N89" i="308"/>
  <c r="H9" i="308"/>
  <c r="I17" i="308"/>
  <c r="H110" i="308"/>
  <c r="H109" i="308" s="1"/>
  <c r="L9" i="308"/>
  <c r="N17" i="308"/>
  <c r="F110" i="308"/>
  <c r="F109" i="308" s="1"/>
  <c r="N110" i="308"/>
  <c r="N109" i="308" s="1"/>
  <c r="D20" i="308"/>
  <c r="K20" i="308"/>
  <c r="I110" i="308"/>
  <c r="I109" i="308" s="1"/>
  <c r="K12" i="308"/>
  <c r="J43" i="308"/>
  <c r="H89" i="308"/>
  <c r="O110" i="308"/>
  <c r="O109" i="308" s="1"/>
  <c r="I30" i="308"/>
  <c r="L30" i="308"/>
  <c r="N43" i="308"/>
  <c r="F46" i="308"/>
  <c r="J89" i="308"/>
  <c r="J110" i="308"/>
  <c r="J111" i="308" s="1"/>
  <c r="H118" i="308"/>
  <c r="Q23" i="9"/>
  <c r="E17" i="308"/>
  <c r="D33" i="308"/>
  <c r="D43" i="308"/>
  <c r="K46" i="308"/>
  <c r="D89" i="308"/>
  <c r="H116" i="308"/>
  <c r="H112" i="308" s="1"/>
  <c r="F17" i="308"/>
  <c r="E89" i="308"/>
  <c r="M89" i="308"/>
  <c r="F22" i="309"/>
  <c r="G20" i="221" s="1"/>
  <c r="N22" i="309"/>
  <c r="O20" i="221" s="1"/>
  <c r="N21" i="309"/>
  <c r="O20" i="286" s="1"/>
  <c r="E21" i="309"/>
  <c r="F20" i="286" s="1"/>
  <c r="N37" i="309"/>
  <c r="O20" i="204" s="1"/>
  <c r="F36" i="309"/>
  <c r="G20" i="287" s="1"/>
  <c r="M36" i="309"/>
  <c r="N20" i="287" s="1"/>
  <c r="M21" i="309"/>
  <c r="N20" i="286" s="1"/>
  <c r="D55" i="309"/>
  <c r="E20" i="232" s="1"/>
  <c r="L54" i="309"/>
  <c r="M20" i="288" s="1"/>
  <c r="I121" i="308"/>
  <c r="O43" i="308"/>
  <c r="L89" i="308"/>
  <c r="I9" i="308"/>
  <c r="L20" i="308"/>
  <c r="E30" i="308"/>
  <c r="M30" i="308"/>
  <c r="G110" i="308"/>
  <c r="G116" i="308" s="1"/>
  <c r="D110" i="308"/>
  <c r="D109" i="308" s="1"/>
  <c r="L136" i="309"/>
  <c r="L142" i="309" s="1"/>
  <c r="M20" i="19" s="1"/>
  <c r="O9" i="308"/>
  <c r="G43" i="308"/>
  <c r="E46" i="308"/>
  <c r="D118" i="308"/>
  <c r="G89" i="308"/>
  <c r="O89" i="308"/>
  <c r="L118" i="308"/>
  <c r="N36" i="309"/>
  <c r="O20" i="287" s="1"/>
  <c r="L22" i="309"/>
  <c r="M20" i="221" s="1"/>
  <c r="M9" i="308"/>
  <c r="H17" i="308"/>
  <c r="I89" i="308"/>
  <c r="E90" i="308"/>
  <c r="F20" i="193"/>
  <c r="E145" i="309"/>
  <c r="F20" i="93" s="1"/>
  <c r="E144" i="309"/>
  <c r="F20" i="92" s="1"/>
  <c r="L21" i="309"/>
  <c r="M20" i="286" s="1"/>
  <c r="I37" i="309"/>
  <c r="J20" i="204" s="1"/>
  <c r="G20" i="193"/>
  <c r="F145" i="309"/>
  <c r="G20" i="93" s="1"/>
  <c r="F144" i="309"/>
  <c r="G20" i="92" s="1"/>
  <c r="E9" i="308"/>
  <c r="J17" i="308"/>
  <c r="J30" i="308"/>
  <c r="M43" i="308"/>
  <c r="K89" i="308"/>
  <c r="M90" i="308"/>
  <c r="I90" i="308"/>
  <c r="G9" i="308"/>
  <c r="K30" i="308"/>
  <c r="E110" i="308"/>
  <c r="E111" i="308" s="1"/>
  <c r="M110" i="308"/>
  <c r="M109" i="308" s="1"/>
  <c r="E121" i="308"/>
  <c r="M37" i="309"/>
  <c r="N20" i="204" s="1"/>
  <c r="L55" i="309"/>
  <c r="M20" i="232" s="1"/>
  <c r="D54" i="309"/>
  <c r="E20" i="288" s="1"/>
  <c r="J21" i="309"/>
  <c r="K20" i="286" s="1"/>
  <c r="J22" i="309"/>
  <c r="K20" i="221" s="1"/>
  <c r="I22" i="309"/>
  <c r="J20" i="221" s="1"/>
  <c r="K13" i="309"/>
  <c r="L20" i="226" s="1"/>
  <c r="L20" i="279"/>
  <c r="O12" i="309"/>
  <c r="P20" i="285" s="1"/>
  <c r="P20" i="279"/>
  <c r="K21" i="309"/>
  <c r="L20" i="286" s="1"/>
  <c r="L20" i="280"/>
  <c r="O21" i="309"/>
  <c r="P20" i="286" s="1"/>
  <c r="P20" i="280"/>
  <c r="J36" i="309"/>
  <c r="K20" i="287" s="1"/>
  <c r="L36" i="309"/>
  <c r="M20" i="287" s="1"/>
  <c r="M20" i="281"/>
  <c r="I54" i="309"/>
  <c r="J20" i="282"/>
  <c r="M55" i="309"/>
  <c r="N20" i="232" s="1"/>
  <c r="N20" i="282"/>
  <c r="G20" i="303"/>
  <c r="G20" i="302"/>
  <c r="K20" i="303"/>
  <c r="K20" i="302"/>
  <c r="O20" i="303"/>
  <c r="O20" i="302"/>
  <c r="J20" i="303"/>
  <c r="L13" i="309"/>
  <c r="M20" i="226" s="1"/>
  <c r="M20" i="279"/>
  <c r="M22" i="309"/>
  <c r="N20" i="221" s="1"/>
  <c r="F37" i="309"/>
  <c r="G20" i="204" s="1"/>
  <c r="F20" i="288"/>
  <c r="N20" i="288"/>
  <c r="J54" i="309"/>
  <c r="K20" i="282"/>
  <c r="N54" i="309"/>
  <c r="O20" i="282"/>
  <c r="H20" i="303"/>
  <c r="H20" i="302"/>
  <c r="L20" i="302"/>
  <c r="P20" i="303"/>
  <c r="P20" i="302"/>
  <c r="E20" i="303"/>
  <c r="M20" i="303"/>
  <c r="I12" i="309"/>
  <c r="J20" i="285" s="1"/>
  <c r="J20" i="279"/>
  <c r="M12" i="309"/>
  <c r="N20" i="285" s="1"/>
  <c r="N20" i="279"/>
  <c r="I20" i="288"/>
  <c r="K55" i="309"/>
  <c r="L20" i="232" s="1"/>
  <c r="L20" i="282"/>
  <c r="O54" i="309"/>
  <c r="P20" i="282"/>
  <c r="F20" i="303"/>
  <c r="N20" i="303"/>
  <c r="G20" i="305"/>
  <c r="K20" i="305"/>
  <c r="O20" i="305"/>
  <c r="J13" i="309"/>
  <c r="K20" i="226" s="1"/>
  <c r="K20" i="279"/>
  <c r="N13" i="309"/>
  <c r="O20" i="226" s="1"/>
  <c r="O20" i="279"/>
  <c r="E22" i="309"/>
  <c r="F20" i="221" s="1"/>
  <c r="I21" i="309"/>
  <c r="J20" i="286" s="1"/>
  <c r="J37" i="309"/>
  <c r="K20" i="204" s="1"/>
  <c r="I36" i="309"/>
  <c r="J20" i="287" s="1"/>
  <c r="K37" i="309"/>
  <c r="L20" i="204" s="1"/>
  <c r="L20" i="281"/>
  <c r="O36" i="309"/>
  <c r="P20" i="287" s="1"/>
  <c r="P20" i="281"/>
  <c r="L20" i="288"/>
  <c r="I20" i="303"/>
  <c r="H20" i="305"/>
  <c r="L20" i="305"/>
  <c r="P20" i="305"/>
  <c r="H7" i="34"/>
  <c r="H21" i="309"/>
  <c r="I20" i="286" s="1"/>
  <c r="I20" i="280"/>
  <c r="H36" i="309"/>
  <c r="I20" i="287" s="1"/>
  <c r="I20" i="281"/>
  <c r="H37" i="309"/>
  <c r="I20" i="204" s="1"/>
  <c r="H55" i="309"/>
  <c r="I20" i="232" s="1"/>
  <c r="I50" i="34" s="1"/>
  <c r="I20" i="282"/>
  <c r="H13" i="309"/>
  <c r="I20" i="226" s="1"/>
  <c r="I20" i="279"/>
  <c r="G55" i="309"/>
  <c r="H20" i="232" s="1"/>
  <c r="H20" i="282"/>
  <c r="G37" i="309"/>
  <c r="H20" i="204" s="1"/>
  <c r="H20" i="281"/>
  <c r="G21" i="309"/>
  <c r="H20" i="286" s="1"/>
  <c r="H20" i="280"/>
  <c r="G12" i="309"/>
  <c r="H20" i="285" s="1"/>
  <c r="H20" i="279"/>
  <c r="F54" i="309"/>
  <c r="G20" i="282"/>
  <c r="F21" i="309"/>
  <c r="G20" i="286" s="1"/>
  <c r="F13" i="309"/>
  <c r="G20" i="226" s="1"/>
  <c r="G20" i="279"/>
  <c r="E55" i="309"/>
  <c r="F20" i="232" s="1"/>
  <c r="F20" i="282"/>
  <c r="E36" i="309"/>
  <c r="F20" i="287" s="1"/>
  <c r="F20" i="281"/>
  <c r="E12" i="309"/>
  <c r="F20" i="285" s="1"/>
  <c r="F20" i="279"/>
  <c r="D36" i="309"/>
  <c r="E20" i="287" s="1"/>
  <c r="E20" i="281"/>
  <c r="D136" i="309"/>
  <c r="D137" i="309" s="1"/>
  <c r="E20" i="284" s="1"/>
  <c r="E20" i="62"/>
  <c r="D21" i="309"/>
  <c r="E20" i="286" s="1"/>
  <c r="E20" i="280"/>
  <c r="D13" i="309"/>
  <c r="E20" i="226" s="1"/>
  <c r="E20" i="279"/>
  <c r="I20" i="92"/>
  <c r="L144" i="309"/>
  <c r="M20" i="92" s="1"/>
  <c r="J20" i="92"/>
  <c r="M144" i="309"/>
  <c r="N20" i="92" s="1"/>
  <c r="K20" i="169"/>
  <c r="N144" i="309"/>
  <c r="O20" i="92" s="1"/>
  <c r="H20" i="92"/>
  <c r="K144" i="309"/>
  <c r="L20" i="92" s="1"/>
  <c r="O144" i="309"/>
  <c r="P20" i="92" s="1"/>
  <c r="N55" i="309"/>
  <c r="O20" i="232" s="1"/>
  <c r="J55" i="309"/>
  <c r="K20" i="232" s="1"/>
  <c r="G136" i="309"/>
  <c r="K136" i="309"/>
  <c r="K142" i="309" s="1"/>
  <c r="O136" i="309"/>
  <c r="G54" i="309"/>
  <c r="F121" i="309"/>
  <c r="G20" i="169" s="1"/>
  <c r="F122" i="309"/>
  <c r="G20" i="240" s="1"/>
  <c r="O55" i="309"/>
  <c r="P20" i="232" s="1"/>
  <c r="K20" i="240"/>
  <c r="K36" i="309"/>
  <c r="L20" i="287" s="1"/>
  <c r="D37" i="309"/>
  <c r="E20" i="204" s="1"/>
  <c r="G36" i="309"/>
  <c r="H20" i="287" s="1"/>
  <c r="O37" i="309"/>
  <c r="P20" i="204" s="1"/>
  <c r="F136" i="309"/>
  <c r="J136" i="309"/>
  <c r="N136" i="309"/>
  <c r="N142" i="309" s="1"/>
  <c r="L20" i="240"/>
  <c r="H138" i="309"/>
  <c r="I20" i="61" s="1"/>
  <c r="P20" i="240"/>
  <c r="H20" i="240"/>
  <c r="G22" i="309"/>
  <c r="H20" i="221" s="1"/>
  <c r="K22" i="309"/>
  <c r="L20" i="221" s="1"/>
  <c r="O22" i="309"/>
  <c r="P20" i="221" s="1"/>
  <c r="O20" i="169"/>
  <c r="K20" i="92"/>
  <c r="K12" i="309"/>
  <c r="L20" i="285" s="1"/>
  <c r="G13" i="309"/>
  <c r="H20" i="226" s="1"/>
  <c r="J20" i="169"/>
  <c r="O13" i="309"/>
  <c r="P20" i="226" s="1"/>
  <c r="F12" i="309"/>
  <c r="G20" i="285" s="1"/>
  <c r="N12" i="309"/>
  <c r="O20" i="285" s="1"/>
  <c r="M20" i="169"/>
  <c r="I20" i="169"/>
  <c r="D121" i="309"/>
  <c r="E20" i="169" s="1"/>
  <c r="L20" i="169"/>
  <c r="P20" i="169"/>
  <c r="E121" i="309"/>
  <c r="F20" i="169" s="1"/>
  <c r="N20" i="169"/>
  <c r="O20" i="240"/>
  <c r="I20" i="19"/>
  <c r="E136" i="309"/>
  <c r="F20" i="68" s="1"/>
  <c r="I136" i="309"/>
  <c r="J20" i="68" s="1"/>
  <c r="M136" i="309"/>
  <c r="M142" i="309" s="1"/>
  <c r="D12" i="309"/>
  <c r="E20" i="285" s="1"/>
  <c r="H12" i="309"/>
  <c r="I20" i="285" s="1"/>
  <c r="L12" i="309"/>
  <c r="M20" i="285" s="1"/>
  <c r="H20" i="169"/>
  <c r="E20" i="240"/>
  <c r="I20" i="240"/>
  <c r="M20" i="240"/>
  <c r="H137" i="309"/>
  <c r="I20" i="284" s="1"/>
  <c r="E20" i="92"/>
  <c r="E122" i="309"/>
  <c r="F20" i="240" s="1"/>
  <c r="J20" i="240"/>
  <c r="N20" i="240"/>
  <c r="F90" i="308"/>
  <c r="J90" i="308"/>
  <c r="N90" i="308"/>
  <c r="F121" i="308"/>
  <c r="J121" i="308"/>
  <c r="F12" i="308"/>
  <c r="J12" i="308"/>
  <c r="N12" i="308"/>
  <c r="G90" i="308"/>
  <c r="K90" i="308"/>
  <c r="O90" i="308"/>
  <c r="G121" i="308"/>
  <c r="K121" i="308"/>
  <c r="D90" i="308"/>
  <c r="H90" i="308"/>
  <c r="L90" i="308"/>
  <c r="P27" i="330" l="1"/>
  <c r="I27" i="330"/>
  <c r="H27" i="330"/>
  <c r="G27" i="330"/>
  <c r="L27" i="330"/>
  <c r="F27" i="330"/>
  <c r="K27" i="330"/>
  <c r="N27" i="330"/>
  <c r="M27" i="330"/>
  <c r="Q20" i="330"/>
  <c r="J27" i="330"/>
  <c r="O27" i="330"/>
  <c r="K111" i="308"/>
  <c r="K116" i="308"/>
  <c r="K113" i="308" s="1"/>
  <c r="M116" i="308"/>
  <c r="M113" i="308" s="1"/>
  <c r="J109" i="308"/>
  <c r="E116" i="308"/>
  <c r="E112" i="308" s="1"/>
  <c r="H111" i="308"/>
  <c r="O111" i="308"/>
  <c r="F111" i="308"/>
  <c r="F116" i="308"/>
  <c r="F113" i="308" s="1"/>
  <c r="O116" i="308"/>
  <c r="O120" i="308" s="1"/>
  <c r="O121" i="308" s="1"/>
  <c r="L113" i="308"/>
  <c r="L111" i="308"/>
  <c r="L109" i="308"/>
  <c r="N116" i="308"/>
  <c r="N120" i="308" s="1"/>
  <c r="N121" i="308" s="1"/>
  <c r="N111" i="308"/>
  <c r="G111" i="308"/>
  <c r="I111" i="308"/>
  <c r="E109" i="308"/>
  <c r="H113" i="308"/>
  <c r="G109" i="308"/>
  <c r="D116" i="308"/>
  <c r="D113" i="308" s="1"/>
  <c r="M111" i="308"/>
  <c r="L138" i="309"/>
  <c r="M20" i="61" s="1"/>
  <c r="M20" i="68"/>
  <c r="L137" i="309"/>
  <c r="M20" i="284" s="1"/>
  <c r="D111" i="308"/>
  <c r="O142" i="309"/>
  <c r="P20" i="19" s="1"/>
  <c r="P20" i="306"/>
  <c r="H20" i="306"/>
  <c r="J20" i="306"/>
  <c r="K20" i="306"/>
  <c r="N20" i="306"/>
  <c r="J20" i="288"/>
  <c r="O137" i="309"/>
  <c r="P20" i="284" s="1"/>
  <c r="H20" i="288"/>
  <c r="M20" i="306"/>
  <c r="I21" i="312"/>
  <c r="I22" i="312"/>
  <c r="O20" i="288"/>
  <c r="N22" i="312"/>
  <c r="N21" i="312"/>
  <c r="F20" i="306"/>
  <c r="E20" i="306"/>
  <c r="L20" i="306"/>
  <c r="O20" i="306"/>
  <c r="G20" i="306"/>
  <c r="P20" i="288"/>
  <c r="F22" i="312"/>
  <c r="F21" i="312"/>
  <c r="M22" i="312"/>
  <c r="M21" i="312"/>
  <c r="G20" i="288"/>
  <c r="L21" i="312"/>
  <c r="L22" i="312"/>
  <c r="I20" i="306"/>
  <c r="K20" i="288"/>
  <c r="O26" i="312"/>
  <c r="O28" i="312" s="1"/>
  <c r="L26" i="312"/>
  <c r="L28" i="312" s="1"/>
  <c r="E22" i="312"/>
  <c r="Q22" i="312" s="1"/>
  <c r="K26" i="312"/>
  <c r="E21" i="312"/>
  <c r="P26" i="312"/>
  <c r="E26" i="312"/>
  <c r="E28" i="312" s="1"/>
  <c r="Q28" i="312" s="1"/>
  <c r="F26" i="312"/>
  <c r="F28" i="312" s="1"/>
  <c r="J26" i="312"/>
  <c r="J28" i="312" s="1"/>
  <c r="M26" i="312"/>
  <c r="M28" i="312" s="1"/>
  <c r="N26" i="312"/>
  <c r="N28" i="312" s="1"/>
  <c r="G26" i="312"/>
  <c r="G28" i="312" s="1"/>
  <c r="H11" i="34"/>
  <c r="H12" i="34"/>
  <c r="L20" i="19"/>
  <c r="L20" i="68"/>
  <c r="J137" i="309"/>
  <c r="K20" i="284" s="1"/>
  <c r="K20" i="68"/>
  <c r="M137" i="309"/>
  <c r="N20" i="284" s="1"/>
  <c r="N20" i="68"/>
  <c r="N138" i="309"/>
  <c r="O20" i="61" s="1"/>
  <c r="O20" i="68"/>
  <c r="O138" i="309"/>
  <c r="P20" i="61" s="1"/>
  <c r="P20" i="68"/>
  <c r="H20" i="68"/>
  <c r="F138" i="309"/>
  <c r="G20" i="61" s="1"/>
  <c r="G20" i="68"/>
  <c r="E20" i="19"/>
  <c r="E20" i="68"/>
  <c r="D138" i="309"/>
  <c r="E20" i="61" s="1"/>
  <c r="G138" i="309"/>
  <c r="H20" i="61" s="1"/>
  <c r="G137" i="309"/>
  <c r="H20" i="284" s="1"/>
  <c r="K138" i="309"/>
  <c r="L20" i="61" s="1"/>
  <c r="K137" i="309"/>
  <c r="L20" i="284" s="1"/>
  <c r="F137" i="309"/>
  <c r="G20" i="284" s="1"/>
  <c r="K20" i="19"/>
  <c r="J138" i="309"/>
  <c r="K20" i="61" s="1"/>
  <c r="N137" i="309"/>
  <c r="O20" i="284" s="1"/>
  <c r="L139" i="309"/>
  <c r="M20" i="14" s="1"/>
  <c r="L146" i="309"/>
  <c r="K146" i="309"/>
  <c r="K139" i="309"/>
  <c r="L20" i="14" s="1"/>
  <c r="E138" i="309"/>
  <c r="F20" i="61" s="1"/>
  <c r="F20" i="19"/>
  <c r="H139" i="309"/>
  <c r="H146" i="309"/>
  <c r="I138" i="309"/>
  <c r="J20" i="61" s="1"/>
  <c r="J20" i="19"/>
  <c r="I137" i="309"/>
  <c r="J20" i="284" s="1"/>
  <c r="M138" i="309"/>
  <c r="N20" i="61" s="1"/>
  <c r="N20" i="19"/>
  <c r="E137" i="309"/>
  <c r="F20" i="284" s="1"/>
  <c r="G112" i="308"/>
  <c r="G113" i="308"/>
  <c r="S4" i="330" l="1"/>
  <c r="N127" i="34"/>
  <c r="K112" i="308"/>
  <c r="F112" i="308"/>
  <c r="M120" i="308"/>
  <c r="M112" i="308"/>
  <c r="E113" i="308"/>
  <c r="O112" i="308"/>
  <c r="O113" i="308"/>
  <c r="N113" i="308"/>
  <c r="N112" i="308"/>
  <c r="D112" i="308"/>
  <c r="O139" i="309"/>
  <c r="P20" i="14" s="1"/>
  <c r="O146" i="309"/>
  <c r="O147" i="309" s="1"/>
  <c r="P20" i="99" s="1"/>
  <c r="K28" i="312"/>
  <c r="N49" i="34"/>
  <c r="J139" i="309"/>
  <c r="K20" i="14" s="1"/>
  <c r="H22" i="312"/>
  <c r="H21" i="312"/>
  <c r="J22" i="312"/>
  <c r="J21" i="312"/>
  <c r="Q26" i="312"/>
  <c r="P28" i="312"/>
  <c r="K21" i="312"/>
  <c r="K22" i="312"/>
  <c r="P21" i="312"/>
  <c r="P22" i="312"/>
  <c r="O21" i="312"/>
  <c r="O22" i="312"/>
  <c r="I26" i="312"/>
  <c r="F27" i="312"/>
  <c r="E27" i="312"/>
  <c r="H26" i="312"/>
  <c r="H28" i="312" s="1"/>
  <c r="G21" i="312"/>
  <c r="G22" i="312"/>
  <c r="H20" i="19"/>
  <c r="G139" i="309"/>
  <c r="H20" i="18" s="1"/>
  <c r="G146" i="309"/>
  <c r="G147" i="309" s="1"/>
  <c r="H20" i="99" s="1"/>
  <c r="J146" i="309"/>
  <c r="K20" i="98" s="1"/>
  <c r="N139" i="309"/>
  <c r="O20" i="19"/>
  <c r="D146" i="309"/>
  <c r="D147" i="309" s="1"/>
  <c r="E20" i="99" s="1"/>
  <c r="D139" i="309"/>
  <c r="F146" i="309"/>
  <c r="G20" i="98" s="1"/>
  <c r="G20" i="19"/>
  <c r="G27" i="61"/>
  <c r="O27" i="61"/>
  <c r="I20" i="18"/>
  <c r="K147" i="309"/>
  <c r="L20" i="99" s="1"/>
  <c r="L20" i="98"/>
  <c r="I27" i="61"/>
  <c r="N27" i="61"/>
  <c r="L147" i="309"/>
  <c r="M20" i="99" s="1"/>
  <c r="M20" i="98"/>
  <c r="J27" i="61"/>
  <c r="P27" i="61"/>
  <c r="M20" i="18"/>
  <c r="F27" i="61"/>
  <c r="L27" i="61"/>
  <c r="K27" i="61"/>
  <c r="H147" i="309"/>
  <c r="I20" i="99" s="1"/>
  <c r="I20" i="98"/>
  <c r="L20" i="18"/>
  <c r="M27" i="61"/>
  <c r="H27" i="61"/>
  <c r="F139" i="309"/>
  <c r="N146" i="309"/>
  <c r="I139" i="309"/>
  <c r="J20" i="14" s="1"/>
  <c r="I146" i="309"/>
  <c r="E139" i="309"/>
  <c r="E146" i="309"/>
  <c r="M139" i="309"/>
  <c r="N20" i="14" s="1"/>
  <c r="M146" i="309"/>
  <c r="N20" i="98" s="1"/>
  <c r="P20" i="18" l="1"/>
  <c r="P20" i="98"/>
  <c r="K20" i="18"/>
  <c r="J147" i="309"/>
  <c r="K20" i="99" s="1"/>
  <c r="F147" i="309"/>
  <c r="G20" i="99" s="1"/>
  <c r="L27" i="312"/>
  <c r="G27" i="312"/>
  <c r="J27" i="312"/>
  <c r="M27" i="312"/>
  <c r="O20" i="18"/>
  <c r="O20" i="14"/>
  <c r="O27" i="312"/>
  <c r="N27" i="312"/>
  <c r="Q21" i="312"/>
  <c r="P27" i="312"/>
  <c r="K27" i="312"/>
  <c r="I27" i="312"/>
  <c r="H27" i="312"/>
  <c r="S4" i="312"/>
  <c r="I28" i="312"/>
  <c r="H20" i="98"/>
  <c r="E20" i="18"/>
  <c r="E20" i="98"/>
  <c r="N20" i="18"/>
  <c r="J20" i="18"/>
  <c r="E147" i="309"/>
  <c r="F20" i="99" s="1"/>
  <c r="F20" i="98"/>
  <c r="N147" i="309"/>
  <c r="O20" i="99" s="1"/>
  <c r="O20" i="98"/>
  <c r="F27" i="14"/>
  <c r="F20" i="18"/>
  <c r="G20" i="18"/>
  <c r="I147" i="309"/>
  <c r="J20" i="99" s="1"/>
  <c r="J20" i="98"/>
  <c r="O105" i="272"/>
  <c r="O104" i="272"/>
  <c r="P23" i="193" l="1"/>
  <c r="P23" i="330"/>
  <c r="G27" i="99"/>
  <c r="O106" i="272"/>
  <c r="P23" i="169" s="1"/>
  <c r="P23" i="239"/>
  <c r="Q27" i="312"/>
  <c r="H27" i="99"/>
  <c r="F27" i="99"/>
  <c r="O27" i="18"/>
  <c r="K27" i="14"/>
  <c r="M27" i="18"/>
  <c r="M27" i="99"/>
  <c r="I27" i="99"/>
  <c r="N27" i="99"/>
  <c r="J27" i="18"/>
  <c r="I27" i="18"/>
  <c r="P27" i="99"/>
  <c r="O27" i="99"/>
  <c r="J27" i="99"/>
  <c r="H27" i="14"/>
  <c r="L27" i="99"/>
  <c r="K27" i="99"/>
  <c r="O27" i="14"/>
  <c r="P27" i="18"/>
  <c r="N27" i="18"/>
  <c r="G27" i="18"/>
  <c r="F27" i="18"/>
  <c r="G27" i="14"/>
  <c r="P27" i="14"/>
  <c r="N27" i="14"/>
  <c r="M27" i="14"/>
  <c r="L27" i="14"/>
  <c r="L27" i="18"/>
  <c r="K27" i="18"/>
  <c r="J27" i="14"/>
  <c r="I27" i="14"/>
  <c r="H27" i="18"/>
  <c r="F98" i="214"/>
  <c r="F95" i="214" s="1"/>
  <c r="F19" i="326" s="1"/>
  <c r="G98" i="214"/>
  <c r="G95" i="214" s="1"/>
  <c r="G19" i="326" s="1"/>
  <c r="H98" i="214"/>
  <c r="H95" i="214" s="1"/>
  <c r="H19" i="326" s="1"/>
  <c r="H22" i="326" s="1"/>
  <c r="I98" i="214"/>
  <c r="I95" i="214" s="1"/>
  <c r="I19" i="326" s="1"/>
  <c r="I22" i="326" s="1"/>
  <c r="J98" i="214"/>
  <c r="J95" i="214" s="1"/>
  <c r="J19" i="326" s="1"/>
  <c r="K98" i="214"/>
  <c r="K95" i="214" s="1"/>
  <c r="K19" i="326" s="1"/>
  <c r="L98" i="214"/>
  <c r="L95" i="214" s="1"/>
  <c r="L19" i="326" s="1"/>
  <c r="M98" i="214"/>
  <c r="M95" i="214" s="1"/>
  <c r="M19" i="326" s="1"/>
  <c r="N98" i="214"/>
  <c r="N95" i="214" s="1"/>
  <c r="N19" i="326" s="1"/>
  <c r="N22" i="326" s="1"/>
  <c r="O98" i="214"/>
  <c r="O95" i="214" s="1"/>
  <c r="O19" i="326" s="1"/>
  <c r="O22" i="326" s="1"/>
  <c r="P98" i="214"/>
  <c r="P95" i="214" s="1"/>
  <c r="P19" i="326" s="1"/>
  <c r="P22" i="326" s="1"/>
  <c r="E98" i="214"/>
  <c r="E95" i="214" s="1"/>
  <c r="E19" i="326" s="1"/>
  <c r="F92" i="214"/>
  <c r="F89" i="214" s="1"/>
  <c r="G92" i="214"/>
  <c r="G89" i="214" s="1"/>
  <c r="H92" i="214"/>
  <c r="H89" i="214" s="1"/>
  <c r="I92" i="214"/>
  <c r="I89" i="214" s="1"/>
  <c r="J92" i="214"/>
  <c r="J89" i="214" s="1"/>
  <c r="K92" i="214"/>
  <c r="K89" i="214" s="1"/>
  <c r="L92" i="214"/>
  <c r="L89" i="214" s="1"/>
  <c r="M92" i="214"/>
  <c r="M89" i="214" s="1"/>
  <c r="N92" i="214"/>
  <c r="N89" i="214" s="1"/>
  <c r="O92" i="214"/>
  <c r="O89" i="214" s="1"/>
  <c r="P92" i="214"/>
  <c r="P89" i="214" s="1"/>
  <c r="E92" i="214"/>
  <c r="E89" i="214" s="1"/>
  <c r="F86" i="214"/>
  <c r="G86" i="214"/>
  <c r="H86" i="214"/>
  <c r="I86" i="214"/>
  <c r="J86" i="214"/>
  <c r="K86" i="214"/>
  <c r="L86" i="214"/>
  <c r="M86" i="214"/>
  <c r="N86" i="214"/>
  <c r="O86" i="214"/>
  <c r="P86" i="214"/>
  <c r="E86" i="214"/>
  <c r="E80" i="214"/>
  <c r="F62" i="214"/>
  <c r="F59" i="214" s="1"/>
  <c r="G62" i="214"/>
  <c r="G59" i="214" s="1"/>
  <c r="H62" i="214"/>
  <c r="H59" i="214" s="1"/>
  <c r="I62" i="214"/>
  <c r="I59" i="214" s="1"/>
  <c r="J62" i="214"/>
  <c r="J59" i="214" s="1"/>
  <c r="K62" i="214"/>
  <c r="K59" i="214" s="1"/>
  <c r="L62" i="214"/>
  <c r="L59" i="214" s="1"/>
  <c r="M62" i="214"/>
  <c r="M59" i="214" s="1"/>
  <c r="N62" i="214"/>
  <c r="N59" i="214" s="1"/>
  <c r="O62" i="214"/>
  <c r="O59" i="214" s="1"/>
  <c r="P62" i="214"/>
  <c r="P59" i="214" s="1"/>
  <c r="E62" i="214"/>
  <c r="E59" i="214" s="1"/>
  <c r="F56" i="214"/>
  <c r="F50" i="214" s="1"/>
  <c r="F19" i="319" s="1"/>
  <c r="G56" i="214"/>
  <c r="G50" i="214" s="1"/>
  <c r="G19" i="319" s="1"/>
  <c r="H56" i="214"/>
  <c r="H50" i="214" s="1"/>
  <c r="H19" i="319" s="1"/>
  <c r="I56" i="214"/>
  <c r="I50" i="214" s="1"/>
  <c r="I19" i="319" s="1"/>
  <c r="J56" i="214"/>
  <c r="J50" i="214" s="1"/>
  <c r="J19" i="319" s="1"/>
  <c r="K56" i="214"/>
  <c r="K50" i="214" s="1"/>
  <c r="K19" i="319" s="1"/>
  <c r="L56" i="214"/>
  <c r="L50" i="214" s="1"/>
  <c r="L19" i="319" s="1"/>
  <c r="M56" i="214"/>
  <c r="M50" i="214" s="1"/>
  <c r="M19" i="319" s="1"/>
  <c r="M22" i="319" s="1"/>
  <c r="N56" i="214"/>
  <c r="N50" i="214" s="1"/>
  <c r="N19" i="319" s="1"/>
  <c r="N22" i="319" s="1"/>
  <c r="O56" i="214"/>
  <c r="O50" i="214" s="1"/>
  <c r="O19" i="319" s="1"/>
  <c r="O22" i="319" s="1"/>
  <c r="P56" i="214"/>
  <c r="P50" i="214" s="1"/>
  <c r="P19" i="319" s="1"/>
  <c r="P22" i="319" s="1"/>
  <c r="E56" i="214"/>
  <c r="E50" i="214" s="1"/>
  <c r="E19" i="319" s="1"/>
  <c r="F47" i="214"/>
  <c r="F41" i="214" s="1"/>
  <c r="F19" i="318" s="1"/>
  <c r="G47" i="214"/>
  <c r="G41" i="214" s="1"/>
  <c r="G19" i="318" s="1"/>
  <c r="H47" i="214"/>
  <c r="H41" i="214" s="1"/>
  <c r="H19" i="318" s="1"/>
  <c r="I47" i="214"/>
  <c r="I41" i="214" s="1"/>
  <c r="I19" i="318" s="1"/>
  <c r="J47" i="214"/>
  <c r="J41" i="214" s="1"/>
  <c r="J19" i="318" s="1"/>
  <c r="K47" i="214"/>
  <c r="K41" i="214" s="1"/>
  <c r="K19" i="318" s="1"/>
  <c r="L47" i="214"/>
  <c r="L41" i="214" s="1"/>
  <c r="L19" i="318" s="1"/>
  <c r="L22" i="318" s="1"/>
  <c r="M47" i="214"/>
  <c r="M41" i="214" s="1"/>
  <c r="M19" i="318" s="1"/>
  <c r="M22" i="318" s="1"/>
  <c r="N47" i="214"/>
  <c r="N41" i="214" s="1"/>
  <c r="N19" i="318" s="1"/>
  <c r="N22" i="318" s="1"/>
  <c r="O47" i="214"/>
  <c r="O41" i="214" s="1"/>
  <c r="O19" i="318" s="1"/>
  <c r="O22" i="318" s="1"/>
  <c r="P47" i="214"/>
  <c r="P41" i="214" s="1"/>
  <c r="P19" i="318" s="1"/>
  <c r="P22" i="318" s="1"/>
  <c r="E47" i="214"/>
  <c r="E41" i="214" s="1"/>
  <c r="E19" i="318" s="1"/>
  <c r="F29" i="214"/>
  <c r="F26" i="214" s="1"/>
  <c r="F19" i="316" s="1"/>
  <c r="G29" i="214"/>
  <c r="G26" i="214" s="1"/>
  <c r="G19" i="316" s="1"/>
  <c r="H29" i="214"/>
  <c r="H26" i="214" s="1"/>
  <c r="H19" i="316" s="1"/>
  <c r="I29" i="214"/>
  <c r="I26" i="214" s="1"/>
  <c r="I19" i="316" s="1"/>
  <c r="J29" i="214"/>
  <c r="J26" i="214" s="1"/>
  <c r="J19" i="316" s="1"/>
  <c r="K29" i="214"/>
  <c r="K26" i="214" s="1"/>
  <c r="K19" i="316" s="1"/>
  <c r="L29" i="214"/>
  <c r="L26" i="214" s="1"/>
  <c r="L19" i="316" s="1"/>
  <c r="L22" i="316" s="1"/>
  <c r="M29" i="214"/>
  <c r="M26" i="214" s="1"/>
  <c r="M19" i="316" s="1"/>
  <c r="M22" i="316" s="1"/>
  <c r="N29" i="214"/>
  <c r="N26" i="214" s="1"/>
  <c r="N19" i="316" s="1"/>
  <c r="N22" i="316" s="1"/>
  <c r="O29" i="214"/>
  <c r="O26" i="214" s="1"/>
  <c r="O19" i="316" s="1"/>
  <c r="O22" i="316" s="1"/>
  <c r="P29" i="214"/>
  <c r="P26" i="214" s="1"/>
  <c r="P19" i="316" s="1"/>
  <c r="P22" i="316" s="1"/>
  <c r="E29" i="214"/>
  <c r="E26" i="214" s="1"/>
  <c r="E19" i="316" s="1"/>
  <c r="F23" i="214"/>
  <c r="F17" i="214" s="1"/>
  <c r="G23" i="214"/>
  <c r="G17" i="214" s="1"/>
  <c r="H23" i="214"/>
  <c r="H17" i="214" s="1"/>
  <c r="I23" i="214"/>
  <c r="I17" i="214" s="1"/>
  <c r="J23" i="214"/>
  <c r="K23" i="214"/>
  <c r="K17" i="214" s="1"/>
  <c r="L23" i="214"/>
  <c r="L17" i="214" s="1"/>
  <c r="M23" i="214"/>
  <c r="N23" i="214"/>
  <c r="N17" i="214" s="1"/>
  <c r="O23" i="214"/>
  <c r="O17" i="214" s="1"/>
  <c r="P23" i="214"/>
  <c r="P17" i="214" s="1"/>
  <c r="E23" i="214"/>
  <c r="E17" i="214" s="1"/>
  <c r="E19" i="315" s="1"/>
  <c r="E14" i="214"/>
  <c r="E8" i="214" s="1"/>
  <c r="H113" i="34"/>
  <c r="H123" i="34"/>
  <c r="H122" i="34"/>
  <c r="E19" i="314" l="1"/>
  <c r="I26" i="314" s="1"/>
  <c r="I29" i="314" s="1"/>
  <c r="I19" i="315"/>
  <c r="I21" i="315" s="1"/>
  <c r="P19" i="315"/>
  <c r="P22" i="315" s="1"/>
  <c r="H19" i="315"/>
  <c r="H21" i="315" s="1"/>
  <c r="O19" i="315"/>
  <c r="O22" i="315" s="1"/>
  <c r="G19" i="315"/>
  <c r="G22" i="315" s="1"/>
  <c r="N19" i="315"/>
  <c r="N22" i="315" s="1"/>
  <c r="F19" i="315"/>
  <c r="K19" i="315"/>
  <c r="L19" i="315"/>
  <c r="L22" i="315" s="1"/>
  <c r="E22" i="326"/>
  <c r="E21" i="326"/>
  <c r="E26" i="326"/>
  <c r="G22" i="326"/>
  <c r="G21" i="326"/>
  <c r="F22" i="326"/>
  <c r="F21" i="326"/>
  <c r="Q19" i="326"/>
  <c r="M22" i="326"/>
  <c r="J22" i="326"/>
  <c r="J21" i="326"/>
  <c r="L22" i="326"/>
  <c r="K22" i="326"/>
  <c r="K21" i="326"/>
  <c r="E77" i="214"/>
  <c r="E19" i="323" s="1"/>
  <c r="E22" i="323" s="1"/>
  <c r="Q22" i="323" s="1"/>
  <c r="E18" i="261"/>
  <c r="E19" i="261"/>
  <c r="Q19" i="261" s="1"/>
  <c r="E83" i="214"/>
  <c r="E19" i="324" s="1"/>
  <c r="E26" i="324" s="1"/>
  <c r="E19" i="254"/>
  <c r="I83" i="214"/>
  <c r="I19" i="324" s="1"/>
  <c r="I21" i="324" s="1"/>
  <c r="I19" i="254"/>
  <c r="P83" i="214"/>
  <c r="P19" i="324" s="1"/>
  <c r="P22" i="324" s="1"/>
  <c r="P19" i="254"/>
  <c r="H83" i="214"/>
  <c r="H19" i="324" s="1"/>
  <c r="H21" i="324" s="1"/>
  <c r="H19" i="254"/>
  <c r="O83" i="214"/>
  <c r="O19" i="324" s="1"/>
  <c r="O22" i="324" s="1"/>
  <c r="O19" i="254"/>
  <c r="G83" i="214"/>
  <c r="G19" i="324" s="1"/>
  <c r="G22" i="324" s="1"/>
  <c r="G19" i="254"/>
  <c r="J83" i="214"/>
  <c r="J19" i="324" s="1"/>
  <c r="J22" i="324" s="1"/>
  <c r="J19" i="254"/>
  <c r="N83" i="214"/>
  <c r="N19" i="324" s="1"/>
  <c r="N22" i="324" s="1"/>
  <c r="N19" i="254"/>
  <c r="F83" i="214"/>
  <c r="F19" i="324" s="1"/>
  <c r="F21" i="324" s="1"/>
  <c r="F19" i="254"/>
  <c r="M83" i="214"/>
  <c r="M19" i="324" s="1"/>
  <c r="M22" i="324" s="1"/>
  <c r="M19" i="254"/>
  <c r="L83" i="214"/>
  <c r="L19" i="324" s="1"/>
  <c r="L22" i="324" s="1"/>
  <c r="L19" i="254"/>
  <c r="K83" i="214"/>
  <c r="K19" i="324" s="1"/>
  <c r="K19" i="254"/>
  <c r="H21" i="319"/>
  <c r="H22" i="319"/>
  <c r="G21" i="319"/>
  <c r="G22" i="319"/>
  <c r="F22" i="319"/>
  <c r="F21" i="319"/>
  <c r="L22" i="319"/>
  <c r="G55" i="34"/>
  <c r="K22" i="319"/>
  <c r="K21" i="319"/>
  <c r="J22" i="319"/>
  <c r="J21" i="319"/>
  <c r="Q19" i="319"/>
  <c r="E25" i="319"/>
  <c r="F25" i="319" s="1"/>
  <c r="E21" i="319"/>
  <c r="E22" i="319"/>
  <c r="I22" i="319"/>
  <c r="I21" i="319"/>
  <c r="J22" i="318"/>
  <c r="J21" i="318"/>
  <c r="I21" i="318"/>
  <c r="I22" i="318"/>
  <c r="H21" i="318"/>
  <c r="H22" i="318"/>
  <c r="Q19" i="318"/>
  <c r="E25" i="318"/>
  <c r="E21" i="318"/>
  <c r="E22" i="318"/>
  <c r="G21" i="318"/>
  <c r="G22" i="318"/>
  <c r="F21" i="318"/>
  <c r="F22" i="318"/>
  <c r="G45" i="34"/>
  <c r="K21" i="318"/>
  <c r="K22" i="318"/>
  <c r="F22" i="316"/>
  <c r="F21" i="316"/>
  <c r="G28" i="34"/>
  <c r="K22" i="316"/>
  <c r="K21" i="316"/>
  <c r="J21" i="316"/>
  <c r="J22" i="316"/>
  <c r="E22" i="316"/>
  <c r="N26" i="316"/>
  <c r="N29" i="316" s="1"/>
  <c r="E26" i="316"/>
  <c r="M26" i="316"/>
  <c r="M29" i="316" s="1"/>
  <c r="P26" i="316"/>
  <c r="P29" i="316" s="1"/>
  <c r="J26" i="316"/>
  <c r="J29" i="316" s="1"/>
  <c r="G26" i="316"/>
  <c r="G29" i="316" s="1"/>
  <c r="I26" i="316"/>
  <c r="I29" i="316" s="1"/>
  <c r="L26" i="316"/>
  <c r="L29" i="316" s="1"/>
  <c r="F26" i="316"/>
  <c r="F29" i="316" s="1"/>
  <c r="O26" i="316"/>
  <c r="O29" i="316" s="1"/>
  <c r="H26" i="316"/>
  <c r="H29" i="316" s="1"/>
  <c r="Q19" i="316"/>
  <c r="K26" i="316"/>
  <c r="E21" i="316"/>
  <c r="I21" i="316"/>
  <c r="I22" i="316"/>
  <c r="H21" i="316"/>
  <c r="H22" i="316"/>
  <c r="G22" i="316"/>
  <c r="G21" i="316"/>
  <c r="E22" i="315"/>
  <c r="E21" i="315"/>
  <c r="E26" i="315"/>
  <c r="J120" i="214"/>
  <c r="J17" i="214"/>
  <c r="M120" i="214"/>
  <c r="M17" i="214"/>
  <c r="O120" i="214"/>
  <c r="K120" i="214"/>
  <c r="I120" i="214"/>
  <c r="H120" i="214"/>
  <c r="G120" i="214"/>
  <c r="F120" i="214"/>
  <c r="L120" i="214"/>
  <c r="E120" i="214"/>
  <c r="P120" i="214"/>
  <c r="N120" i="214"/>
  <c r="H65" i="34"/>
  <c r="H22" i="315" l="1"/>
  <c r="H26" i="314"/>
  <c r="H29" i="314" s="1"/>
  <c r="G18" i="34"/>
  <c r="K22" i="324"/>
  <c r="G94" i="34"/>
  <c r="P26" i="314"/>
  <c r="P29" i="314" s="1"/>
  <c r="K22" i="315"/>
  <c r="I22" i="315"/>
  <c r="G21" i="315"/>
  <c r="N119" i="214"/>
  <c r="N26" i="314"/>
  <c r="N29" i="314" s="1"/>
  <c r="G26" i="314"/>
  <c r="G29" i="314" s="1"/>
  <c r="Q19" i="314"/>
  <c r="Q22" i="314" s="1"/>
  <c r="F26" i="314"/>
  <c r="F29" i="314" s="1"/>
  <c r="E21" i="314"/>
  <c r="N28" i="314" s="1"/>
  <c r="O26" i="314"/>
  <c r="O29" i="314" s="1"/>
  <c r="M26" i="314"/>
  <c r="M29" i="314" s="1"/>
  <c r="E22" i="314"/>
  <c r="K21" i="315"/>
  <c r="K26" i="314"/>
  <c r="P119" i="214"/>
  <c r="J26" i="314"/>
  <c r="J29" i="314" s="1"/>
  <c r="E26" i="314"/>
  <c r="E29" i="314" s="1"/>
  <c r="L26" i="314"/>
  <c r="L29" i="314" s="1"/>
  <c r="H26" i="315"/>
  <c r="H29" i="315" s="1"/>
  <c r="J19" i="315"/>
  <c r="J22" i="315" s="1"/>
  <c r="J119" i="214"/>
  <c r="F22" i="315"/>
  <c r="F119" i="214"/>
  <c r="H119" i="214"/>
  <c r="I26" i="315"/>
  <c r="I29" i="315" s="1"/>
  <c r="L119" i="214"/>
  <c r="G119" i="214"/>
  <c r="I119" i="214"/>
  <c r="G26" i="315"/>
  <c r="G29" i="315" s="1"/>
  <c r="M19" i="315"/>
  <c r="M22" i="315" s="1"/>
  <c r="M119" i="214"/>
  <c r="F26" i="315"/>
  <c r="F29" i="315" s="1"/>
  <c r="K119" i="214"/>
  <c r="O119" i="214"/>
  <c r="E119" i="214"/>
  <c r="F21" i="315"/>
  <c r="H22" i="324"/>
  <c r="F26" i="326"/>
  <c r="E29" i="326"/>
  <c r="G28" i="326"/>
  <c r="I28" i="326"/>
  <c r="H28" i="326"/>
  <c r="K28" i="326"/>
  <c r="Q21" i="326"/>
  <c r="N28" i="326"/>
  <c r="M28" i="326"/>
  <c r="P28" i="326"/>
  <c r="O28" i="326"/>
  <c r="E28" i="326"/>
  <c r="L28" i="326"/>
  <c r="J28" i="326"/>
  <c r="F28" i="326"/>
  <c r="Q22" i="326"/>
  <c r="G91" i="34"/>
  <c r="E21" i="324"/>
  <c r="E28" i="324" s="1"/>
  <c r="E21" i="323"/>
  <c r="H28" i="323" s="1"/>
  <c r="Q19" i="323"/>
  <c r="E26" i="323"/>
  <c r="F26" i="323" s="1"/>
  <c r="I22" i="324"/>
  <c r="K21" i="324"/>
  <c r="E22" i="324"/>
  <c r="F26" i="324"/>
  <c r="G26" i="324" s="1"/>
  <c r="F22" i="324"/>
  <c r="Q19" i="324"/>
  <c r="G21" i="324"/>
  <c r="J21" i="324"/>
  <c r="Q19" i="254"/>
  <c r="E29" i="324"/>
  <c r="Q22" i="319"/>
  <c r="E28" i="319"/>
  <c r="G25" i="319"/>
  <c r="F28" i="319"/>
  <c r="G27" i="319"/>
  <c r="E27" i="319"/>
  <c r="M27" i="319"/>
  <c r="F27" i="319"/>
  <c r="L27" i="319"/>
  <c r="P27" i="319"/>
  <c r="N27" i="319"/>
  <c r="I27" i="319"/>
  <c r="Q21" i="319"/>
  <c r="J27" i="319"/>
  <c r="O27" i="319"/>
  <c r="H27" i="319"/>
  <c r="K27" i="319"/>
  <c r="E28" i="318"/>
  <c r="F25" i="318"/>
  <c r="Q21" i="318"/>
  <c r="Q27" i="318" s="1"/>
  <c r="Q22" i="318"/>
  <c r="N27" i="318"/>
  <c r="F27" i="318"/>
  <c r="K27" i="318"/>
  <c r="L27" i="318"/>
  <c r="P27" i="318"/>
  <c r="O27" i="318"/>
  <c r="M27" i="318"/>
  <c r="E27" i="318"/>
  <c r="J27" i="318"/>
  <c r="I27" i="318"/>
  <c r="G27" i="318"/>
  <c r="H27" i="318"/>
  <c r="H28" i="316"/>
  <c r="F28" i="316"/>
  <c r="P28" i="316"/>
  <c r="K28" i="316"/>
  <c r="Q21" i="316"/>
  <c r="J28" i="316"/>
  <c r="I28" i="316"/>
  <c r="M28" i="316"/>
  <c r="E28" i="316"/>
  <c r="O28" i="316"/>
  <c r="G28" i="316"/>
  <c r="L28" i="316"/>
  <c r="N28" i="316"/>
  <c r="Q22" i="316"/>
  <c r="S5" i="316"/>
  <c r="S6" i="316" s="1"/>
  <c r="M28" i="34"/>
  <c r="K29" i="316"/>
  <c r="Q28" i="34"/>
  <c r="I28" i="34"/>
  <c r="Q26" i="316"/>
  <c r="E29" i="316"/>
  <c r="E29" i="315"/>
  <c r="E28" i="315"/>
  <c r="D118" i="272"/>
  <c r="E23" i="257" s="1"/>
  <c r="E108" i="272"/>
  <c r="F23" i="278" s="1"/>
  <c r="F108" i="272"/>
  <c r="G23" i="278" s="1"/>
  <c r="G108" i="272"/>
  <c r="H23" i="278" s="1"/>
  <c r="H108" i="272"/>
  <c r="I23" i="278" s="1"/>
  <c r="I108" i="272"/>
  <c r="J23" i="278" s="1"/>
  <c r="J108" i="272"/>
  <c r="K23" i="278" s="1"/>
  <c r="K108" i="272"/>
  <c r="L23" i="278" s="1"/>
  <c r="L108" i="272"/>
  <c r="M23" i="278" s="1"/>
  <c r="M108" i="272"/>
  <c r="N23" i="278" s="1"/>
  <c r="N108" i="272"/>
  <c r="O23" i="278" s="1"/>
  <c r="O108" i="272"/>
  <c r="P23" i="278" s="1"/>
  <c r="S5" i="314" l="1"/>
  <c r="S6" i="314" s="1"/>
  <c r="G28" i="315"/>
  <c r="H28" i="315"/>
  <c r="J26" i="315"/>
  <c r="J29" i="315" s="1"/>
  <c r="I28" i="315"/>
  <c r="F28" i="315"/>
  <c r="L26" i="315"/>
  <c r="L29" i="315" s="1"/>
  <c r="J21" i="315"/>
  <c r="L28" i="315" s="1"/>
  <c r="K26" i="315"/>
  <c r="K28" i="314"/>
  <c r="P28" i="314"/>
  <c r="G28" i="314"/>
  <c r="E28" i="314"/>
  <c r="J28" i="314"/>
  <c r="I28" i="314"/>
  <c r="L28" i="314"/>
  <c r="F28" i="314"/>
  <c r="Q21" i="314"/>
  <c r="O28" i="314"/>
  <c r="M28" i="314"/>
  <c r="H28" i="314"/>
  <c r="K29" i="314"/>
  <c r="Q29" i="314" s="1"/>
  <c r="O26" i="315"/>
  <c r="O29" i="315" s="1"/>
  <c r="Q19" i="315"/>
  <c r="Q26" i="314"/>
  <c r="N26" i="315"/>
  <c r="N29" i="315" s="1"/>
  <c r="M8" i="34"/>
  <c r="P26" i="315"/>
  <c r="P29" i="315" s="1"/>
  <c r="M26" i="315"/>
  <c r="M29" i="315" s="1"/>
  <c r="K28" i="323"/>
  <c r="M28" i="323"/>
  <c r="J28" i="323"/>
  <c r="L28" i="323"/>
  <c r="F28" i="323"/>
  <c r="P28" i="323"/>
  <c r="G26" i="326"/>
  <c r="F29" i="326"/>
  <c r="Q28" i="326"/>
  <c r="F28" i="324"/>
  <c r="I28" i="324"/>
  <c r="I28" i="323"/>
  <c r="Q21" i="323"/>
  <c r="G28" i="323"/>
  <c r="N28" i="323"/>
  <c r="O28" i="323"/>
  <c r="E28" i="323"/>
  <c r="J28" i="324"/>
  <c r="E29" i="323"/>
  <c r="K28" i="324"/>
  <c r="G28" i="324"/>
  <c r="L28" i="324"/>
  <c r="O28" i="324"/>
  <c r="H28" i="324"/>
  <c r="F29" i="324"/>
  <c r="Q22" i="324"/>
  <c r="N28" i="324"/>
  <c r="M28" i="324"/>
  <c r="Q21" i="324"/>
  <c r="P28" i="324"/>
  <c r="H26" i="324"/>
  <c r="G29" i="324"/>
  <c r="G26" i="323"/>
  <c r="F29" i="323"/>
  <c r="Q27" i="319"/>
  <c r="H25" i="319"/>
  <c r="G28" i="319"/>
  <c r="G25" i="318"/>
  <c r="F28" i="318"/>
  <c r="Q29" i="316"/>
  <c r="Q28" i="316"/>
  <c r="H104" i="272"/>
  <c r="E104" i="272"/>
  <c r="F104" i="272"/>
  <c r="G23" i="330" s="1"/>
  <c r="G104" i="272"/>
  <c r="H23" i="330" s="1"/>
  <c r="I104" i="272"/>
  <c r="J104" i="272"/>
  <c r="K23" i="330" s="1"/>
  <c r="K104" i="272"/>
  <c r="L104" i="272"/>
  <c r="M23" i="330" s="1"/>
  <c r="M104" i="272"/>
  <c r="N104" i="272"/>
  <c r="O107" i="272"/>
  <c r="P23" i="240" s="1"/>
  <c r="S5" i="315" l="1"/>
  <c r="S6" i="315" s="1"/>
  <c r="J28" i="315"/>
  <c r="K29" i="315"/>
  <c r="Q29" i="315" s="1"/>
  <c r="M18" i="34"/>
  <c r="Q21" i="315"/>
  <c r="P28" i="315"/>
  <c r="M28" i="315"/>
  <c r="K28" i="315"/>
  <c r="N28" i="315"/>
  <c r="O28" i="315"/>
  <c r="Q28" i="314"/>
  <c r="Q26" i="315"/>
  <c r="M135" i="272"/>
  <c r="N23" i="92" s="1"/>
  <c r="N23" i="330"/>
  <c r="H135" i="272"/>
  <c r="I23" i="92" s="1"/>
  <c r="I23" i="330"/>
  <c r="E135" i="272"/>
  <c r="F23" i="92" s="1"/>
  <c r="F23" i="330"/>
  <c r="N135" i="272"/>
  <c r="O23" i="92" s="1"/>
  <c r="O23" i="330"/>
  <c r="K135" i="272"/>
  <c r="L23" i="92" s="1"/>
  <c r="L23" i="330"/>
  <c r="I135" i="272"/>
  <c r="J23" i="92" s="1"/>
  <c r="J23" i="330"/>
  <c r="H26" i="326"/>
  <c r="G29" i="326"/>
  <c r="Q28" i="323"/>
  <c r="Q28" i="324"/>
  <c r="I26" i="324"/>
  <c r="H29" i="324"/>
  <c r="H26" i="323"/>
  <c r="G29" i="323"/>
  <c r="I25" i="319"/>
  <c r="H28" i="319"/>
  <c r="H25" i="318"/>
  <c r="G28" i="318"/>
  <c r="J135" i="272"/>
  <c r="K23" i="92" s="1"/>
  <c r="K23" i="193"/>
  <c r="J106" i="272"/>
  <c r="K23" i="169" s="1"/>
  <c r="J107" i="272"/>
  <c r="K23" i="240" s="1"/>
  <c r="J23" i="193"/>
  <c r="G23" i="193"/>
  <c r="F106" i="272"/>
  <c r="G23" i="169" s="1"/>
  <c r="F107" i="272"/>
  <c r="G23" i="240" s="1"/>
  <c r="H23" i="193"/>
  <c r="N23" i="193"/>
  <c r="F23" i="193"/>
  <c r="E106" i="272"/>
  <c r="F23" i="169" s="1"/>
  <c r="E107" i="272"/>
  <c r="F23" i="240" s="1"/>
  <c r="L23" i="193"/>
  <c r="O23" i="193"/>
  <c r="F135" i="272"/>
  <c r="G23" i="92" s="1"/>
  <c r="G135" i="272"/>
  <c r="H23" i="92" s="1"/>
  <c r="L135" i="272"/>
  <c r="M23" i="92" s="1"/>
  <c r="M23" i="193"/>
  <c r="I23" i="193"/>
  <c r="O135" i="272"/>
  <c r="P23" i="92" s="1"/>
  <c r="Q28" i="315" l="1"/>
  <c r="I26" i="326"/>
  <c r="H29" i="326"/>
  <c r="J26" i="324"/>
  <c r="I29" i="324"/>
  <c r="I26" i="323"/>
  <c r="H29" i="323"/>
  <c r="J25" i="319"/>
  <c r="I28" i="319"/>
  <c r="I25" i="318"/>
  <c r="H28" i="318"/>
  <c r="N74" i="272"/>
  <c r="O23" i="260" s="1"/>
  <c r="O38" i="272"/>
  <c r="P23" i="227" s="1"/>
  <c r="N38" i="272"/>
  <c r="O23" i="227" s="1"/>
  <c r="J26" i="326" l="1"/>
  <c r="I29" i="326"/>
  <c r="K26" i="324"/>
  <c r="J29" i="324"/>
  <c r="J26" i="323"/>
  <c r="I29" i="323"/>
  <c r="K25" i="319"/>
  <c r="J28" i="319"/>
  <c r="J25" i="318"/>
  <c r="I28" i="318"/>
  <c r="M34" i="272"/>
  <c r="N23" i="281" s="1"/>
  <c r="K26" i="326" l="1"/>
  <c r="J29" i="326"/>
  <c r="N91" i="34"/>
  <c r="S5" i="324"/>
  <c r="S6" i="324" s="1"/>
  <c r="K29" i="324"/>
  <c r="L26" i="324"/>
  <c r="K26" i="323"/>
  <c r="J29" i="323"/>
  <c r="M55" i="34"/>
  <c r="S5" i="319"/>
  <c r="S6" i="319" s="1"/>
  <c r="K28" i="319"/>
  <c r="L25" i="319"/>
  <c r="K25" i="318"/>
  <c r="J28" i="318"/>
  <c r="J21" i="272"/>
  <c r="K23" i="280" s="1"/>
  <c r="S5" i="326" l="1"/>
  <c r="S6" i="326" s="1"/>
  <c r="K29" i="326"/>
  <c r="L26" i="326"/>
  <c r="M26" i="324"/>
  <c r="L29" i="324"/>
  <c r="M82" i="34"/>
  <c r="S5" i="323"/>
  <c r="S6" i="323" s="1"/>
  <c r="L26" i="323"/>
  <c r="K29" i="323"/>
  <c r="M25" i="319"/>
  <c r="L28" i="319"/>
  <c r="M45" i="34"/>
  <c r="L25" i="318"/>
  <c r="S5" i="318"/>
  <c r="S6" i="318" s="1"/>
  <c r="K28" i="318"/>
  <c r="A111" i="272"/>
  <c r="M26" i="326" l="1"/>
  <c r="L29" i="326"/>
  <c r="N26" i="324"/>
  <c r="M29" i="324"/>
  <c r="M26" i="323"/>
  <c r="L29" i="323"/>
  <c r="N25" i="319"/>
  <c r="M28" i="319"/>
  <c r="M25" i="318"/>
  <c r="L28" i="318"/>
  <c r="C136" i="272"/>
  <c r="N26" i="326" l="1"/>
  <c r="M29" i="326"/>
  <c r="O26" i="324"/>
  <c r="N29" i="324"/>
  <c r="N26" i="323"/>
  <c r="M29" i="323"/>
  <c r="O25" i="319"/>
  <c r="N28" i="319"/>
  <c r="N25" i="318"/>
  <c r="M28" i="318"/>
  <c r="B10" i="272"/>
  <c r="O26" i="326" l="1"/>
  <c r="N29" i="326"/>
  <c r="P26" i="324"/>
  <c r="O29" i="324"/>
  <c r="O26" i="323"/>
  <c r="N29" i="323"/>
  <c r="P25" i="319"/>
  <c r="O28" i="319"/>
  <c r="O25" i="318"/>
  <c r="N28" i="318"/>
  <c r="B174" i="272"/>
  <c r="P26" i="326" l="1"/>
  <c r="O29" i="326"/>
  <c r="P29" i="324"/>
  <c r="Q29" i="324" s="1"/>
  <c r="Q26" i="324"/>
  <c r="P26" i="323"/>
  <c r="O29" i="323"/>
  <c r="P28" i="319"/>
  <c r="Q28" i="319" s="1"/>
  <c r="Q25" i="319"/>
  <c r="P25" i="318"/>
  <c r="O28" i="318"/>
  <c r="F74" i="272"/>
  <c r="G23" i="260" s="1"/>
  <c r="G74" i="272"/>
  <c r="H23" i="260" s="1"/>
  <c r="H74" i="272"/>
  <c r="I23" i="260" s="1"/>
  <c r="I74" i="272"/>
  <c r="J23" i="260" s="1"/>
  <c r="J74" i="272"/>
  <c r="K23" i="260" s="1"/>
  <c r="K74" i="272"/>
  <c r="L23" i="260" s="1"/>
  <c r="L74" i="272"/>
  <c r="M23" i="260" s="1"/>
  <c r="M74" i="272"/>
  <c r="N23" i="260" s="1"/>
  <c r="O74" i="272"/>
  <c r="P23" i="260" s="1"/>
  <c r="F79" i="272"/>
  <c r="G23" i="268" s="1"/>
  <c r="G79" i="272"/>
  <c r="H23" i="268" s="1"/>
  <c r="H79" i="272"/>
  <c r="I23" i="268" s="1"/>
  <c r="I79" i="272"/>
  <c r="J23" i="268" s="1"/>
  <c r="J79" i="272"/>
  <c r="K23" i="268" s="1"/>
  <c r="K79" i="272"/>
  <c r="L23" i="268" s="1"/>
  <c r="L79" i="272"/>
  <c r="M23" i="268" s="1"/>
  <c r="M79" i="272"/>
  <c r="N23" i="268" s="1"/>
  <c r="N79" i="272"/>
  <c r="O23" i="268" s="1"/>
  <c r="O79" i="272"/>
  <c r="P23" i="268" s="1"/>
  <c r="P29" i="326" l="1"/>
  <c r="Q29" i="326" s="1"/>
  <c r="Q26" i="326"/>
  <c r="P29" i="323"/>
  <c r="Q29" i="323" s="1"/>
  <c r="Q26" i="323"/>
  <c r="P28" i="318"/>
  <c r="Q25" i="318"/>
  <c r="Q28" i="318" s="1"/>
  <c r="F13" i="272"/>
  <c r="G23" i="279" s="1"/>
  <c r="E13" i="272"/>
  <c r="F23" i="279" s="1"/>
  <c r="A28" i="272"/>
  <c r="B28" i="272"/>
  <c r="C28" i="272"/>
  <c r="A19" i="272" l="1"/>
  <c r="B19" i="272"/>
  <c r="C19" i="272"/>
  <c r="E79" i="272" l="1"/>
  <c r="F23" i="268" s="1"/>
  <c r="E74" i="272"/>
  <c r="F23" i="260" s="1"/>
  <c r="B6" i="272"/>
  <c r="D84" i="272" l="1"/>
  <c r="D74" i="272"/>
  <c r="E23" i="260" s="1"/>
  <c r="D79" i="272"/>
  <c r="E23" i="268" s="1"/>
  <c r="M30" i="268" l="1"/>
  <c r="G30" i="268"/>
  <c r="N30" i="268"/>
  <c r="O30" i="268"/>
  <c r="I30" i="268"/>
  <c r="H30" i="268"/>
  <c r="P30" i="268"/>
  <c r="J30" i="268"/>
  <c r="F30" i="268"/>
  <c r="L30" i="268"/>
  <c r="K30" i="268"/>
  <c r="E30" i="268"/>
  <c r="K30" i="260"/>
  <c r="G30" i="260"/>
  <c r="L30" i="260"/>
  <c r="O30" i="260"/>
  <c r="M30" i="260"/>
  <c r="P30" i="260"/>
  <c r="N30" i="260"/>
  <c r="H30" i="260"/>
  <c r="F30" i="260"/>
  <c r="J30" i="260"/>
  <c r="I30" i="260"/>
  <c r="E30" i="260"/>
  <c r="D104" i="272"/>
  <c r="E23" i="330" s="1"/>
  <c r="I30" i="330" l="1"/>
  <c r="E30" i="330"/>
  <c r="J30" i="330"/>
  <c r="H30" i="330"/>
  <c r="K30" i="330"/>
  <c r="Q23" i="330"/>
  <c r="L30" i="330"/>
  <c r="O30" i="330"/>
  <c r="F30" i="330"/>
  <c r="N30" i="330"/>
  <c r="G30" i="330"/>
  <c r="P30" i="330"/>
  <c r="M30" i="330"/>
  <c r="C104" i="272"/>
  <c r="E23" i="193"/>
  <c r="D135" i="272"/>
  <c r="E23" i="92" s="1"/>
  <c r="B106" i="214"/>
  <c r="E104" i="214"/>
  <c r="F134" i="214"/>
  <c r="G134" i="214"/>
  <c r="H134" i="214"/>
  <c r="I134" i="214"/>
  <c r="J134" i="214"/>
  <c r="K134" i="214"/>
  <c r="L134" i="214"/>
  <c r="M134" i="214"/>
  <c r="N134" i="214"/>
  <c r="O134" i="214"/>
  <c r="P134" i="214"/>
  <c r="E134" i="214"/>
  <c r="F97" i="214"/>
  <c r="F19" i="327" s="1"/>
  <c r="F21" i="327" s="1"/>
  <c r="G97" i="214"/>
  <c r="G19" i="327" s="1"/>
  <c r="G21" i="327" s="1"/>
  <c r="H97" i="214"/>
  <c r="H19" i="327" s="1"/>
  <c r="I97" i="214"/>
  <c r="I19" i="327" s="1"/>
  <c r="J97" i="214"/>
  <c r="J19" i="327" s="1"/>
  <c r="J21" i="327" s="1"/>
  <c r="K97" i="214"/>
  <c r="K19" i="327" s="1"/>
  <c r="L97" i="214"/>
  <c r="L19" i="327" s="1"/>
  <c r="M97" i="214"/>
  <c r="M19" i="327" s="1"/>
  <c r="N97" i="214"/>
  <c r="N19" i="327" s="1"/>
  <c r="O97" i="214"/>
  <c r="O19" i="327" s="1"/>
  <c r="P97" i="214"/>
  <c r="P19" i="327" s="1"/>
  <c r="E97" i="214"/>
  <c r="E19" i="327" s="1"/>
  <c r="F85" i="214"/>
  <c r="G85" i="214"/>
  <c r="H85" i="214"/>
  <c r="I85" i="214"/>
  <c r="J85" i="214"/>
  <c r="K85" i="214"/>
  <c r="L85" i="214"/>
  <c r="M85" i="214"/>
  <c r="N85" i="214"/>
  <c r="O85" i="214"/>
  <c r="P85" i="214"/>
  <c r="E85" i="214"/>
  <c r="E105" i="214" l="1"/>
  <c r="E19" i="303" s="1"/>
  <c r="E106" i="214"/>
  <c r="E19" i="295" s="1"/>
  <c r="G105" i="34"/>
  <c r="K21" i="327"/>
  <c r="H26" i="327"/>
  <c r="L26" i="327"/>
  <c r="J26" i="327"/>
  <c r="E26" i="327"/>
  <c r="G26" i="327"/>
  <c r="M26" i="327"/>
  <c r="N26" i="327" s="1"/>
  <c r="O26" i="327" s="1"/>
  <c r="P26" i="327" s="1"/>
  <c r="I26" i="327"/>
  <c r="K26" i="327"/>
  <c r="F26" i="327"/>
  <c r="E21" i="327"/>
  <c r="E136" i="214"/>
  <c r="F104" i="214"/>
  <c r="G104" i="214"/>
  <c r="H104" i="214"/>
  <c r="I104" i="214"/>
  <c r="J104" i="214"/>
  <c r="K104" i="214"/>
  <c r="L104" i="214"/>
  <c r="M104" i="214"/>
  <c r="N104" i="214"/>
  <c r="O104" i="214"/>
  <c r="P104" i="214"/>
  <c r="G113" i="214"/>
  <c r="H113" i="214"/>
  <c r="I113" i="214"/>
  <c r="J113" i="214"/>
  <c r="K113" i="214"/>
  <c r="L113" i="214"/>
  <c r="M113" i="214"/>
  <c r="N113" i="214"/>
  <c r="O113" i="214"/>
  <c r="P113" i="214"/>
  <c r="F113" i="214"/>
  <c r="E99" i="272"/>
  <c r="F23" i="305" s="1"/>
  <c r="F99" i="272"/>
  <c r="G23" i="305" s="1"/>
  <c r="G99" i="272"/>
  <c r="H23" i="305" s="1"/>
  <c r="H99" i="272"/>
  <c r="I23" i="305" s="1"/>
  <c r="I99" i="272"/>
  <c r="J23" i="305" s="1"/>
  <c r="J99" i="272"/>
  <c r="K23" i="305" s="1"/>
  <c r="K99" i="272"/>
  <c r="L23" i="305" s="1"/>
  <c r="L99" i="272"/>
  <c r="M23" i="305" s="1"/>
  <c r="M99" i="272"/>
  <c r="N23" i="305" s="1"/>
  <c r="N99" i="272"/>
  <c r="O23" i="305" s="1"/>
  <c r="O99" i="272"/>
  <c r="P23" i="305" s="1"/>
  <c r="D99" i="272"/>
  <c r="E23" i="305" s="1"/>
  <c r="E29" i="305" s="1"/>
  <c r="E91" i="272"/>
  <c r="F23" i="302" s="1"/>
  <c r="F91" i="272"/>
  <c r="G23" i="302" s="1"/>
  <c r="G91" i="272"/>
  <c r="H23" i="302" s="1"/>
  <c r="H91" i="272"/>
  <c r="I23" i="302" s="1"/>
  <c r="I91" i="272"/>
  <c r="J23" i="302" s="1"/>
  <c r="J91" i="272"/>
  <c r="K23" i="302" s="1"/>
  <c r="K91" i="272"/>
  <c r="L23" i="302" s="1"/>
  <c r="L91" i="272"/>
  <c r="M23" i="302" s="1"/>
  <c r="M91" i="272"/>
  <c r="N23" i="302" s="1"/>
  <c r="N91" i="272"/>
  <c r="O23" i="302" s="1"/>
  <c r="O91" i="272"/>
  <c r="P23" i="302" s="1"/>
  <c r="D91" i="272"/>
  <c r="E23" i="302" s="1"/>
  <c r="E29" i="302" s="1"/>
  <c r="E113" i="214"/>
  <c r="Q24" i="306"/>
  <c r="Q23" i="306"/>
  <c r="D23" i="306"/>
  <c r="D29" i="306" s="1"/>
  <c r="D22" i="306"/>
  <c r="D28" i="306" s="1"/>
  <c r="D21" i="306"/>
  <c r="D27" i="306" s="1"/>
  <c r="D20" i="306"/>
  <c r="D26" i="306" s="1"/>
  <c r="D19" i="306"/>
  <c r="D25" i="306" s="1"/>
  <c r="P18" i="306"/>
  <c r="P24" i="306" s="1"/>
  <c r="O18" i="306"/>
  <c r="O24" i="306" s="1"/>
  <c r="N18" i="306"/>
  <c r="N24" i="306" s="1"/>
  <c r="M18" i="306"/>
  <c r="M24" i="306" s="1"/>
  <c r="L18" i="306"/>
  <c r="L24" i="306" s="1"/>
  <c r="K18" i="306"/>
  <c r="K24" i="306" s="1"/>
  <c r="J18" i="306"/>
  <c r="J24" i="306" s="1"/>
  <c r="I18" i="306"/>
  <c r="I24" i="306" s="1"/>
  <c r="H18" i="306"/>
  <c r="H24" i="306" s="1"/>
  <c r="G18" i="306"/>
  <c r="G24" i="306" s="1"/>
  <c r="F18" i="306"/>
  <c r="F24" i="306" s="1"/>
  <c r="E18" i="306"/>
  <c r="E24" i="306" s="1"/>
  <c r="Q24" i="305"/>
  <c r="Q23" i="305"/>
  <c r="D23" i="305"/>
  <c r="D29" i="305" s="1"/>
  <c r="D22" i="305"/>
  <c r="D28" i="305" s="1"/>
  <c r="D21" i="305"/>
  <c r="D27" i="305" s="1"/>
  <c r="D20" i="305"/>
  <c r="D26" i="305" s="1"/>
  <c r="D19" i="305"/>
  <c r="D25" i="305" s="1"/>
  <c r="P18" i="305"/>
  <c r="P24" i="305" s="1"/>
  <c r="O18" i="305"/>
  <c r="O24" i="305" s="1"/>
  <c r="N18" i="305"/>
  <c r="N24" i="305" s="1"/>
  <c r="M18" i="305"/>
  <c r="M24" i="305" s="1"/>
  <c r="L18" i="305"/>
  <c r="L24" i="305" s="1"/>
  <c r="K18" i="305"/>
  <c r="K24" i="305" s="1"/>
  <c r="J18" i="305"/>
  <c r="J24" i="305" s="1"/>
  <c r="I18" i="305"/>
  <c r="I24" i="305" s="1"/>
  <c r="H18" i="305"/>
  <c r="H24" i="305" s="1"/>
  <c r="G18" i="305"/>
  <c r="G24" i="305" s="1"/>
  <c r="F18" i="305"/>
  <c r="F24" i="305" s="1"/>
  <c r="E18" i="305"/>
  <c r="E24" i="305" s="1"/>
  <c r="F21" i="304"/>
  <c r="G21" i="304"/>
  <c r="H21" i="304"/>
  <c r="I21" i="304"/>
  <c r="J21" i="304"/>
  <c r="K21" i="304"/>
  <c r="N21" i="304"/>
  <c r="O21" i="304"/>
  <c r="F19" i="304"/>
  <c r="G19" i="304"/>
  <c r="H19" i="304"/>
  <c r="H22" i="304" s="1"/>
  <c r="I19" i="304"/>
  <c r="J19" i="304"/>
  <c r="K19" i="304"/>
  <c r="L19" i="304"/>
  <c r="L22" i="304" s="1"/>
  <c r="M19" i="304"/>
  <c r="N19" i="304"/>
  <c r="O19" i="304"/>
  <c r="P19" i="304"/>
  <c r="E19" i="304"/>
  <c r="E25" i="304" s="1"/>
  <c r="Q24" i="304"/>
  <c r="Q23" i="304"/>
  <c r="E29" i="304"/>
  <c r="D23" i="304"/>
  <c r="D29" i="304" s="1"/>
  <c r="D22" i="304"/>
  <c r="D28" i="304" s="1"/>
  <c r="P21" i="304"/>
  <c r="M21" i="304"/>
  <c r="L21" i="304"/>
  <c r="D21" i="304"/>
  <c r="D27" i="304" s="1"/>
  <c r="D20" i="304"/>
  <c r="D26" i="304" s="1"/>
  <c r="D19" i="304"/>
  <c r="D25" i="304" s="1"/>
  <c r="P18" i="304"/>
  <c r="P24" i="304" s="1"/>
  <c r="O18" i="304"/>
  <c r="O24" i="304" s="1"/>
  <c r="N18" i="304"/>
  <c r="N24" i="304" s="1"/>
  <c r="M18" i="304"/>
  <c r="M24" i="304" s="1"/>
  <c r="L18" i="304"/>
  <c r="L24" i="304" s="1"/>
  <c r="K18" i="304"/>
  <c r="K24" i="304" s="1"/>
  <c r="J18" i="304"/>
  <c r="J24" i="304" s="1"/>
  <c r="I18" i="304"/>
  <c r="I24" i="304" s="1"/>
  <c r="H18" i="304"/>
  <c r="H24" i="304" s="1"/>
  <c r="G18" i="304"/>
  <c r="G24" i="304" s="1"/>
  <c r="F18" i="304"/>
  <c r="F24" i="304" s="1"/>
  <c r="E18" i="304"/>
  <c r="E24" i="304" s="1"/>
  <c r="Q24" i="303"/>
  <c r="Q23" i="303"/>
  <c r="D23" i="303"/>
  <c r="D29" i="303" s="1"/>
  <c r="D22" i="303"/>
  <c r="D28" i="303" s="1"/>
  <c r="D21" i="303"/>
  <c r="D27" i="303" s="1"/>
  <c r="D20" i="303"/>
  <c r="D26" i="303" s="1"/>
  <c r="D19" i="303"/>
  <c r="D25" i="303" s="1"/>
  <c r="P18" i="303"/>
  <c r="P24" i="303" s="1"/>
  <c r="O18" i="303"/>
  <c r="O24" i="303" s="1"/>
  <c r="N18" i="303"/>
  <c r="N24" i="303" s="1"/>
  <c r="M18" i="303"/>
  <c r="M24" i="303" s="1"/>
  <c r="L18" i="303"/>
  <c r="L24" i="303" s="1"/>
  <c r="K18" i="303"/>
  <c r="K24" i="303" s="1"/>
  <c r="J18" i="303"/>
  <c r="J24" i="303" s="1"/>
  <c r="I18" i="303"/>
  <c r="I24" i="303" s="1"/>
  <c r="H18" i="303"/>
  <c r="H24" i="303" s="1"/>
  <c r="G18" i="303"/>
  <c r="G24" i="303" s="1"/>
  <c r="F18" i="303"/>
  <c r="F24" i="303" s="1"/>
  <c r="E18" i="303"/>
  <c r="E24" i="303" s="1"/>
  <c r="E19" i="302"/>
  <c r="E25" i="302" s="1"/>
  <c r="Q24" i="302"/>
  <c r="Q23" i="302"/>
  <c r="D23" i="302"/>
  <c r="D29" i="302" s="1"/>
  <c r="D22" i="302"/>
  <c r="D28" i="302" s="1"/>
  <c r="D21" i="302"/>
  <c r="D27" i="302" s="1"/>
  <c r="D20" i="302"/>
  <c r="D26" i="302" s="1"/>
  <c r="D19" i="302"/>
  <c r="D25" i="302" s="1"/>
  <c r="P18" i="302"/>
  <c r="P24" i="302" s="1"/>
  <c r="O18" i="302"/>
  <c r="O24" i="302" s="1"/>
  <c r="N18" i="302"/>
  <c r="N24" i="302" s="1"/>
  <c r="M18" i="302"/>
  <c r="M24" i="302" s="1"/>
  <c r="L18" i="302"/>
  <c r="L24" i="302" s="1"/>
  <c r="K18" i="302"/>
  <c r="K24" i="302" s="1"/>
  <c r="J18" i="302"/>
  <c r="J24" i="302" s="1"/>
  <c r="I18" i="302"/>
  <c r="I24" i="302" s="1"/>
  <c r="H18" i="302"/>
  <c r="H24" i="302" s="1"/>
  <c r="G18" i="302"/>
  <c r="G24" i="302" s="1"/>
  <c r="F18" i="302"/>
  <c r="F24" i="302" s="1"/>
  <c r="E18" i="302"/>
  <c r="E24" i="302" s="1"/>
  <c r="E29" i="301"/>
  <c r="F29" i="301" s="1"/>
  <c r="I21" i="301"/>
  <c r="C98" i="272"/>
  <c r="C99" i="272"/>
  <c r="C100" i="272"/>
  <c r="B98" i="272"/>
  <c r="B99" i="272"/>
  <c r="B100" i="272"/>
  <c r="A98" i="272"/>
  <c r="A99" i="272"/>
  <c r="A100" i="272"/>
  <c r="C90" i="272"/>
  <c r="C91" i="272"/>
  <c r="C92" i="272"/>
  <c r="B90" i="272"/>
  <c r="B91" i="272"/>
  <c r="B92" i="272"/>
  <c r="A90" i="272"/>
  <c r="A91" i="272"/>
  <c r="A92" i="272"/>
  <c r="F19" i="301"/>
  <c r="G19" i="301"/>
  <c r="H19" i="301"/>
  <c r="H22" i="301" s="1"/>
  <c r="I19" i="301"/>
  <c r="J19" i="301"/>
  <c r="K19" i="301"/>
  <c r="L19" i="301"/>
  <c r="L22" i="301" s="1"/>
  <c r="M19" i="301"/>
  <c r="N19" i="301"/>
  <c r="O19" i="301"/>
  <c r="P19" i="301"/>
  <c r="P22" i="301" s="1"/>
  <c r="E19" i="301"/>
  <c r="Q24" i="301"/>
  <c r="Q23" i="301"/>
  <c r="D23" i="301"/>
  <c r="D29" i="301" s="1"/>
  <c r="D22" i="301"/>
  <c r="D28" i="301" s="1"/>
  <c r="D21" i="301"/>
  <c r="D27" i="301" s="1"/>
  <c r="D20" i="301"/>
  <c r="D26" i="301" s="1"/>
  <c r="D19" i="301"/>
  <c r="D25" i="301" s="1"/>
  <c r="P18" i="301"/>
  <c r="P24" i="301" s="1"/>
  <c r="O18" i="301"/>
  <c r="O24" i="301" s="1"/>
  <c r="N18" i="301"/>
  <c r="N24" i="301" s="1"/>
  <c r="M18" i="301"/>
  <c r="M24" i="301" s="1"/>
  <c r="L18" i="301"/>
  <c r="L24" i="301" s="1"/>
  <c r="K18" i="301"/>
  <c r="K24" i="301" s="1"/>
  <c r="J18" i="301"/>
  <c r="J24" i="301" s="1"/>
  <c r="I18" i="301"/>
  <c r="I24" i="301" s="1"/>
  <c r="H18" i="301"/>
  <c r="H24" i="301" s="1"/>
  <c r="G18" i="301"/>
  <c r="G24" i="301" s="1"/>
  <c r="F18" i="301"/>
  <c r="F24" i="301" s="1"/>
  <c r="E18" i="301"/>
  <c r="E24" i="301" s="1"/>
  <c r="F19" i="275"/>
  <c r="G19" i="275"/>
  <c r="H19" i="275"/>
  <c r="I19" i="275"/>
  <c r="J19" i="275"/>
  <c r="K19" i="275"/>
  <c r="L19" i="275"/>
  <c r="M19" i="275"/>
  <c r="N19" i="275"/>
  <c r="O19" i="275"/>
  <c r="P19" i="275"/>
  <c r="E19" i="275"/>
  <c r="C112" i="214"/>
  <c r="C113" i="214"/>
  <c r="C114" i="214"/>
  <c r="B112" i="214"/>
  <c r="B113" i="214"/>
  <c r="B114" i="214"/>
  <c r="A112" i="214"/>
  <c r="A113" i="214"/>
  <c r="A114" i="214"/>
  <c r="C103" i="214"/>
  <c r="C104" i="214"/>
  <c r="C105" i="214"/>
  <c r="B103" i="214"/>
  <c r="B104" i="214"/>
  <c r="B105" i="214"/>
  <c r="A103" i="214"/>
  <c r="A104" i="214"/>
  <c r="A105" i="214"/>
  <c r="L114" i="214" l="1"/>
  <c r="L19" i="306" s="1"/>
  <c r="L115" i="214"/>
  <c r="L19" i="299" s="1"/>
  <c r="N105" i="214"/>
  <c r="N19" i="303" s="1"/>
  <c r="N106" i="214"/>
  <c r="N19" i="295" s="1"/>
  <c r="F106" i="214"/>
  <c r="F19" i="295" s="1"/>
  <c r="F105" i="214"/>
  <c r="F19" i="303" s="1"/>
  <c r="E115" i="214"/>
  <c r="E19" i="299" s="1"/>
  <c r="E114" i="214"/>
  <c r="E19" i="306" s="1"/>
  <c r="J115" i="214"/>
  <c r="J19" i="299" s="1"/>
  <c r="J114" i="214"/>
  <c r="L106" i="214"/>
  <c r="L19" i="295" s="1"/>
  <c r="L105" i="214"/>
  <c r="M105" i="214"/>
  <c r="M106" i="214"/>
  <c r="M19" i="295" s="1"/>
  <c r="F114" i="214"/>
  <c r="F19" i="306" s="1"/>
  <c r="F115" i="214"/>
  <c r="F19" i="299" s="1"/>
  <c r="I115" i="214"/>
  <c r="I19" i="299" s="1"/>
  <c r="I114" i="214"/>
  <c r="I19" i="306" s="1"/>
  <c r="K106" i="214"/>
  <c r="K19" i="295" s="1"/>
  <c r="K105" i="214"/>
  <c r="K114" i="214"/>
  <c r="K115" i="214"/>
  <c r="K19" i="299" s="1"/>
  <c r="P114" i="214"/>
  <c r="P115" i="214"/>
  <c r="P19" i="299" s="1"/>
  <c r="H114" i="214"/>
  <c r="H115" i="214"/>
  <c r="H19" i="299" s="1"/>
  <c r="J105" i="214"/>
  <c r="J106" i="214"/>
  <c r="J19" i="295" s="1"/>
  <c r="O114" i="214"/>
  <c r="O115" i="214"/>
  <c r="O19" i="299" s="1"/>
  <c r="G114" i="214"/>
  <c r="G115" i="214"/>
  <c r="G19" i="299" s="1"/>
  <c r="I105" i="214"/>
  <c r="I19" i="303" s="1"/>
  <c r="I106" i="214"/>
  <c r="I19" i="295" s="1"/>
  <c r="N114" i="214"/>
  <c r="N19" i="306" s="1"/>
  <c r="N115" i="214"/>
  <c r="N19" i="299" s="1"/>
  <c r="P105" i="214"/>
  <c r="P19" i="303" s="1"/>
  <c r="P106" i="214"/>
  <c r="P19" i="295" s="1"/>
  <c r="H105" i="214"/>
  <c r="H106" i="214"/>
  <c r="H19" i="295" s="1"/>
  <c r="M114" i="214"/>
  <c r="M19" i="306" s="1"/>
  <c r="M115" i="214"/>
  <c r="M19" i="299" s="1"/>
  <c r="O19" i="303"/>
  <c r="O105" i="214"/>
  <c r="O106" i="214"/>
  <c r="O19" i="295" s="1"/>
  <c r="G105" i="214"/>
  <c r="G19" i="303" s="1"/>
  <c r="G106" i="214"/>
  <c r="G19" i="295" s="1"/>
  <c r="J28" i="327"/>
  <c r="L28" i="327"/>
  <c r="K28" i="327"/>
  <c r="I28" i="327"/>
  <c r="N28" i="327"/>
  <c r="O28" i="327"/>
  <c r="H28" i="327"/>
  <c r="F28" i="327"/>
  <c r="G28" i="327"/>
  <c r="M28" i="327"/>
  <c r="P28" i="327"/>
  <c r="E28" i="327"/>
  <c r="S5" i="327"/>
  <c r="S6" i="327" s="1"/>
  <c r="N105" i="34"/>
  <c r="M105" i="34"/>
  <c r="H105" i="34"/>
  <c r="I1" i="305"/>
  <c r="I1" i="301"/>
  <c r="J19" i="303"/>
  <c r="I1" i="304"/>
  <c r="I1" i="306"/>
  <c r="K19" i="302"/>
  <c r="Q47" i="34"/>
  <c r="I47" i="34"/>
  <c r="J19" i="306"/>
  <c r="L19" i="302"/>
  <c r="M19" i="305"/>
  <c r="N19" i="305"/>
  <c r="K19" i="303"/>
  <c r="G19" i="302"/>
  <c r="J19" i="302"/>
  <c r="O22" i="301"/>
  <c r="K22" i="301"/>
  <c r="G22" i="301"/>
  <c r="G111" i="34"/>
  <c r="Q111" i="34" s="1"/>
  <c r="G19" i="305"/>
  <c r="J19" i="305"/>
  <c r="O19" i="305"/>
  <c r="K19" i="305"/>
  <c r="F19" i="305"/>
  <c r="I19" i="305"/>
  <c r="P19" i="305"/>
  <c r="L19" i="305"/>
  <c r="H19" i="305"/>
  <c r="Q19" i="304"/>
  <c r="M19" i="303"/>
  <c r="P19" i="302"/>
  <c r="M22" i="301"/>
  <c r="H19" i="303"/>
  <c r="O19" i="302"/>
  <c r="H19" i="302"/>
  <c r="L19" i="303"/>
  <c r="N19" i="302"/>
  <c r="E22" i="301"/>
  <c r="E25" i="301"/>
  <c r="F25" i="301" s="1"/>
  <c r="G25" i="301" s="1"/>
  <c r="H25" i="301" s="1"/>
  <c r="I25" i="301" s="1"/>
  <c r="J25" i="301" s="1"/>
  <c r="K25" i="301" s="1"/>
  <c r="M19" i="302"/>
  <c r="P19" i="306"/>
  <c r="H19" i="306"/>
  <c r="O19" i="306"/>
  <c r="K19" i="306"/>
  <c r="G19" i="306"/>
  <c r="E19" i="305"/>
  <c r="E25" i="305" s="1"/>
  <c r="E22" i="304"/>
  <c r="G120" i="34"/>
  <c r="H111" i="34"/>
  <c r="I1" i="302"/>
  <c r="E21" i="304"/>
  <c r="E27" i="304" s="1"/>
  <c r="F29" i="304"/>
  <c r="G29" i="304" s="1"/>
  <c r="H29" i="304" s="1"/>
  <c r="I29" i="304" s="1"/>
  <c r="J29" i="304" s="1"/>
  <c r="K29" i="304" s="1"/>
  <c r="L29" i="304" s="1"/>
  <c r="M29" i="304" s="1"/>
  <c r="N29" i="304" s="1"/>
  <c r="O29" i="304" s="1"/>
  <c r="P29" i="304" s="1"/>
  <c r="P22" i="304"/>
  <c r="H120" i="34"/>
  <c r="F29" i="302"/>
  <c r="G29" i="302" s="1"/>
  <c r="H29" i="302" s="1"/>
  <c r="I29" i="302" s="1"/>
  <c r="J29" i="302" s="1"/>
  <c r="K29" i="302" s="1"/>
  <c r="L29" i="302" s="1"/>
  <c r="M29" i="302" s="1"/>
  <c r="N29" i="302" s="1"/>
  <c r="O29" i="302" s="1"/>
  <c r="P29" i="302" s="1"/>
  <c r="I1" i="303"/>
  <c r="F29" i="305"/>
  <c r="G29" i="305" s="1"/>
  <c r="H29" i="305" s="1"/>
  <c r="I29" i="305" s="1"/>
  <c r="J29" i="305" s="1"/>
  <c r="K29" i="305" s="1"/>
  <c r="L29" i="305" s="1"/>
  <c r="M29" i="305" s="1"/>
  <c r="N29" i="305" s="1"/>
  <c r="O29" i="305" s="1"/>
  <c r="P29" i="305" s="1"/>
  <c r="I19" i="302"/>
  <c r="F19" i="302"/>
  <c r="F25" i="302" s="1"/>
  <c r="E26" i="304"/>
  <c r="I22" i="304"/>
  <c r="M22" i="304"/>
  <c r="F25" i="304"/>
  <c r="G25" i="304" s="1"/>
  <c r="H25" i="304" s="1"/>
  <c r="I25" i="304" s="1"/>
  <c r="J25" i="304" s="1"/>
  <c r="K25" i="304" s="1"/>
  <c r="F22" i="304"/>
  <c r="J22" i="304"/>
  <c r="N22" i="304"/>
  <c r="G22" i="304"/>
  <c r="K22" i="304"/>
  <c r="O22" i="304"/>
  <c r="Q20" i="304"/>
  <c r="P21" i="301"/>
  <c r="H21" i="301"/>
  <c r="L21" i="301"/>
  <c r="G21" i="301"/>
  <c r="O21" i="301"/>
  <c r="K21" i="301"/>
  <c r="F22" i="301"/>
  <c r="J22" i="301"/>
  <c r="N22" i="301"/>
  <c r="G29" i="301"/>
  <c r="H29" i="301" s="1"/>
  <c r="I29" i="301" s="1"/>
  <c r="J29" i="301" s="1"/>
  <c r="K29" i="301" s="1"/>
  <c r="L29" i="301" s="1"/>
  <c r="M29" i="301" s="1"/>
  <c r="N29" i="301" s="1"/>
  <c r="O29" i="301" s="1"/>
  <c r="P29" i="301" s="1"/>
  <c r="I22" i="301"/>
  <c r="Q19" i="301"/>
  <c r="E21" i="301"/>
  <c r="M21" i="301"/>
  <c r="F21" i="301"/>
  <c r="J21" i="301"/>
  <c r="N21" i="301"/>
  <c r="E26" i="301"/>
  <c r="Q20" i="301"/>
  <c r="G21" i="300"/>
  <c r="H21" i="300"/>
  <c r="I21" i="300"/>
  <c r="K21" i="300"/>
  <c r="L21" i="300"/>
  <c r="M21" i="300"/>
  <c r="O21" i="300"/>
  <c r="P21" i="300"/>
  <c r="H124" i="34"/>
  <c r="F19" i="300"/>
  <c r="G19" i="300"/>
  <c r="H19" i="300"/>
  <c r="I19" i="300"/>
  <c r="J19" i="300"/>
  <c r="K19" i="300"/>
  <c r="L19" i="300"/>
  <c r="M19" i="300"/>
  <c r="M22" i="300" s="1"/>
  <c r="N19" i="300"/>
  <c r="O19" i="300"/>
  <c r="P19" i="300"/>
  <c r="E19" i="300"/>
  <c r="E26" i="300" s="1"/>
  <c r="Q25" i="300"/>
  <c r="Q23" i="300"/>
  <c r="E30" i="300"/>
  <c r="D23" i="300"/>
  <c r="D30" i="300" s="1"/>
  <c r="D22" i="300"/>
  <c r="D29" i="300" s="1"/>
  <c r="D21" i="300"/>
  <c r="D28" i="300" s="1"/>
  <c r="D20" i="300"/>
  <c r="D27" i="300" s="1"/>
  <c r="D19" i="300"/>
  <c r="D26" i="300" s="1"/>
  <c r="P18" i="300"/>
  <c r="P25" i="300" s="1"/>
  <c r="O18" i="300"/>
  <c r="O25" i="300" s="1"/>
  <c r="N18" i="300"/>
  <c r="N25" i="300" s="1"/>
  <c r="M18" i="300"/>
  <c r="M25" i="300" s="1"/>
  <c r="L18" i="300"/>
  <c r="L25" i="300" s="1"/>
  <c r="K18" i="300"/>
  <c r="K25" i="300" s="1"/>
  <c r="J18" i="300"/>
  <c r="J25" i="300" s="1"/>
  <c r="I18" i="300"/>
  <c r="I25" i="300" s="1"/>
  <c r="H18" i="300"/>
  <c r="H25" i="300" s="1"/>
  <c r="G18" i="300"/>
  <c r="G25" i="300" s="1"/>
  <c r="F18" i="300"/>
  <c r="F25" i="300" s="1"/>
  <c r="E18" i="300"/>
  <c r="E25" i="300" s="1"/>
  <c r="D1" i="300"/>
  <c r="F21" i="299"/>
  <c r="I21" i="299"/>
  <c r="M21" i="299"/>
  <c r="N21" i="299"/>
  <c r="Q25" i="299"/>
  <c r="D23" i="299"/>
  <c r="D30" i="299" s="1"/>
  <c r="D22" i="299"/>
  <c r="D29" i="299" s="1"/>
  <c r="J21" i="299"/>
  <c r="D21" i="299"/>
  <c r="D28" i="299" s="1"/>
  <c r="D20" i="299"/>
  <c r="D27" i="299" s="1"/>
  <c r="D19" i="299"/>
  <c r="D26" i="299" s="1"/>
  <c r="P18" i="299"/>
  <c r="P25" i="299" s="1"/>
  <c r="O18" i="299"/>
  <c r="O25" i="299" s="1"/>
  <c r="N18" i="299"/>
  <c r="N25" i="299" s="1"/>
  <c r="M18" i="299"/>
  <c r="M25" i="299" s="1"/>
  <c r="L18" i="299"/>
  <c r="L25" i="299" s="1"/>
  <c r="K18" i="299"/>
  <c r="K25" i="299" s="1"/>
  <c r="J18" i="299"/>
  <c r="J25" i="299" s="1"/>
  <c r="I18" i="299"/>
  <c r="I25" i="299" s="1"/>
  <c r="H18" i="299"/>
  <c r="H25" i="299" s="1"/>
  <c r="G18" i="299"/>
  <c r="G25" i="299" s="1"/>
  <c r="F18" i="299"/>
  <c r="F25" i="299" s="1"/>
  <c r="E18" i="299"/>
  <c r="D1" i="299"/>
  <c r="F21" i="298"/>
  <c r="I21" i="298"/>
  <c r="J21" i="298"/>
  <c r="M21" i="298"/>
  <c r="N21" i="298"/>
  <c r="H119" i="34"/>
  <c r="F19" i="298"/>
  <c r="G19" i="298"/>
  <c r="H19" i="298"/>
  <c r="I19" i="298"/>
  <c r="J19" i="298"/>
  <c r="K19" i="298"/>
  <c r="L19" i="298"/>
  <c r="M19" i="298"/>
  <c r="N19" i="298"/>
  <c r="O19" i="298"/>
  <c r="P19" i="298"/>
  <c r="E19" i="298"/>
  <c r="Q25" i="298"/>
  <c r="D23" i="298"/>
  <c r="D30" i="298" s="1"/>
  <c r="D22" i="298"/>
  <c r="D29" i="298" s="1"/>
  <c r="D21" i="298"/>
  <c r="D28" i="298" s="1"/>
  <c r="D20" i="298"/>
  <c r="D27" i="298" s="1"/>
  <c r="D19" i="298"/>
  <c r="D26" i="298" s="1"/>
  <c r="P18" i="298"/>
  <c r="P25" i="298" s="1"/>
  <c r="O18" i="298"/>
  <c r="O25" i="298" s="1"/>
  <c r="N18" i="298"/>
  <c r="N25" i="298" s="1"/>
  <c r="M18" i="298"/>
  <c r="M25" i="298" s="1"/>
  <c r="L18" i="298"/>
  <c r="L25" i="298" s="1"/>
  <c r="K18" i="298"/>
  <c r="K25" i="298" s="1"/>
  <c r="J18" i="298"/>
  <c r="J25" i="298" s="1"/>
  <c r="I18" i="298"/>
  <c r="I25" i="298" s="1"/>
  <c r="H18" i="298"/>
  <c r="H25" i="298" s="1"/>
  <c r="G18" i="298"/>
  <c r="G25" i="298" s="1"/>
  <c r="F18" i="298"/>
  <c r="F25" i="298" s="1"/>
  <c r="E18" i="298"/>
  <c r="E25" i="298" s="1"/>
  <c r="D1" i="298"/>
  <c r="J21" i="297"/>
  <c r="M21" i="297"/>
  <c r="N21" i="297"/>
  <c r="E21" i="297"/>
  <c r="F19" i="297"/>
  <c r="F22" i="297" s="1"/>
  <c r="G19" i="297"/>
  <c r="H19" i="297"/>
  <c r="I19" i="297"/>
  <c r="J19" i="297"/>
  <c r="K19" i="297"/>
  <c r="L19" i="297"/>
  <c r="M19" i="297"/>
  <c r="N19" i="297"/>
  <c r="N22" i="297" s="1"/>
  <c r="O19" i="297"/>
  <c r="P19" i="297"/>
  <c r="E19" i="297"/>
  <c r="Q25" i="297"/>
  <c r="D23" i="297"/>
  <c r="D30" i="297" s="1"/>
  <c r="D22" i="297"/>
  <c r="D29" i="297" s="1"/>
  <c r="D21" i="297"/>
  <c r="D28" i="297" s="1"/>
  <c r="D20" i="297"/>
  <c r="D27" i="297" s="1"/>
  <c r="D19" i="297"/>
  <c r="D26" i="297" s="1"/>
  <c r="P18" i="297"/>
  <c r="P25" i="297" s="1"/>
  <c r="O18" i="297"/>
  <c r="O25" i="297" s="1"/>
  <c r="N18" i="297"/>
  <c r="N25" i="297" s="1"/>
  <c r="M18" i="297"/>
  <c r="M25" i="297" s="1"/>
  <c r="L18" i="297"/>
  <c r="L25" i="297" s="1"/>
  <c r="K18" i="297"/>
  <c r="K25" i="297" s="1"/>
  <c r="J18" i="297"/>
  <c r="J25" i="297" s="1"/>
  <c r="I18" i="297"/>
  <c r="I25" i="297" s="1"/>
  <c r="H18" i="297"/>
  <c r="H25" i="297" s="1"/>
  <c r="G18" i="297"/>
  <c r="G25" i="297" s="1"/>
  <c r="F18" i="297"/>
  <c r="F25" i="297" s="1"/>
  <c r="E18" i="297"/>
  <c r="E25" i="297" s="1"/>
  <c r="D1" i="297"/>
  <c r="B1" i="291"/>
  <c r="Q23" i="296"/>
  <c r="G21" i="296"/>
  <c r="H21" i="296"/>
  <c r="K21" i="296"/>
  <c r="L21" i="296"/>
  <c r="O21" i="296"/>
  <c r="H115" i="34"/>
  <c r="F19" i="296"/>
  <c r="G19" i="296"/>
  <c r="G22" i="296" s="1"/>
  <c r="H19" i="296"/>
  <c r="I19" i="296"/>
  <c r="J19" i="296"/>
  <c r="K19" i="296"/>
  <c r="L19" i="296"/>
  <c r="M19" i="296"/>
  <c r="N19" i="296"/>
  <c r="O19" i="296"/>
  <c r="P19" i="296"/>
  <c r="E19" i="296"/>
  <c r="E26" i="296" s="1"/>
  <c r="D1" i="296"/>
  <c r="Q25" i="296"/>
  <c r="E30" i="296"/>
  <c r="D23" i="296"/>
  <c r="D30" i="296" s="1"/>
  <c r="D22" i="296"/>
  <c r="D29" i="296" s="1"/>
  <c r="D21" i="296"/>
  <c r="D28" i="296" s="1"/>
  <c r="D20" i="296"/>
  <c r="D27" i="296" s="1"/>
  <c r="D19" i="296"/>
  <c r="D26" i="296" s="1"/>
  <c r="P18" i="296"/>
  <c r="P25" i="296" s="1"/>
  <c r="O18" i="296"/>
  <c r="O25" i="296" s="1"/>
  <c r="N18" i="296"/>
  <c r="N25" i="296" s="1"/>
  <c r="M18" i="296"/>
  <c r="M25" i="296" s="1"/>
  <c r="L18" i="296"/>
  <c r="L25" i="296" s="1"/>
  <c r="K18" i="296"/>
  <c r="K25" i="296" s="1"/>
  <c r="J18" i="296"/>
  <c r="J25" i="296" s="1"/>
  <c r="I18" i="296"/>
  <c r="I25" i="296" s="1"/>
  <c r="H18" i="296"/>
  <c r="H25" i="296" s="1"/>
  <c r="G18" i="296"/>
  <c r="G25" i="296" s="1"/>
  <c r="F18" i="296"/>
  <c r="F25" i="296" s="1"/>
  <c r="E18" i="296"/>
  <c r="E25" i="296" s="1"/>
  <c r="D1" i="295"/>
  <c r="Q25" i="295"/>
  <c r="J30" i="295"/>
  <c r="F30" i="295"/>
  <c r="D23" i="295"/>
  <c r="D30" i="295" s="1"/>
  <c r="D22" i="295"/>
  <c r="D29" i="295" s="1"/>
  <c r="D21" i="295"/>
  <c r="D28" i="295" s="1"/>
  <c r="P21" i="295"/>
  <c r="O21" i="295"/>
  <c r="N21" i="295"/>
  <c r="M21" i="295"/>
  <c r="H21" i="295"/>
  <c r="D20" i="295"/>
  <c r="D27" i="295" s="1"/>
  <c r="D19" i="295"/>
  <c r="D26" i="295" s="1"/>
  <c r="P18" i="295"/>
  <c r="P25" i="295" s="1"/>
  <c r="O18" i="295"/>
  <c r="O25" i="295" s="1"/>
  <c r="N18" i="295"/>
  <c r="N25" i="295" s="1"/>
  <c r="M18" i="295"/>
  <c r="M25" i="295" s="1"/>
  <c r="L18" i="295"/>
  <c r="L25" i="295" s="1"/>
  <c r="K18" i="295"/>
  <c r="K25" i="295" s="1"/>
  <c r="J18" i="295"/>
  <c r="J25" i="295" s="1"/>
  <c r="I18" i="295"/>
  <c r="I25" i="295" s="1"/>
  <c r="H18" i="295"/>
  <c r="H25" i="295" s="1"/>
  <c r="G18" i="295"/>
  <c r="G25" i="295" s="1"/>
  <c r="F18" i="295"/>
  <c r="F25" i="295" s="1"/>
  <c r="E18" i="295"/>
  <c r="E25" i="295" s="1"/>
  <c r="F21" i="294"/>
  <c r="I21" i="294"/>
  <c r="J21" i="294"/>
  <c r="M21" i="294"/>
  <c r="N21" i="294"/>
  <c r="E27" i="294"/>
  <c r="F19" i="294"/>
  <c r="G19" i="294"/>
  <c r="H19" i="294"/>
  <c r="I19" i="294"/>
  <c r="I22" i="294" s="1"/>
  <c r="J19" i="294"/>
  <c r="K19" i="294"/>
  <c r="L19" i="294"/>
  <c r="M19" i="294"/>
  <c r="M22" i="294" s="1"/>
  <c r="N19" i="294"/>
  <c r="O19" i="294"/>
  <c r="P19" i="294"/>
  <c r="E19" i="294"/>
  <c r="E26" i="294" s="1"/>
  <c r="D1" i="294"/>
  <c r="Q25" i="294"/>
  <c r="D23" i="294"/>
  <c r="D30" i="294" s="1"/>
  <c r="D22" i="294"/>
  <c r="D29" i="294" s="1"/>
  <c r="D21" i="294"/>
  <c r="D28" i="294" s="1"/>
  <c r="D20" i="294"/>
  <c r="D27" i="294" s="1"/>
  <c r="D19" i="294"/>
  <c r="D26" i="294" s="1"/>
  <c r="P18" i="294"/>
  <c r="P25" i="294" s="1"/>
  <c r="O18" i="294"/>
  <c r="O25" i="294" s="1"/>
  <c r="N18" i="294"/>
  <c r="N25" i="294" s="1"/>
  <c r="M18" i="294"/>
  <c r="M25" i="294" s="1"/>
  <c r="L18" i="294"/>
  <c r="L25" i="294" s="1"/>
  <c r="K18" i="294"/>
  <c r="K25" i="294" s="1"/>
  <c r="J18" i="294"/>
  <c r="J25" i="294" s="1"/>
  <c r="I18" i="294"/>
  <c r="I25" i="294" s="1"/>
  <c r="H18" i="294"/>
  <c r="H25" i="294" s="1"/>
  <c r="G18" i="294"/>
  <c r="G25" i="294" s="1"/>
  <c r="F18" i="294"/>
  <c r="F25" i="294" s="1"/>
  <c r="E18" i="294"/>
  <c r="F19" i="293"/>
  <c r="G19" i="293"/>
  <c r="H19" i="293"/>
  <c r="I19" i="293"/>
  <c r="J19" i="293"/>
  <c r="K19" i="293"/>
  <c r="L19" i="293"/>
  <c r="M19" i="293"/>
  <c r="N19" i="293"/>
  <c r="O19" i="293"/>
  <c r="P19" i="293"/>
  <c r="E19" i="293"/>
  <c r="Q25" i="293"/>
  <c r="E30" i="293"/>
  <c r="D23" i="293"/>
  <c r="D30" i="293" s="1"/>
  <c r="D22" i="293"/>
  <c r="D29" i="293" s="1"/>
  <c r="D21" i="293"/>
  <c r="D28" i="293" s="1"/>
  <c r="O21" i="293"/>
  <c r="K21" i="293"/>
  <c r="J21" i="293"/>
  <c r="E27" i="293"/>
  <c r="D20" i="293"/>
  <c r="D27" i="293" s="1"/>
  <c r="D19" i="293"/>
  <c r="D26" i="293" s="1"/>
  <c r="P18" i="293"/>
  <c r="P25" i="293" s="1"/>
  <c r="O18" i="293"/>
  <c r="O25" i="293" s="1"/>
  <c r="N18" i="293"/>
  <c r="N25" i="293" s="1"/>
  <c r="M18" i="293"/>
  <c r="M25" i="293" s="1"/>
  <c r="L18" i="293"/>
  <c r="L25" i="293" s="1"/>
  <c r="K18" i="293"/>
  <c r="K25" i="293" s="1"/>
  <c r="J18" i="293"/>
  <c r="J25" i="293" s="1"/>
  <c r="I18" i="293"/>
  <c r="I25" i="293" s="1"/>
  <c r="H18" i="293"/>
  <c r="H25" i="293" s="1"/>
  <c r="G18" i="293"/>
  <c r="G25" i="293" s="1"/>
  <c r="F18" i="293"/>
  <c r="F25" i="293" s="1"/>
  <c r="E18" i="293"/>
  <c r="E25" i="293" s="1"/>
  <c r="D1" i="293"/>
  <c r="A88" i="272"/>
  <c r="B88" i="272"/>
  <c r="C88" i="272"/>
  <c r="A89" i="272"/>
  <c r="B89" i="272"/>
  <c r="C89" i="272"/>
  <c r="A93" i="272"/>
  <c r="B93" i="272"/>
  <c r="C93" i="272"/>
  <c r="A94" i="272"/>
  <c r="B94" i="272"/>
  <c r="C94" i="272"/>
  <c r="A95" i="272"/>
  <c r="B95" i="272"/>
  <c r="C95" i="272"/>
  <c r="A96" i="272"/>
  <c r="B96" i="272"/>
  <c r="C96" i="272"/>
  <c r="A97" i="272"/>
  <c r="B97" i="272"/>
  <c r="C97" i="272"/>
  <c r="A101" i="272"/>
  <c r="B101" i="272"/>
  <c r="C101" i="272"/>
  <c r="A102" i="272"/>
  <c r="B102" i="272"/>
  <c r="C102" i="272"/>
  <c r="C87" i="272"/>
  <c r="A87" i="272"/>
  <c r="F118" i="214"/>
  <c r="F19" i="330" s="1"/>
  <c r="G118" i="214"/>
  <c r="G19" i="330" s="1"/>
  <c r="H118" i="214"/>
  <c r="H19" i="330" s="1"/>
  <c r="I118" i="214"/>
  <c r="I19" i="330" s="1"/>
  <c r="J118" i="214"/>
  <c r="J19" i="330" s="1"/>
  <c r="K118" i="214"/>
  <c r="K19" i="330" s="1"/>
  <c r="L118" i="214"/>
  <c r="L19" i="330" s="1"/>
  <c r="L22" i="330" s="1"/>
  <c r="M118" i="214"/>
  <c r="M19" i="330" s="1"/>
  <c r="M22" i="330" s="1"/>
  <c r="N118" i="214"/>
  <c r="N19" i="330" s="1"/>
  <c r="N22" i="330" s="1"/>
  <c r="O118" i="214"/>
  <c r="O19" i="330" s="1"/>
  <c r="O22" i="330" s="1"/>
  <c r="P118" i="214"/>
  <c r="P19" i="330" s="1"/>
  <c r="P22" i="330" s="1"/>
  <c r="E118" i="214"/>
  <c r="E19" i="330" s="1"/>
  <c r="C111" i="214"/>
  <c r="C115" i="214"/>
  <c r="C116" i="214"/>
  <c r="C109" i="214"/>
  <c r="A109" i="214"/>
  <c r="B109" i="214"/>
  <c r="A111" i="214"/>
  <c r="B111" i="214"/>
  <c r="A115" i="214"/>
  <c r="B115" i="214"/>
  <c r="A116" i="214"/>
  <c r="B116" i="214"/>
  <c r="A167" i="214"/>
  <c r="B167" i="214"/>
  <c r="B108" i="214"/>
  <c r="A108" i="214"/>
  <c r="C100" i="214"/>
  <c r="C102" i="214"/>
  <c r="C106" i="214"/>
  <c r="C107" i="214"/>
  <c r="C99" i="214"/>
  <c r="B100" i="214"/>
  <c r="B102" i="214"/>
  <c r="B107" i="214"/>
  <c r="B99" i="214"/>
  <c r="A100" i="214"/>
  <c r="A102" i="214"/>
  <c r="A106" i="214"/>
  <c r="A107" i="214"/>
  <c r="A99" i="214"/>
  <c r="G127" i="34" l="1"/>
  <c r="L26" i="330"/>
  <c r="L29" i="330" s="1"/>
  <c r="G22" i="330"/>
  <c r="G21" i="330"/>
  <c r="K22" i="330"/>
  <c r="K21" i="330"/>
  <c r="J21" i="330"/>
  <c r="J22" i="330"/>
  <c r="M26" i="330"/>
  <c r="M29" i="330" s="1"/>
  <c r="F26" i="330"/>
  <c r="F29" i="330" s="1"/>
  <c r="E22" i="330"/>
  <c r="E21" i="330"/>
  <c r="P26" i="330"/>
  <c r="P29" i="330" s="1"/>
  <c r="Q19" i="330"/>
  <c r="J26" i="330"/>
  <c r="J29" i="330" s="1"/>
  <c r="E26" i="330"/>
  <c r="E29" i="330" s="1"/>
  <c r="G26" i="330"/>
  <c r="G29" i="330" s="1"/>
  <c r="N26" i="330"/>
  <c r="N29" i="330" s="1"/>
  <c r="O26" i="330"/>
  <c r="O29" i="330" s="1"/>
  <c r="H26" i="330"/>
  <c r="H29" i="330" s="1"/>
  <c r="K26" i="330"/>
  <c r="I26" i="330"/>
  <c r="I29" i="330" s="1"/>
  <c r="I21" i="330"/>
  <c r="I22" i="330"/>
  <c r="H21" i="330"/>
  <c r="H22" i="330"/>
  <c r="F21" i="330"/>
  <c r="F22" i="330"/>
  <c r="G25" i="302"/>
  <c r="H25" i="302" s="1"/>
  <c r="I25" i="302" s="1"/>
  <c r="J25" i="302" s="1"/>
  <c r="K25" i="302" s="1"/>
  <c r="G123" i="34"/>
  <c r="Q123" i="34" s="1"/>
  <c r="L25" i="304"/>
  <c r="M25" i="304" s="1"/>
  <c r="N25" i="304" s="1"/>
  <c r="O25" i="304" s="1"/>
  <c r="P25" i="304" s="1"/>
  <c r="L25" i="301"/>
  <c r="M25" i="301" s="1"/>
  <c r="N25" i="301" s="1"/>
  <c r="O25" i="301" s="1"/>
  <c r="P25" i="301" s="1"/>
  <c r="S5" i="301" s="1"/>
  <c r="S6" i="301" s="1"/>
  <c r="K22" i="296"/>
  <c r="G117" i="34"/>
  <c r="Q117" i="34" s="1"/>
  <c r="I1" i="294"/>
  <c r="I1" i="299"/>
  <c r="G108" i="34"/>
  <c r="Q108" i="34" s="1"/>
  <c r="I1" i="297"/>
  <c r="G113" i="34"/>
  <c r="Q113" i="34" s="1"/>
  <c r="G112" i="34"/>
  <c r="Q112" i="34" s="1"/>
  <c r="P144" i="214"/>
  <c r="P122" i="214"/>
  <c r="L144" i="214"/>
  <c r="L122" i="214"/>
  <c r="H144" i="214"/>
  <c r="H122" i="214"/>
  <c r="O144" i="214"/>
  <c r="O122" i="214"/>
  <c r="K144" i="214"/>
  <c r="K122" i="214"/>
  <c r="G144" i="214"/>
  <c r="G122" i="214"/>
  <c r="N144" i="214"/>
  <c r="N122" i="214"/>
  <c r="J144" i="214"/>
  <c r="J122" i="214"/>
  <c r="F144" i="214"/>
  <c r="F122" i="214"/>
  <c r="E144" i="214"/>
  <c r="E122" i="214"/>
  <c r="M144" i="214"/>
  <c r="M122" i="214"/>
  <c r="I144" i="214"/>
  <c r="I122" i="214"/>
  <c r="G122" i="34"/>
  <c r="G114" i="34"/>
  <c r="Q114" i="34" s="1"/>
  <c r="Q19" i="303"/>
  <c r="M25" i="303" s="1"/>
  <c r="E25" i="303"/>
  <c r="F27" i="304"/>
  <c r="Q21" i="304"/>
  <c r="I27" i="304"/>
  <c r="G119" i="34"/>
  <c r="Q119" i="34" s="1"/>
  <c r="K27" i="304"/>
  <c r="F21" i="297"/>
  <c r="F28" i="297" s="1"/>
  <c r="M111" i="34"/>
  <c r="R111" i="34" s="1"/>
  <c r="O22" i="299"/>
  <c r="H27" i="304"/>
  <c r="P27" i="304"/>
  <c r="F22" i="298"/>
  <c r="H114" i="34"/>
  <c r="Q22" i="301"/>
  <c r="G21" i="293"/>
  <c r="H108" i="34"/>
  <c r="Q19" i="306"/>
  <c r="H25" i="306" s="1"/>
  <c r="O27" i="304"/>
  <c r="N27" i="304"/>
  <c r="M27" i="304"/>
  <c r="Q19" i="305"/>
  <c r="G121" i="34"/>
  <c r="L27" i="304"/>
  <c r="J27" i="304"/>
  <c r="Q22" i="304"/>
  <c r="G27" i="304"/>
  <c r="F25" i="305"/>
  <c r="G25" i="305" s="1"/>
  <c r="H25" i="305" s="1"/>
  <c r="I25" i="305" s="1"/>
  <c r="J25" i="305" s="1"/>
  <c r="K25" i="305" s="1"/>
  <c r="E25" i="306"/>
  <c r="P25" i="306"/>
  <c r="K25" i="306"/>
  <c r="M30" i="293"/>
  <c r="F30" i="296"/>
  <c r="O22" i="296"/>
  <c r="P30" i="297"/>
  <c r="P30" i="299"/>
  <c r="E25" i="299"/>
  <c r="F26" i="304"/>
  <c r="G26" i="304" s="1"/>
  <c r="G28" i="304" s="1"/>
  <c r="O30" i="295"/>
  <c r="H22" i="297"/>
  <c r="E28" i="304"/>
  <c r="E25" i="294"/>
  <c r="Q19" i="302"/>
  <c r="G25" i="303"/>
  <c r="J25" i="303"/>
  <c r="F25" i="303"/>
  <c r="H25" i="303"/>
  <c r="N25" i="303"/>
  <c r="I25" i="303"/>
  <c r="L25" i="303"/>
  <c r="O25" i="303"/>
  <c r="P25" i="303"/>
  <c r="M27" i="301"/>
  <c r="I27" i="301"/>
  <c r="E27" i="301"/>
  <c r="L27" i="301"/>
  <c r="O27" i="301"/>
  <c r="K27" i="301"/>
  <c r="G27" i="301"/>
  <c r="N27" i="301"/>
  <c r="J27" i="301"/>
  <c r="F27" i="301"/>
  <c r="Q21" i="301"/>
  <c r="P27" i="301"/>
  <c r="H27" i="301"/>
  <c r="F26" i="301"/>
  <c r="E28" i="301"/>
  <c r="E27" i="297"/>
  <c r="F27" i="297" s="1"/>
  <c r="G27" i="297" s="1"/>
  <c r="H27" i="297" s="1"/>
  <c r="N22" i="295"/>
  <c r="E21" i="300"/>
  <c r="E28" i="300" s="1"/>
  <c r="H22" i="300"/>
  <c r="E21" i="298"/>
  <c r="E28" i="298" s="1"/>
  <c r="E27" i="298"/>
  <c r="F27" i="298" s="1"/>
  <c r="G27" i="298" s="1"/>
  <c r="L22" i="295"/>
  <c r="F22" i="295"/>
  <c r="J22" i="295"/>
  <c r="G22" i="295"/>
  <c r="K22" i="295"/>
  <c r="F22" i="293"/>
  <c r="J22" i="293"/>
  <c r="N22" i="293"/>
  <c r="I22" i="295"/>
  <c r="M22" i="297"/>
  <c r="Q19" i="300"/>
  <c r="Q19" i="299"/>
  <c r="E22" i="300"/>
  <c r="Q22" i="300" s="1"/>
  <c r="G22" i="294"/>
  <c r="N30" i="295"/>
  <c r="I22" i="297"/>
  <c r="F21" i="295"/>
  <c r="J21" i="295"/>
  <c r="O22" i="295"/>
  <c r="H30" i="295"/>
  <c r="L30" i="295"/>
  <c r="P30" i="295"/>
  <c r="L22" i="296"/>
  <c r="I1" i="298"/>
  <c r="N22" i="298"/>
  <c r="P30" i="298"/>
  <c r="E21" i="299"/>
  <c r="E28" i="299" s="1"/>
  <c r="K22" i="299"/>
  <c r="G22" i="299"/>
  <c r="I1" i="300"/>
  <c r="P30" i="300"/>
  <c r="F26" i="300"/>
  <c r="G26" i="300" s="1"/>
  <c r="H26" i="300" s="1"/>
  <c r="I26" i="300" s="1"/>
  <c r="J26" i="300" s="1"/>
  <c r="K26" i="300" s="1"/>
  <c r="G110" i="34"/>
  <c r="Q110" i="34" s="1"/>
  <c r="G115" i="34"/>
  <c r="Q115" i="34" s="1"/>
  <c r="G124" i="34"/>
  <c r="Q124" i="34" s="1"/>
  <c r="L21" i="295"/>
  <c r="H22" i="295"/>
  <c r="M22" i="296"/>
  <c r="I1" i="293"/>
  <c r="F21" i="293"/>
  <c r="N21" i="293"/>
  <c r="O30" i="293"/>
  <c r="I1" i="295"/>
  <c r="G21" i="295"/>
  <c r="K21" i="295"/>
  <c r="P22" i="295"/>
  <c r="E30" i="295"/>
  <c r="I30" i="295"/>
  <c r="M30" i="295"/>
  <c r="M22" i="295"/>
  <c r="I1" i="296"/>
  <c r="E22" i="296"/>
  <c r="Q22" i="296" s="1"/>
  <c r="E22" i="297"/>
  <c r="J22" i="297"/>
  <c r="E27" i="299"/>
  <c r="F27" i="299" s="1"/>
  <c r="G27" i="299" s="1"/>
  <c r="H27" i="299" s="1"/>
  <c r="I27" i="299" s="1"/>
  <c r="P22" i="300"/>
  <c r="H110" i="34"/>
  <c r="H117" i="34"/>
  <c r="O22" i="294"/>
  <c r="Q20" i="295"/>
  <c r="L22" i="293"/>
  <c r="I21" i="295"/>
  <c r="G30" i="295"/>
  <c r="K30" i="295"/>
  <c r="Q19" i="296"/>
  <c r="I30" i="296"/>
  <c r="P22" i="296"/>
  <c r="P22" i="297"/>
  <c r="L22" i="297"/>
  <c r="J22" i="298"/>
  <c r="I30" i="300"/>
  <c r="I22" i="300"/>
  <c r="L22" i="300"/>
  <c r="M30" i="300"/>
  <c r="G22" i="300"/>
  <c r="O22" i="300"/>
  <c r="F30" i="300"/>
  <c r="N30" i="300"/>
  <c r="F21" i="300"/>
  <c r="J21" i="300"/>
  <c r="N21" i="300"/>
  <c r="E27" i="300"/>
  <c r="F27" i="300" s="1"/>
  <c r="G30" i="300"/>
  <c r="K30" i="300"/>
  <c r="O30" i="300"/>
  <c r="F22" i="300"/>
  <c r="J22" i="300"/>
  <c r="N22" i="300"/>
  <c r="K22" i="300"/>
  <c r="J30" i="300"/>
  <c r="Q20" i="300"/>
  <c r="H30" i="300"/>
  <c r="L30" i="300"/>
  <c r="H22" i="299"/>
  <c r="L22" i="299"/>
  <c r="P22" i="299"/>
  <c r="Q20" i="299"/>
  <c r="G21" i="299"/>
  <c r="K21" i="299"/>
  <c r="O21" i="299"/>
  <c r="E22" i="299"/>
  <c r="I22" i="299"/>
  <c r="M22" i="299"/>
  <c r="E26" i="299"/>
  <c r="E30" i="299"/>
  <c r="I30" i="299"/>
  <c r="M30" i="299"/>
  <c r="H21" i="299"/>
  <c r="L21" i="299"/>
  <c r="P21" i="299"/>
  <c r="F22" i="299"/>
  <c r="J22" i="299"/>
  <c r="N22" i="299"/>
  <c r="F30" i="299"/>
  <c r="J30" i="299"/>
  <c r="N30" i="299"/>
  <c r="G30" i="299"/>
  <c r="K30" i="299"/>
  <c r="O30" i="299"/>
  <c r="H30" i="299"/>
  <c r="L30" i="299"/>
  <c r="H22" i="298"/>
  <c r="L22" i="298"/>
  <c r="P22" i="298"/>
  <c r="Q19" i="298"/>
  <c r="K22" i="298"/>
  <c r="I22" i="298"/>
  <c r="M22" i="298"/>
  <c r="E22" i="298"/>
  <c r="G22" i="298"/>
  <c r="O22" i="298"/>
  <c r="Q20" i="298"/>
  <c r="G21" i="298"/>
  <c r="K21" i="298"/>
  <c r="O21" i="298"/>
  <c r="E26" i="298"/>
  <c r="E30" i="298"/>
  <c r="I30" i="298"/>
  <c r="M30" i="298"/>
  <c r="H21" i="298"/>
  <c r="L21" i="298"/>
  <c r="P21" i="298"/>
  <c r="F30" i="298"/>
  <c r="J30" i="298"/>
  <c r="N30" i="298"/>
  <c r="G30" i="298"/>
  <c r="K30" i="298"/>
  <c r="O30" i="298"/>
  <c r="H30" i="298"/>
  <c r="L30" i="298"/>
  <c r="I21" i="297"/>
  <c r="Q19" i="297"/>
  <c r="G22" i="297"/>
  <c r="O22" i="297"/>
  <c r="K22" i="297"/>
  <c r="K30" i="297"/>
  <c r="Q20" i="297"/>
  <c r="G21" i="297"/>
  <c r="K21" i="297"/>
  <c r="O21" i="297"/>
  <c r="E26" i="297"/>
  <c r="E28" i="297"/>
  <c r="E30" i="297"/>
  <c r="I30" i="297"/>
  <c r="M30" i="297"/>
  <c r="H21" i="297"/>
  <c r="L21" i="297"/>
  <c r="P21" i="297"/>
  <c r="F30" i="297"/>
  <c r="J30" i="297"/>
  <c r="N30" i="297"/>
  <c r="G30" i="297"/>
  <c r="O30" i="297"/>
  <c r="H30" i="297"/>
  <c r="L30" i="297"/>
  <c r="P30" i="296"/>
  <c r="H22" i="296"/>
  <c r="P21" i="296"/>
  <c r="I22" i="296"/>
  <c r="M30" i="296"/>
  <c r="F22" i="296"/>
  <c r="J22" i="296"/>
  <c r="N22" i="296"/>
  <c r="F26" i="296"/>
  <c r="G26" i="296" s="1"/>
  <c r="H26" i="296" s="1"/>
  <c r="I26" i="296" s="1"/>
  <c r="J26" i="296" s="1"/>
  <c r="K26" i="296" s="1"/>
  <c r="J30" i="296"/>
  <c r="N30" i="296"/>
  <c r="E21" i="296"/>
  <c r="I21" i="296"/>
  <c r="M21" i="296"/>
  <c r="E27" i="296"/>
  <c r="G30" i="296"/>
  <c r="K30" i="296"/>
  <c r="O30" i="296"/>
  <c r="Q20" i="296"/>
  <c r="F21" i="296"/>
  <c r="J21" i="296"/>
  <c r="N21" i="296"/>
  <c r="H30" i="296"/>
  <c r="L30" i="296"/>
  <c r="E27" i="295"/>
  <c r="F27" i="295" s="1"/>
  <c r="G27" i="295" s="1"/>
  <c r="H27" i="295" s="1"/>
  <c r="I27" i="295" s="1"/>
  <c r="E22" i="295"/>
  <c r="E21" i="295"/>
  <c r="E28" i="295" s="1"/>
  <c r="Q19" i="295"/>
  <c r="E26" i="295"/>
  <c r="E21" i="294"/>
  <c r="F28" i="294" s="1"/>
  <c r="E22" i="294"/>
  <c r="J22" i="294"/>
  <c r="F22" i="294"/>
  <c r="N22" i="294"/>
  <c r="F26" i="294"/>
  <c r="G26" i="294" s="1"/>
  <c r="H26" i="294" s="1"/>
  <c r="I26" i="294" s="1"/>
  <c r="J26" i="294" s="1"/>
  <c r="K26" i="294" s="1"/>
  <c r="N30" i="294"/>
  <c r="J30" i="294"/>
  <c r="F30" i="294"/>
  <c r="M30" i="294"/>
  <c r="I30" i="294"/>
  <c r="E30" i="294"/>
  <c r="P30" i="294"/>
  <c r="L30" i="294"/>
  <c r="H30" i="294"/>
  <c r="O30" i="294"/>
  <c r="K30" i="294"/>
  <c r="G30" i="294"/>
  <c r="F27" i="294"/>
  <c r="G27" i="294" s="1"/>
  <c r="E29" i="294"/>
  <c r="Q19" i="294"/>
  <c r="G21" i="294"/>
  <c r="K21" i="294"/>
  <c r="O21" i="294"/>
  <c r="K22" i="294"/>
  <c r="H22" i="294"/>
  <c r="L22" i="294"/>
  <c r="P22" i="294"/>
  <c r="Q20" i="294"/>
  <c r="H21" i="294"/>
  <c r="L21" i="294"/>
  <c r="P21" i="294"/>
  <c r="G22" i="293"/>
  <c r="K22" i="293"/>
  <c r="O22" i="293"/>
  <c r="Q19" i="293"/>
  <c r="E26" i="293"/>
  <c r="F27" i="293"/>
  <c r="H22" i="293"/>
  <c r="P22" i="293"/>
  <c r="L30" i="293"/>
  <c r="Q20" i="293"/>
  <c r="E22" i="293"/>
  <c r="M22" i="293"/>
  <c r="H21" i="293"/>
  <c r="L21" i="293"/>
  <c r="P21" i="293"/>
  <c r="F30" i="293"/>
  <c r="J30" i="293"/>
  <c r="N30" i="293"/>
  <c r="H30" i="293"/>
  <c r="P30" i="293"/>
  <c r="I22" i="293"/>
  <c r="I30" i="293"/>
  <c r="E21" i="293"/>
  <c r="I21" i="293"/>
  <c r="M21" i="293"/>
  <c r="G30" i="293"/>
  <c r="K30" i="293"/>
  <c r="J25" i="306" l="1"/>
  <c r="G25" i="306"/>
  <c r="F25" i="306"/>
  <c r="N25" i="306"/>
  <c r="K25" i="303"/>
  <c r="M127" i="34"/>
  <c r="Q22" i="330"/>
  <c r="S5" i="330"/>
  <c r="S6" i="330" s="1"/>
  <c r="K29" i="330"/>
  <c r="J28" i="330"/>
  <c r="F28" i="330"/>
  <c r="I28" i="330"/>
  <c r="G28" i="330"/>
  <c r="N28" i="330"/>
  <c r="E28" i="330"/>
  <c r="H28" i="330"/>
  <c r="K28" i="330"/>
  <c r="M28" i="330"/>
  <c r="Q21" i="330"/>
  <c r="L28" i="330"/>
  <c r="O28" i="330"/>
  <c r="P28" i="330"/>
  <c r="Q25" i="301"/>
  <c r="L25" i="302"/>
  <c r="M25" i="302" s="1"/>
  <c r="N25" i="302" s="1"/>
  <c r="O25" i="302" s="1"/>
  <c r="P25" i="302" s="1"/>
  <c r="L25" i="305"/>
  <c r="M25" i="305" s="1"/>
  <c r="N25" i="305" s="1"/>
  <c r="O25" i="305" s="1"/>
  <c r="P25" i="305" s="1"/>
  <c r="S5" i="305" s="1"/>
  <c r="S6" i="305" s="1"/>
  <c r="L26" i="294"/>
  <c r="M26" i="294" s="1"/>
  <c r="N26" i="294" s="1"/>
  <c r="O26" i="294" s="1"/>
  <c r="P26" i="294" s="1"/>
  <c r="M110" i="34" s="1"/>
  <c r="R110" i="34" s="1"/>
  <c r="L26" i="296"/>
  <c r="M26" i="296" s="1"/>
  <c r="N26" i="296" s="1"/>
  <c r="O26" i="296" s="1"/>
  <c r="P26" i="296" s="1"/>
  <c r="L26" i="300"/>
  <c r="M26" i="300" s="1"/>
  <c r="N26" i="300" s="1"/>
  <c r="M113" i="34"/>
  <c r="R113" i="34" s="1"/>
  <c r="O25" i="306"/>
  <c r="I25" i="306"/>
  <c r="M122" i="34" s="1"/>
  <c r="L25" i="306"/>
  <c r="M25" i="306"/>
  <c r="M121" i="34"/>
  <c r="S5" i="304"/>
  <c r="S6" i="304" s="1"/>
  <c r="M120" i="34"/>
  <c r="S5" i="303"/>
  <c r="S6" i="303" s="1"/>
  <c r="M112" i="34"/>
  <c r="R112" i="34" s="1"/>
  <c r="S5" i="302"/>
  <c r="S6" i="302" s="1"/>
  <c r="Q27" i="304"/>
  <c r="Q22" i="294"/>
  <c r="F28" i="304"/>
  <c r="Q22" i="295"/>
  <c r="Q22" i="299"/>
  <c r="S5" i="306"/>
  <c r="S6" i="306" s="1"/>
  <c r="H26" i="304"/>
  <c r="I26" i="304" s="1"/>
  <c r="Q25" i="304"/>
  <c r="Q25" i="303"/>
  <c r="G28" i="300"/>
  <c r="F28" i="300"/>
  <c r="G26" i="301"/>
  <c r="F28" i="301"/>
  <c r="Q27" i="301"/>
  <c r="E29" i="298"/>
  <c r="F28" i="299"/>
  <c r="F28" i="298"/>
  <c r="J28" i="299"/>
  <c r="M28" i="295"/>
  <c r="G28" i="294"/>
  <c r="E29" i="297"/>
  <c r="H28" i="299"/>
  <c r="G28" i="299"/>
  <c r="O28" i="295"/>
  <c r="J28" i="295"/>
  <c r="J28" i="297"/>
  <c r="F26" i="293"/>
  <c r="G26" i="293" s="1"/>
  <c r="H26" i="293" s="1"/>
  <c r="I26" i="293" s="1"/>
  <c r="J26" i="293" s="1"/>
  <c r="K26" i="293" s="1"/>
  <c r="F26" i="298"/>
  <c r="G26" i="298" s="1"/>
  <c r="H26" i="298" s="1"/>
  <c r="I26" i="298" s="1"/>
  <c r="J26" i="298" s="1"/>
  <c r="K26" i="298" s="1"/>
  <c r="G28" i="295"/>
  <c r="P28" i="295"/>
  <c r="H28" i="297"/>
  <c r="K28" i="297"/>
  <c r="H28" i="300"/>
  <c r="E29" i="293"/>
  <c r="N28" i="295"/>
  <c r="Q21" i="295"/>
  <c r="I28" i="295"/>
  <c r="I28" i="297"/>
  <c r="K28" i="298"/>
  <c r="O28" i="300"/>
  <c r="F26" i="295"/>
  <c r="G26" i="295" s="1"/>
  <c r="G29" i="295" s="1"/>
  <c r="L28" i="298"/>
  <c r="O28" i="299"/>
  <c r="K28" i="300"/>
  <c r="Q21" i="300"/>
  <c r="L28" i="300"/>
  <c r="N28" i="300"/>
  <c r="F29" i="300"/>
  <c r="G27" i="300"/>
  <c r="P28" i="300"/>
  <c r="E29" i="300"/>
  <c r="Q29" i="300" s="1"/>
  <c r="I28" i="300"/>
  <c r="M28" i="300"/>
  <c r="J28" i="300"/>
  <c r="M28" i="299"/>
  <c r="K28" i="299"/>
  <c r="J27" i="299"/>
  <c r="L28" i="299"/>
  <c r="Q21" i="299"/>
  <c r="N28" i="299"/>
  <c r="I28" i="299"/>
  <c r="P28" i="299"/>
  <c r="F26" i="299"/>
  <c r="E29" i="299"/>
  <c r="I28" i="298"/>
  <c r="G28" i="298"/>
  <c r="Q22" i="298"/>
  <c r="P28" i="298"/>
  <c r="H28" i="298"/>
  <c r="Q21" i="298"/>
  <c r="N28" i="298"/>
  <c r="M28" i="298"/>
  <c r="O28" i="298"/>
  <c r="J28" i="298"/>
  <c r="H27" i="298"/>
  <c r="Q22" i="297"/>
  <c r="Q21" i="297"/>
  <c r="N28" i="297"/>
  <c r="P28" i="297"/>
  <c r="L28" i="297"/>
  <c r="O28" i="297"/>
  <c r="M28" i="297"/>
  <c r="G28" i="297"/>
  <c r="I27" i="297"/>
  <c r="F26" i="297"/>
  <c r="E29" i="296"/>
  <c r="Q29" i="296" s="1"/>
  <c r="F27" i="296"/>
  <c r="P28" i="296"/>
  <c r="L28" i="296"/>
  <c r="H28" i="296"/>
  <c r="J28" i="296"/>
  <c r="I28" i="296"/>
  <c r="O28" i="296"/>
  <c r="K28" i="296"/>
  <c r="G28" i="296"/>
  <c r="Q21" i="296"/>
  <c r="N28" i="296"/>
  <c r="F28" i="296"/>
  <c r="M28" i="296"/>
  <c r="E28" i="296"/>
  <c r="H28" i="295"/>
  <c r="K28" i="295"/>
  <c r="F28" i="295"/>
  <c r="L28" i="295"/>
  <c r="E29" i="295"/>
  <c r="J27" i="295"/>
  <c r="E28" i="294"/>
  <c r="P28" i="294"/>
  <c r="N28" i="294"/>
  <c r="G29" i="294"/>
  <c r="O28" i="294"/>
  <c r="J28" i="294"/>
  <c r="H28" i="294"/>
  <c r="I28" i="294"/>
  <c r="H27" i="294"/>
  <c r="F29" i="294"/>
  <c r="K28" i="294"/>
  <c r="Q21" i="294"/>
  <c r="L28" i="294"/>
  <c r="M28" i="294"/>
  <c r="Q22" i="293"/>
  <c r="O28" i="293"/>
  <c r="K28" i="293"/>
  <c r="G28" i="293"/>
  <c r="Q21" i="293"/>
  <c r="I28" i="293"/>
  <c r="L28" i="293"/>
  <c r="N28" i="293"/>
  <c r="J28" i="293"/>
  <c r="F28" i="293"/>
  <c r="M28" i="293"/>
  <c r="E28" i="293"/>
  <c r="P28" i="293"/>
  <c r="H28" i="293"/>
  <c r="G27" i="293"/>
  <c r="Q114" i="272"/>
  <c r="Q115" i="272"/>
  <c r="Q117" i="272"/>
  <c r="Q118" i="272"/>
  <c r="Q119" i="272"/>
  <c r="Q120" i="272"/>
  <c r="Q121" i="272"/>
  <c r="Q122" i="272"/>
  <c r="Q123" i="272"/>
  <c r="Q112" i="272"/>
  <c r="Q25" i="306" l="1"/>
  <c r="Q25" i="302"/>
  <c r="L26" i="298"/>
  <c r="M26" i="298" s="1"/>
  <c r="N26" i="298" s="1"/>
  <c r="O26" i="298" s="1"/>
  <c r="P26" i="298" s="1"/>
  <c r="M119" i="34" s="1"/>
  <c r="R119" i="34" s="1"/>
  <c r="L26" i="293"/>
  <c r="M26" i="293" s="1"/>
  <c r="N26" i="293" s="1"/>
  <c r="Q25" i="305"/>
  <c r="M115" i="34"/>
  <c r="R115" i="34" s="1"/>
  <c r="N115" i="34"/>
  <c r="S5" i="296"/>
  <c r="S6" i="296" s="1"/>
  <c r="S5" i="298"/>
  <c r="S6" i="298" s="1"/>
  <c r="S5" i="294"/>
  <c r="S6" i="294" s="1"/>
  <c r="H28" i="304"/>
  <c r="H26" i="295"/>
  <c r="I26" i="295" s="1"/>
  <c r="J26" i="295" s="1"/>
  <c r="K26" i="295" s="1"/>
  <c r="J26" i="304"/>
  <c r="I28" i="304"/>
  <c r="G28" i="301"/>
  <c r="H26" i="301"/>
  <c r="F29" i="293"/>
  <c r="G29" i="298"/>
  <c r="F29" i="298"/>
  <c r="F29" i="295"/>
  <c r="Q28" i="295"/>
  <c r="Q28" i="300"/>
  <c r="O26" i="300"/>
  <c r="P26" i="300" s="1"/>
  <c r="H27" i="300"/>
  <c r="G29" i="300"/>
  <c r="Q28" i="299"/>
  <c r="K27" i="299"/>
  <c r="G26" i="299"/>
  <c r="F29" i="299"/>
  <c r="Q28" i="298"/>
  <c r="I27" i="298"/>
  <c r="H29" i="298"/>
  <c r="Q28" i="297"/>
  <c r="G26" i="297"/>
  <c r="F29" i="297"/>
  <c r="J27" i="297"/>
  <c r="Q26" i="296"/>
  <c r="Q28" i="296"/>
  <c r="F29" i="296"/>
  <c r="G27" i="296"/>
  <c r="K27" i="295"/>
  <c r="Q28" i="294"/>
  <c r="Q26" i="294"/>
  <c r="H29" i="294"/>
  <c r="I27" i="294"/>
  <c r="Q28" i="293"/>
  <c r="G29" i="293"/>
  <c r="H27" i="293"/>
  <c r="Q26" i="298" l="1"/>
  <c r="O26" i="293"/>
  <c r="P26" i="293" s="1"/>
  <c r="M108" i="34" s="1"/>
  <c r="R108" i="34" s="1"/>
  <c r="L26" i="295"/>
  <c r="M26" i="295" s="1"/>
  <c r="N26" i="295" s="1"/>
  <c r="O26" i="295" s="1"/>
  <c r="P26" i="295" s="1"/>
  <c r="M114" i="34"/>
  <c r="R114" i="34" s="1"/>
  <c r="N114" i="34"/>
  <c r="N124" i="34"/>
  <c r="M124" i="34"/>
  <c r="R124" i="34" s="1"/>
  <c r="S5" i="300"/>
  <c r="S6" i="300" s="1"/>
  <c r="S5" i="295"/>
  <c r="S6" i="295" s="1"/>
  <c r="S5" i="293"/>
  <c r="S6" i="293" s="1"/>
  <c r="I29" i="295"/>
  <c r="J29" i="295"/>
  <c r="H29" i="295"/>
  <c r="J28" i="304"/>
  <c r="K26" i="304"/>
  <c r="I26" i="301"/>
  <c r="H28" i="301"/>
  <c r="H29" i="300"/>
  <c r="I27" i="300"/>
  <c r="Q26" i="300"/>
  <c r="H26" i="299"/>
  <c r="G29" i="299"/>
  <c r="L27" i="299"/>
  <c r="J27" i="298"/>
  <c r="I29" i="298"/>
  <c r="K27" i="297"/>
  <c r="H26" i="297"/>
  <c r="G29" i="297"/>
  <c r="H27" i="296"/>
  <c r="G29" i="296"/>
  <c r="L27" i="295"/>
  <c r="K29" i="295"/>
  <c r="J27" i="294"/>
  <c r="I29" i="294"/>
  <c r="H29" i="293"/>
  <c r="I27" i="293"/>
  <c r="Q26" i="295" l="1"/>
  <c r="Q26" i="293"/>
  <c r="L26" i="304"/>
  <c r="K28" i="304"/>
  <c r="J26" i="301"/>
  <c r="I28" i="301"/>
  <c r="I29" i="300"/>
  <c r="J27" i="300"/>
  <c r="M27" i="299"/>
  <c r="I26" i="299"/>
  <c r="H29" i="299"/>
  <c r="J29" i="298"/>
  <c r="K27" i="298"/>
  <c r="I26" i="297"/>
  <c r="H29" i="297"/>
  <c r="L27" i="297"/>
  <c r="H29" i="296"/>
  <c r="I27" i="296"/>
  <c r="M27" i="295"/>
  <c r="L29" i="295"/>
  <c r="J29" i="294"/>
  <c r="K27" i="294"/>
  <c r="I29" i="293"/>
  <c r="J27" i="293"/>
  <c r="M26" i="304" l="1"/>
  <c r="L28" i="304"/>
  <c r="K26" i="301"/>
  <c r="J28" i="301"/>
  <c r="J29" i="300"/>
  <c r="K27" i="300"/>
  <c r="J26" i="299"/>
  <c r="I29" i="299"/>
  <c r="N27" i="299"/>
  <c r="K29" i="298"/>
  <c r="L27" i="298"/>
  <c r="M27" i="297"/>
  <c r="J26" i="297"/>
  <c r="I29" i="297"/>
  <c r="I29" i="296"/>
  <c r="J27" i="296"/>
  <c r="N27" i="295"/>
  <c r="M29" i="295"/>
  <c r="K29" i="294"/>
  <c r="L27" i="294"/>
  <c r="K27" i="293"/>
  <c r="J29" i="293"/>
  <c r="N26" i="304" l="1"/>
  <c r="M28" i="304"/>
  <c r="K28" i="301"/>
  <c r="L26" i="301"/>
  <c r="L27" i="300"/>
  <c r="K29" i="300"/>
  <c r="O27" i="299"/>
  <c r="K26" i="299"/>
  <c r="J29" i="299"/>
  <c r="M27" i="298"/>
  <c r="L29" i="298"/>
  <c r="K26" i="297"/>
  <c r="J29" i="297"/>
  <c r="N27" i="297"/>
  <c r="J29" i="296"/>
  <c r="K27" i="296"/>
  <c r="N29" i="295"/>
  <c r="O27" i="295"/>
  <c r="L29" i="294"/>
  <c r="M27" i="294"/>
  <c r="K29" i="293"/>
  <c r="L27" i="293"/>
  <c r="K105" i="272"/>
  <c r="K125" i="272"/>
  <c r="L23" i="62" s="1"/>
  <c r="H21" i="292"/>
  <c r="E27" i="292"/>
  <c r="F19" i="292"/>
  <c r="G19" i="292"/>
  <c r="H19" i="292"/>
  <c r="H22" i="292" s="1"/>
  <c r="I19" i="292"/>
  <c r="J19" i="292"/>
  <c r="K19" i="292"/>
  <c r="L19" i="292"/>
  <c r="L22" i="292" s="1"/>
  <c r="M19" i="292"/>
  <c r="N19" i="292"/>
  <c r="O19" i="292"/>
  <c r="P19" i="292"/>
  <c r="P22" i="292" s="1"/>
  <c r="E19" i="292"/>
  <c r="Q25" i="292"/>
  <c r="D23" i="292"/>
  <c r="P21" i="292"/>
  <c r="L21" i="292"/>
  <c r="F20" i="291"/>
  <c r="G20" i="291"/>
  <c r="G21" i="291" s="1"/>
  <c r="H20" i="291"/>
  <c r="H21" i="291" s="1"/>
  <c r="I20" i="291"/>
  <c r="I21" i="291" s="1"/>
  <c r="J20" i="291"/>
  <c r="J21" i="291" s="1"/>
  <c r="K20" i="291"/>
  <c r="K21" i="291" s="1"/>
  <c r="L20" i="291"/>
  <c r="L21" i="291" s="1"/>
  <c r="M20" i="291"/>
  <c r="N20" i="291"/>
  <c r="N21" i="291" s="1"/>
  <c r="O20" i="291"/>
  <c r="O21" i="291" s="1"/>
  <c r="P20" i="291"/>
  <c r="P21" i="291" s="1"/>
  <c r="E20" i="291"/>
  <c r="E27" i="291" s="1"/>
  <c r="F19" i="291"/>
  <c r="G19" i="291"/>
  <c r="H19" i="291"/>
  <c r="I19" i="291"/>
  <c r="J19" i="291"/>
  <c r="K19" i="291"/>
  <c r="L19" i="291"/>
  <c r="M19" i="291"/>
  <c r="N19" i="291"/>
  <c r="O19" i="291"/>
  <c r="P19" i="291"/>
  <c r="E19" i="291"/>
  <c r="E26" i="291" s="1"/>
  <c r="N30" i="291"/>
  <c r="M30" i="291"/>
  <c r="L30" i="291"/>
  <c r="K30" i="291"/>
  <c r="J30" i="291"/>
  <c r="I30" i="291"/>
  <c r="H30" i="291"/>
  <c r="G30" i="291"/>
  <c r="F30" i="291"/>
  <c r="E30" i="291"/>
  <c r="P23" i="291"/>
  <c r="O30" i="291" s="1"/>
  <c r="D23" i="291"/>
  <c r="C1" i="291"/>
  <c r="N21" i="290"/>
  <c r="O21" i="290"/>
  <c r="E27" i="290"/>
  <c r="F19" i="290"/>
  <c r="F22" i="290" s="1"/>
  <c r="G19" i="290"/>
  <c r="H19" i="290"/>
  <c r="I19" i="290"/>
  <c r="J19" i="290"/>
  <c r="J21" i="290" s="1"/>
  <c r="K19" i="290"/>
  <c r="L19" i="290"/>
  <c r="M19" i="290"/>
  <c r="N19" i="290"/>
  <c r="O19" i="290"/>
  <c r="P19" i="290"/>
  <c r="E19" i="290"/>
  <c r="D23" i="290"/>
  <c r="D1" i="289"/>
  <c r="C1" i="289"/>
  <c r="B1" i="289"/>
  <c r="O21" i="289"/>
  <c r="F19" i="289"/>
  <c r="G19" i="289"/>
  <c r="G21" i="289" s="1"/>
  <c r="H19" i="289"/>
  <c r="I19" i="289"/>
  <c r="J19" i="289"/>
  <c r="K19" i="289"/>
  <c r="L19" i="289"/>
  <c r="M19" i="289"/>
  <c r="N19" i="289"/>
  <c r="O19" i="289"/>
  <c r="P19" i="289"/>
  <c r="E26" i="289"/>
  <c r="Q25" i="289"/>
  <c r="D23" i="289"/>
  <c r="D30" i="289" s="1"/>
  <c r="D22" i="289"/>
  <c r="D29" i="289" s="1"/>
  <c r="D21" i="289"/>
  <c r="D28" i="289" s="1"/>
  <c r="D20" i="289"/>
  <c r="D27" i="289" s="1"/>
  <c r="D19" i="289"/>
  <c r="D26" i="289" s="1"/>
  <c r="P18" i="289"/>
  <c r="P25" i="289" s="1"/>
  <c r="O18" i="289"/>
  <c r="O25" i="289" s="1"/>
  <c r="N18" i="289"/>
  <c r="N25" i="289" s="1"/>
  <c r="M18" i="289"/>
  <c r="M25" i="289" s="1"/>
  <c r="L18" i="289"/>
  <c r="K18" i="289"/>
  <c r="K25" i="289" s="1"/>
  <c r="J18" i="289"/>
  <c r="J25" i="289" s="1"/>
  <c r="I18" i="289"/>
  <c r="I25" i="289" s="1"/>
  <c r="H18" i="289"/>
  <c r="H25" i="289" s="1"/>
  <c r="G18" i="289"/>
  <c r="G25" i="289" s="1"/>
  <c r="F18" i="289"/>
  <c r="F25" i="289" s="1"/>
  <c r="E18" i="289"/>
  <c r="E25" i="289" s="1"/>
  <c r="C83" i="272"/>
  <c r="C84" i="272"/>
  <c r="C85" i="272"/>
  <c r="C82" i="272"/>
  <c r="A83" i="272"/>
  <c r="A84" i="272"/>
  <c r="A85" i="272"/>
  <c r="A82" i="272"/>
  <c r="B82" i="272"/>
  <c r="B83" i="272"/>
  <c r="B84" i="272"/>
  <c r="B85" i="272"/>
  <c r="B81" i="272"/>
  <c r="C94" i="214"/>
  <c r="C96" i="214"/>
  <c r="C97" i="214"/>
  <c r="C98" i="214"/>
  <c r="C93" i="214"/>
  <c r="B94" i="214"/>
  <c r="B96" i="214"/>
  <c r="B97" i="214"/>
  <c r="B98" i="214"/>
  <c r="A96" i="214"/>
  <c r="A97" i="214"/>
  <c r="A98" i="214"/>
  <c r="A166" i="214"/>
  <c r="A94" i="214"/>
  <c r="B93" i="214"/>
  <c r="K22" i="292" l="1"/>
  <c r="K21" i="289"/>
  <c r="L23" i="239"/>
  <c r="K106" i="272"/>
  <c r="L23" i="169" s="1"/>
  <c r="K107" i="272"/>
  <c r="L23" i="240" s="1"/>
  <c r="F21" i="290"/>
  <c r="P21" i="289"/>
  <c r="I21" i="290"/>
  <c r="E22" i="292"/>
  <c r="N28" i="304"/>
  <c r="O26" i="304"/>
  <c r="M26" i="301"/>
  <c r="L28" i="301"/>
  <c r="O30" i="292"/>
  <c r="F30" i="289"/>
  <c r="H106" i="34"/>
  <c r="E30" i="289"/>
  <c r="L29" i="300"/>
  <c r="M27" i="300"/>
  <c r="L26" i="299"/>
  <c r="K29" i="299"/>
  <c r="P27" i="299"/>
  <c r="S4" i="299" s="1"/>
  <c r="N27" i="298"/>
  <c r="M29" i="298"/>
  <c r="O27" i="297"/>
  <c r="L26" i="297"/>
  <c r="K29" i="297"/>
  <c r="K29" i="296"/>
  <c r="L27" i="296"/>
  <c r="P27" i="295"/>
  <c r="S4" i="295" s="1"/>
  <c r="O29" i="295"/>
  <c r="N27" i="294"/>
  <c r="M29" i="294"/>
  <c r="L29" i="293"/>
  <c r="M27" i="293"/>
  <c r="M21" i="291"/>
  <c r="M21" i="292"/>
  <c r="I117" i="34"/>
  <c r="M21" i="290"/>
  <c r="E21" i="292"/>
  <c r="F26" i="289"/>
  <c r="G26" i="289" s="1"/>
  <c r="H26" i="289" s="1"/>
  <c r="I26" i="289" s="1"/>
  <c r="J26" i="289" s="1"/>
  <c r="K26" i="289" s="1"/>
  <c r="G102" i="34"/>
  <c r="Q102" i="34" s="1"/>
  <c r="M22" i="290"/>
  <c r="G104" i="34"/>
  <c r="Q104" i="34" s="1"/>
  <c r="Q105" i="34"/>
  <c r="G106" i="34"/>
  <c r="Q106" i="34" s="1"/>
  <c r="O22" i="292"/>
  <c r="G22" i="292"/>
  <c r="P22" i="290"/>
  <c r="M22" i="289"/>
  <c r="I22" i="290"/>
  <c r="N22" i="292"/>
  <c r="J22" i="292"/>
  <c r="L22" i="289"/>
  <c r="H22" i="289"/>
  <c r="H102" i="34"/>
  <c r="N22" i="290"/>
  <c r="H104" i="34"/>
  <c r="H22" i="290"/>
  <c r="F30" i="292"/>
  <c r="P30" i="292"/>
  <c r="Q23" i="290"/>
  <c r="J22" i="290"/>
  <c r="M22" i="292"/>
  <c r="I30" i="292"/>
  <c r="L22" i="290"/>
  <c r="P22" i="289"/>
  <c r="P30" i="291"/>
  <c r="I22" i="292"/>
  <c r="E22" i="289"/>
  <c r="E26" i="292"/>
  <c r="E29" i="292" s="1"/>
  <c r="E30" i="292"/>
  <c r="L27" i="292"/>
  <c r="I21" i="292"/>
  <c r="O27" i="292"/>
  <c r="O26" i="292"/>
  <c r="F26" i="292"/>
  <c r="P26" i="292"/>
  <c r="N26" i="292"/>
  <c r="I26" i="292"/>
  <c r="M26" i="292"/>
  <c r="H27" i="292"/>
  <c r="P27" i="292"/>
  <c r="M30" i="292"/>
  <c r="F21" i="292"/>
  <c r="J21" i="292"/>
  <c r="N21" i="292"/>
  <c r="J26" i="292"/>
  <c r="I27" i="292"/>
  <c r="M27" i="292"/>
  <c r="J30" i="292"/>
  <c r="N30" i="292"/>
  <c r="G21" i="292"/>
  <c r="K21" i="292"/>
  <c r="O21" i="292"/>
  <c r="F22" i="292"/>
  <c r="G26" i="292"/>
  <c r="K26" i="292"/>
  <c r="F27" i="292"/>
  <c r="J27" i="292"/>
  <c r="N27" i="292"/>
  <c r="E28" i="292"/>
  <c r="G30" i="292"/>
  <c r="K30" i="292"/>
  <c r="H26" i="292"/>
  <c r="L26" i="292"/>
  <c r="G27" i="292"/>
  <c r="K27" i="292"/>
  <c r="H30" i="292"/>
  <c r="L30" i="292"/>
  <c r="O27" i="291"/>
  <c r="P27" i="291"/>
  <c r="E21" i="291"/>
  <c r="M26" i="291"/>
  <c r="F26" i="291"/>
  <c r="K26" i="291"/>
  <c r="L26" i="291"/>
  <c r="L27" i="291"/>
  <c r="F21" i="291"/>
  <c r="J26" i="291"/>
  <c r="I27" i="291"/>
  <c r="M27" i="291"/>
  <c r="G26" i="291"/>
  <c r="F27" i="291"/>
  <c r="J27" i="291"/>
  <c r="N27" i="291"/>
  <c r="I26" i="291"/>
  <c r="H27" i="291"/>
  <c r="H26" i="291"/>
  <c r="G27" i="291"/>
  <c r="K27" i="291"/>
  <c r="E21" i="290"/>
  <c r="G21" i="290"/>
  <c r="K22" i="290"/>
  <c r="F27" i="290"/>
  <c r="G22" i="290"/>
  <c r="O22" i="290"/>
  <c r="Q20" i="290"/>
  <c r="K21" i="290"/>
  <c r="E22" i="290"/>
  <c r="E26" i="290"/>
  <c r="F26" i="290" s="1"/>
  <c r="G26" i="290" s="1"/>
  <c r="H26" i="290" s="1"/>
  <c r="I26" i="290" s="1"/>
  <c r="J26" i="290" s="1"/>
  <c r="K26" i="290" s="1"/>
  <c r="E30" i="290"/>
  <c r="F30" i="290" s="1"/>
  <c r="G30" i="290" s="1"/>
  <c r="H30" i="290" s="1"/>
  <c r="I30" i="290" s="1"/>
  <c r="J30" i="290" s="1"/>
  <c r="K30" i="290" s="1"/>
  <c r="L30" i="290" s="1"/>
  <c r="M30" i="290" s="1"/>
  <c r="N30" i="290" s="1"/>
  <c r="O30" i="290" s="1"/>
  <c r="P30" i="290" s="1"/>
  <c r="H21" i="290"/>
  <c r="L21" i="290"/>
  <c r="P21" i="290"/>
  <c r="Q19" i="290"/>
  <c r="L25" i="289"/>
  <c r="I1" i="289"/>
  <c r="G22" i="289"/>
  <c r="K22" i="289"/>
  <c r="O22" i="289"/>
  <c r="Q19" i="289"/>
  <c r="E27" i="289"/>
  <c r="F27" i="289" s="1"/>
  <c r="E21" i="289"/>
  <c r="I21" i="289"/>
  <c r="M21" i="289"/>
  <c r="Q20" i="289"/>
  <c r="I22" i="289"/>
  <c r="P30" i="289"/>
  <c r="N30" i="289"/>
  <c r="J30" i="289"/>
  <c r="M30" i="289"/>
  <c r="I30" i="289"/>
  <c r="H21" i="289"/>
  <c r="L21" i="289"/>
  <c r="F22" i="289"/>
  <c r="J22" i="289"/>
  <c r="N22" i="289"/>
  <c r="G30" i="289"/>
  <c r="K30" i="289"/>
  <c r="O30" i="289"/>
  <c r="F21" i="289"/>
  <c r="J21" i="289"/>
  <c r="N21" i="289"/>
  <c r="H30" i="289"/>
  <c r="L30" i="289"/>
  <c r="L26" i="289" l="1"/>
  <c r="M26" i="289" s="1"/>
  <c r="L26" i="290"/>
  <c r="M26" i="290" s="1"/>
  <c r="L28" i="292"/>
  <c r="O28" i="292"/>
  <c r="S4" i="292"/>
  <c r="E28" i="290"/>
  <c r="I106" i="34"/>
  <c r="P26" i="304"/>
  <c r="O28" i="304"/>
  <c r="N26" i="301"/>
  <c r="M28" i="301"/>
  <c r="I115" i="34"/>
  <c r="I110" i="34"/>
  <c r="I114" i="34"/>
  <c r="M29" i="300"/>
  <c r="N27" i="300"/>
  <c r="Q27" i="299"/>
  <c r="M26" i="299"/>
  <c r="L29" i="299"/>
  <c r="N29" i="298"/>
  <c r="O27" i="298"/>
  <c r="M26" i="297"/>
  <c r="L29" i="297"/>
  <c r="P27" i="297"/>
  <c r="L29" i="296"/>
  <c r="M27" i="296"/>
  <c r="P29" i="295"/>
  <c r="Q29" i="295" s="1"/>
  <c r="Q27" i="295"/>
  <c r="N29" i="294"/>
  <c r="O27" i="294"/>
  <c r="M29" i="293"/>
  <c r="N27" i="293"/>
  <c r="I119" i="34"/>
  <c r="M28" i="291"/>
  <c r="I123" i="34"/>
  <c r="J28" i="291"/>
  <c r="I108" i="34"/>
  <c r="S4" i="291"/>
  <c r="I124" i="34"/>
  <c r="I102" i="34"/>
  <c r="I104" i="34"/>
  <c r="N26" i="291"/>
  <c r="O26" i="291" s="1"/>
  <c r="P26" i="291" s="1"/>
  <c r="I105" i="34" s="1"/>
  <c r="S5" i="292"/>
  <c r="S6" i="292" s="1"/>
  <c r="N106" i="34"/>
  <c r="M106" i="34"/>
  <c r="R106" i="34" s="1"/>
  <c r="S5" i="291"/>
  <c r="S6" i="291" s="1"/>
  <c r="K28" i="291"/>
  <c r="O29" i="292"/>
  <c r="L29" i="292"/>
  <c r="N28" i="292"/>
  <c r="N29" i="292"/>
  <c r="I29" i="292"/>
  <c r="I28" i="292"/>
  <c r="H29" i="292"/>
  <c r="H28" i="292"/>
  <c r="K29" i="292"/>
  <c r="K28" i="292"/>
  <c r="J28" i="292"/>
  <c r="J29" i="292"/>
  <c r="G28" i="292"/>
  <c r="G29" i="292"/>
  <c r="F28" i="292"/>
  <c r="F29" i="292"/>
  <c r="M29" i="292"/>
  <c r="M28" i="292"/>
  <c r="P29" i="292"/>
  <c r="P28" i="292"/>
  <c r="F28" i="291"/>
  <c r="I28" i="291"/>
  <c r="E28" i="291"/>
  <c r="G28" i="291"/>
  <c r="L28" i="291"/>
  <c r="H28" i="291"/>
  <c r="O28" i="291"/>
  <c r="N28" i="291"/>
  <c r="P28" i="291"/>
  <c r="Q21" i="290"/>
  <c r="F28" i="290"/>
  <c r="G27" i="290"/>
  <c r="F29" i="290"/>
  <c r="Q22" i="290"/>
  <c r="E29" i="290"/>
  <c r="F29" i="289"/>
  <c r="G27" i="289"/>
  <c r="P28" i="289"/>
  <c r="L28" i="289"/>
  <c r="H28" i="289"/>
  <c r="O28" i="289"/>
  <c r="K28" i="289"/>
  <c r="G28" i="289"/>
  <c r="Q21" i="289"/>
  <c r="N28" i="289"/>
  <c r="J28" i="289"/>
  <c r="F28" i="289"/>
  <c r="M28" i="289"/>
  <c r="E28" i="289"/>
  <c r="I28" i="289"/>
  <c r="Q22" i="289"/>
  <c r="E29" i="289"/>
  <c r="N120" i="34" l="1"/>
  <c r="S4" i="304"/>
  <c r="N117" i="34"/>
  <c r="S4" i="297"/>
  <c r="R105" i="34"/>
  <c r="Q26" i="304"/>
  <c r="P28" i="304"/>
  <c r="Q28" i="304" s="1"/>
  <c r="O26" i="301"/>
  <c r="N28" i="301"/>
  <c r="O124" i="34"/>
  <c r="N29" i="300"/>
  <c r="O27" i="300"/>
  <c r="N26" i="299"/>
  <c r="M29" i="299"/>
  <c r="O29" i="298"/>
  <c r="P27" i="298"/>
  <c r="Q27" i="297"/>
  <c r="N26" i="297"/>
  <c r="M29" i="297"/>
  <c r="M29" i="296"/>
  <c r="N27" i="296"/>
  <c r="O29" i="294"/>
  <c r="P27" i="294"/>
  <c r="O27" i="293"/>
  <c r="N29" i="293"/>
  <c r="O114" i="34"/>
  <c r="O115" i="34"/>
  <c r="N26" i="289"/>
  <c r="O26" i="289" s="1"/>
  <c r="P26" i="289" s="1"/>
  <c r="S5" i="289" s="1"/>
  <c r="S6" i="289" s="1"/>
  <c r="N26" i="290"/>
  <c r="O26" i="290" s="1"/>
  <c r="P26" i="290" s="1"/>
  <c r="S5" i="290" s="1"/>
  <c r="S6" i="290" s="1"/>
  <c r="O106" i="34"/>
  <c r="G29" i="290"/>
  <c r="G28" i="290"/>
  <c r="H27" i="290"/>
  <c r="Q28" i="289"/>
  <c r="H27" i="289"/>
  <c r="G29" i="289"/>
  <c r="C1" i="288"/>
  <c r="Q24" i="288"/>
  <c r="Q23" i="288"/>
  <c r="D23" i="288"/>
  <c r="D29" i="288" s="1"/>
  <c r="D22" i="288"/>
  <c r="D28" i="288" s="1"/>
  <c r="D21" i="288"/>
  <c r="D27" i="288" s="1"/>
  <c r="D20" i="288"/>
  <c r="D26" i="288" s="1"/>
  <c r="D19" i="288"/>
  <c r="D25" i="288" s="1"/>
  <c r="P18" i="288"/>
  <c r="P24" i="288" s="1"/>
  <c r="O18" i="288"/>
  <c r="O24" i="288" s="1"/>
  <c r="N18" i="288"/>
  <c r="N24" i="288" s="1"/>
  <c r="M18" i="288"/>
  <c r="M24" i="288" s="1"/>
  <c r="L18" i="288"/>
  <c r="L24" i="288" s="1"/>
  <c r="K18" i="288"/>
  <c r="K24" i="288" s="1"/>
  <c r="J18" i="288"/>
  <c r="J24" i="288" s="1"/>
  <c r="I18" i="288"/>
  <c r="I24" i="288" s="1"/>
  <c r="H18" i="288"/>
  <c r="G18" i="288"/>
  <c r="G24" i="288" s="1"/>
  <c r="F18" i="288"/>
  <c r="F24" i="288" s="1"/>
  <c r="E18" i="288"/>
  <c r="E24" i="288" s="1"/>
  <c r="B46" i="272"/>
  <c r="B33" i="272"/>
  <c r="B36" i="214"/>
  <c r="C1" i="287"/>
  <c r="Q25" i="287"/>
  <c r="D23" i="287"/>
  <c r="D22" i="287"/>
  <c r="D29" i="287" s="1"/>
  <c r="D21" i="287"/>
  <c r="D28" i="287" s="1"/>
  <c r="D20" i="287"/>
  <c r="D27" i="287" s="1"/>
  <c r="D19" i="287"/>
  <c r="D26" i="287" s="1"/>
  <c r="P18" i="287"/>
  <c r="P25" i="287" s="1"/>
  <c r="O18" i="287"/>
  <c r="O25" i="287" s="1"/>
  <c r="N18" i="287"/>
  <c r="N25" i="287" s="1"/>
  <c r="M18" i="287"/>
  <c r="M25" i="287" s="1"/>
  <c r="L18" i="287"/>
  <c r="L25" i="287" s="1"/>
  <c r="K18" i="287"/>
  <c r="K25" i="287" s="1"/>
  <c r="J18" i="287"/>
  <c r="J25" i="287" s="1"/>
  <c r="I18" i="287"/>
  <c r="I25" i="287" s="1"/>
  <c r="H18" i="287"/>
  <c r="G18" i="287"/>
  <c r="G25" i="287" s="1"/>
  <c r="F18" i="287"/>
  <c r="F25" i="287" s="1"/>
  <c r="E18" i="287"/>
  <c r="E25" i="287" s="1"/>
  <c r="C1" i="286"/>
  <c r="Q25" i="286"/>
  <c r="D23" i="286"/>
  <c r="D22" i="286"/>
  <c r="D29" i="286" s="1"/>
  <c r="D21" i="286"/>
  <c r="D28" i="286" s="1"/>
  <c r="D20" i="286"/>
  <c r="D27" i="286" s="1"/>
  <c r="D19" i="286"/>
  <c r="D26" i="286" s="1"/>
  <c r="P18" i="286"/>
  <c r="P25" i="286" s="1"/>
  <c r="O18" i="286"/>
  <c r="O25" i="286" s="1"/>
  <c r="N18" i="286"/>
  <c r="N25" i="286" s="1"/>
  <c r="M18" i="286"/>
  <c r="M25" i="286" s="1"/>
  <c r="L18" i="286"/>
  <c r="L25" i="286" s="1"/>
  <c r="K18" i="286"/>
  <c r="K25" i="286" s="1"/>
  <c r="J18" i="286"/>
  <c r="J25" i="286" s="1"/>
  <c r="I18" i="286"/>
  <c r="I25" i="286" s="1"/>
  <c r="H18" i="286"/>
  <c r="H25" i="286" s="1"/>
  <c r="G18" i="286"/>
  <c r="G25" i="286" s="1"/>
  <c r="F18" i="286"/>
  <c r="F25" i="286" s="1"/>
  <c r="E18" i="286"/>
  <c r="E25" i="286" s="1"/>
  <c r="B20" i="272"/>
  <c r="B21" i="214"/>
  <c r="P12" i="272"/>
  <c r="B12" i="272"/>
  <c r="B12" i="214"/>
  <c r="C1" i="285"/>
  <c r="D30" i="285"/>
  <c r="D29" i="285"/>
  <c r="D28" i="285"/>
  <c r="D27" i="285"/>
  <c r="D26" i="285"/>
  <c r="P25" i="285"/>
  <c r="O25" i="285"/>
  <c r="N25" i="285"/>
  <c r="M25" i="285"/>
  <c r="L25" i="285"/>
  <c r="K25" i="285"/>
  <c r="J25" i="285"/>
  <c r="I25" i="285"/>
  <c r="H25" i="285"/>
  <c r="G25" i="285"/>
  <c r="F25" i="285"/>
  <c r="E25" i="285"/>
  <c r="I1" i="285"/>
  <c r="C137" i="214"/>
  <c r="C128" i="272"/>
  <c r="B128" i="272"/>
  <c r="B137" i="214"/>
  <c r="Q25" i="284"/>
  <c r="D23" i="284"/>
  <c r="D30" i="284" s="1"/>
  <c r="D22" i="284"/>
  <c r="D29" i="284" s="1"/>
  <c r="D21" i="284"/>
  <c r="D28" i="284" s="1"/>
  <c r="D20" i="284"/>
  <c r="D27" i="284" s="1"/>
  <c r="D19" i="284"/>
  <c r="D26" i="284" s="1"/>
  <c r="P18" i="284"/>
  <c r="P25" i="284" s="1"/>
  <c r="O18" i="284"/>
  <c r="O25" i="284" s="1"/>
  <c r="N18" i="284"/>
  <c r="N25" i="284" s="1"/>
  <c r="M18" i="284"/>
  <c r="M25" i="284" s="1"/>
  <c r="L18" i="284"/>
  <c r="L25" i="284" s="1"/>
  <c r="K18" i="284"/>
  <c r="K25" i="284" s="1"/>
  <c r="J18" i="284"/>
  <c r="J25" i="284" s="1"/>
  <c r="I18" i="284"/>
  <c r="I25" i="284" s="1"/>
  <c r="H18" i="284"/>
  <c r="G18" i="284"/>
  <c r="G25" i="284" s="1"/>
  <c r="F18" i="284"/>
  <c r="F25" i="284" s="1"/>
  <c r="E18" i="284"/>
  <c r="E25" i="284" s="1"/>
  <c r="F135" i="214"/>
  <c r="G135" i="214"/>
  <c r="H135" i="214"/>
  <c r="I135" i="214"/>
  <c r="J135" i="214"/>
  <c r="K135" i="214"/>
  <c r="L135" i="214"/>
  <c r="M135" i="214"/>
  <c r="N135" i="214"/>
  <c r="O135" i="214"/>
  <c r="P135" i="214"/>
  <c r="E125" i="272"/>
  <c r="F23" i="62" s="1"/>
  <c r="F125" i="272"/>
  <c r="G23" i="62" s="1"/>
  <c r="G125" i="272"/>
  <c r="H23" i="62" s="1"/>
  <c r="H125" i="272"/>
  <c r="I23" i="62" s="1"/>
  <c r="I125" i="272"/>
  <c r="J23" i="62" s="1"/>
  <c r="J125" i="272"/>
  <c r="K23" i="62" s="1"/>
  <c r="L125" i="272"/>
  <c r="M125" i="272"/>
  <c r="N125" i="272"/>
  <c r="O23" i="62" s="1"/>
  <c r="O125" i="272"/>
  <c r="P23" i="62" s="1"/>
  <c r="Q25" i="283"/>
  <c r="P23" i="283"/>
  <c r="O23" i="283"/>
  <c r="N23" i="283"/>
  <c r="M23" i="283"/>
  <c r="L23" i="283"/>
  <c r="K23" i="283"/>
  <c r="J23" i="283"/>
  <c r="I23" i="283"/>
  <c r="H23" i="283"/>
  <c r="G23" i="283"/>
  <c r="F23" i="283"/>
  <c r="E23" i="283"/>
  <c r="E30" i="283" s="1"/>
  <c r="D23" i="283"/>
  <c r="D22" i="283"/>
  <c r="D29" i="283" s="1"/>
  <c r="D21" i="283"/>
  <c r="D28" i="283" s="1"/>
  <c r="D20" i="283"/>
  <c r="D27" i="283" s="1"/>
  <c r="D19" i="283"/>
  <c r="D26" i="283" s="1"/>
  <c r="P18" i="283"/>
  <c r="P25" i="283" s="1"/>
  <c r="O18" i="283"/>
  <c r="O25" i="283" s="1"/>
  <c r="N18" i="283"/>
  <c r="N25" i="283" s="1"/>
  <c r="M18" i="283"/>
  <c r="M25" i="283" s="1"/>
  <c r="L18" i="283"/>
  <c r="L25" i="283" s="1"/>
  <c r="K18" i="283"/>
  <c r="K25" i="283" s="1"/>
  <c r="J18" i="283"/>
  <c r="J25" i="283" s="1"/>
  <c r="I18" i="283"/>
  <c r="I25" i="283" s="1"/>
  <c r="H18" i="283"/>
  <c r="G18" i="283"/>
  <c r="G25" i="283" s="1"/>
  <c r="F18" i="283"/>
  <c r="F25" i="283" s="1"/>
  <c r="E18" i="283"/>
  <c r="E25" i="283" s="1"/>
  <c r="C1" i="283"/>
  <c r="B1" i="283"/>
  <c r="E47" i="272"/>
  <c r="F23" i="282" s="1"/>
  <c r="F47" i="272"/>
  <c r="G47" i="272"/>
  <c r="H47" i="272"/>
  <c r="I23" i="282" s="1"/>
  <c r="I47" i="272"/>
  <c r="J47" i="272"/>
  <c r="K47" i="272"/>
  <c r="L47" i="272"/>
  <c r="M47" i="272"/>
  <c r="N23" i="282" s="1"/>
  <c r="N47" i="272"/>
  <c r="O23" i="282" s="1"/>
  <c r="O47" i="272"/>
  <c r="D47" i="272"/>
  <c r="E23" i="282" s="1"/>
  <c r="E29" i="282" s="1"/>
  <c r="B47" i="272"/>
  <c r="B45" i="272"/>
  <c r="F53" i="214"/>
  <c r="F19" i="282" s="1"/>
  <c r="G53" i="214"/>
  <c r="G19" i="282" s="1"/>
  <c r="H53" i="214"/>
  <c r="H54" i="214" s="1"/>
  <c r="H19" i="288" s="1"/>
  <c r="I53" i="214"/>
  <c r="I54" i="214" s="1"/>
  <c r="I19" i="288" s="1"/>
  <c r="J53" i="214"/>
  <c r="J19" i="282" s="1"/>
  <c r="K53" i="214"/>
  <c r="K19" i="282" s="1"/>
  <c r="L53" i="214"/>
  <c r="L54" i="214" s="1"/>
  <c r="L19" i="288" s="1"/>
  <c r="M53" i="214"/>
  <c r="M54" i="214" s="1"/>
  <c r="M19" i="288" s="1"/>
  <c r="N53" i="214"/>
  <c r="N19" i="282" s="1"/>
  <c r="O53" i="214"/>
  <c r="O19" i="282" s="1"/>
  <c r="P53" i="214"/>
  <c r="P19" i="282" s="1"/>
  <c r="E53" i="214"/>
  <c r="E54" i="214" s="1"/>
  <c r="E19" i="288" s="1"/>
  <c r="B53" i="214"/>
  <c r="B52" i="214"/>
  <c r="Q24" i="282"/>
  <c r="Q23" i="282"/>
  <c r="D23" i="282"/>
  <c r="D29" i="282" s="1"/>
  <c r="D22" i="282"/>
  <c r="D28" i="282" s="1"/>
  <c r="D21" i="282"/>
  <c r="D27" i="282" s="1"/>
  <c r="D20" i="282"/>
  <c r="D26" i="282" s="1"/>
  <c r="D19" i="282"/>
  <c r="D25" i="282" s="1"/>
  <c r="P18" i="282"/>
  <c r="P24" i="282" s="1"/>
  <c r="O18" i="282"/>
  <c r="O24" i="282" s="1"/>
  <c r="N18" i="282"/>
  <c r="N24" i="282" s="1"/>
  <c r="M18" i="282"/>
  <c r="M24" i="282" s="1"/>
  <c r="L18" i="282"/>
  <c r="L24" i="282" s="1"/>
  <c r="K18" i="282"/>
  <c r="K24" i="282" s="1"/>
  <c r="J18" i="282"/>
  <c r="J24" i="282" s="1"/>
  <c r="I18" i="282"/>
  <c r="I24" i="282" s="1"/>
  <c r="H18" i="282"/>
  <c r="H24" i="282" s="1"/>
  <c r="G18" i="282"/>
  <c r="G24" i="282" s="1"/>
  <c r="F18" i="282"/>
  <c r="F24" i="282" s="1"/>
  <c r="E18" i="282"/>
  <c r="E24" i="282" s="1"/>
  <c r="C1" i="282"/>
  <c r="E34" i="272"/>
  <c r="F34" i="272"/>
  <c r="G34" i="272"/>
  <c r="H34" i="272"/>
  <c r="I34" i="272"/>
  <c r="J34" i="272"/>
  <c r="K34" i="272"/>
  <c r="L34" i="272"/>
  <c r="N34" i="272"/>
  <c r="O23" i="281" s="1"/>
  <c r="O34" i="272"/>
  <c r="P23" i="281" s="1"/>
  <c r="D34" i="272"/>
  <c r="E23" i="281" s="1"/>
  <c r="B32" i="272"/>
  <c r="B34" i="272"/>
  <c r="F35" i="214"/>
  <c r="F36" i="214" s="1"/>
  <c r="F19" i="287" s="1"/>
  <c r="G35" i="214"/>
  <c r="G36" i="214" s="1"/>
  <c r="G19" i="287" s="1"/>
  <c r="H35" i="214"/>
  <c r="I35" i="214"/>
  <c r="J35" i="214"/>
  <c r="J19" i="281" s="1"/>
  <c r="K35" i="214"/>
  <c r="K19" i="281" s="1"/>
  <c r="L35" i="214"/>
  <c r="L19" i="281" s="1"/>
  <c r="M35" i="214"/>
  <c r="N35" i="214"/>
  <c r="N36" i="214" s="1"/>
  <c r="N19" i="287" s="1"/>
  <c r="O35" i="214"/>
  <c r="O36" i="214" s="1"/>
  <c r="O19" i="287" s="1"/>
  <c r="P35" i="214"/>
  <c r="E35" i="214"/>
  <c r="B34" i="214"/>
  <c r="B35" i="214"/>
  <c r="C1" i="281"/>
  <c r="Q25" i="281"/>
  <c r="D23" i="281"/>
  <c r="D22" i="281"/>
  <c r="D29" i="281" s="1"/>
  <c r="D21" i="281"/>
  <c r="D28" i="281" s="1"/>
  <c r="D20" i="281"/>
  <c r="D27" i="281" s="1"/>
  <c r="D19" i="281"/>
  <c r="D26" i="281" s="1"/>
  <c r="P18" i="281"/>
  <c r="P25" i="281" s="1"/>
  <c r="O18" i="281"/>
  <c r="O25" i="281" s="1"/>
  <c r="N18" i="281"/>
  <c r="N25" i="281" s="1"/>
  <c r="M18" i="281"/>
  <c r="M25" i="281" s="1"/>
  <c r="L18" i="281"/>
  <c r="L25" i="281" s="1"/>
  <c r="K18" i="281"/>
  <c r="K25" i="281" s="1"/>
  <c r="J18" i="281"/>
  <c r="J25" i="281" s="1"/>
  <c r="I18" i="281"/>
  <c r="I25" i="281" s="1"/>
  <c r="H18" i="281"/>
  <c r="H25" i="281" s="1"/>
  <c r="G18" i="281"/>
  <c r="G25" i="281" s="1"/>
  <c r="F18" i="281"/>
  <c r="F25" i="281" s="1"/>
  <c r="E18" i="281"/>
  <c r="E25" i="281" s="1"/>
  <c r="C1" i="276"/>
  <c r="D21" i="272"/>
  <c r="C1" i="274"/>
  <c r="Q25" i="280"/>
  <c r="D23" i="280"/>
  <c r="D22" i="280"/>
  <c r="D29" i="280" s="1"/>
  <c r="D21" i="280"/>
  <c r="D28" i="280" s="1"/>
  <c r="D20" i="280"/>
  <c r="D27" i="280" s="1"/>
  <c r="D19" i="280"/>
  <c r="D26" i="280" s="1"/>
  <c r="P18" i="280"/>
  <c r="P25" i="280" s="1"/>
  <c r="O18" i="280"/>
  <c r="O25" i="280" s="1"/>
  <c r="N18" i="280"/>
  <c r="N25" i="280" s="1"/>
  <c r="M18" i="280"/>
  <c r="M25" i="280" s="1"/>
  <c r="L18" i="280"/>
  <c r="L25" i="280" s="1"/>
  <c r="K18" i="280"/>
  <c r="K25" i="280" s="1"/>
  <c r="J18" i="280"/>
  <c r="J25" i="280" s="1"/>
  <c r="I18" i="280"/>
  <c r="I25" i="280" s="1"/>
  <c r="H18" i="280"/>
  <c r="H25" i="280" s="1"/>
  <c r="G18" i="280"/>
  <c r="G25" i="280" s="1"/>
  <c r="F18" i="280"/>
  <c r="F25" i="280" s="1"/>
  <c r="E18" i="280"/>
  <c r="E25" i="280" s="1"/>
  <c r="C1" i="280"/>
  <c r="E21" i="272"/>
  <c r="F21" i="272"/>
  <c r="G21" i="272"/>
  <c r="H21" i="272"/>
  <c r="I21" i="272"/>
  <c r="K21" i="272"/>
  <c r="L23" i="280" s="1"/>
  <c r="L21" i="272"/>
  <c r="M21" i="272"/>
  <c r="N23" i="280" s="1"/>
  <c r="N21" i="272"/>
  <c r="O23" i="280" s="1"/>
  <c r="O21" i="272"/>
  <c r="P23" i="280" s="1"/>
  <c r="B21" i="272"/>
  <c r="F20" i="214"/>
  <c r="F21" i="214" s="1"/>
  <c r="F19" i="286" s="1"/>
  <c r="G20" i="214"/>
  <c r="G22" i="214" s="1"/>
  <c r="H20" i="214"/>
  <c r="H22" i="214" s="1"/>
  <c r="I20" i="214"/>
  <c r="I21" i="214" s="1"/>
  <c r="I19" i="286" s="1"/>
  <c r="J20" i="214"/>
  <c r="J22" i="214" s="1"/>
  <c r="K20" i="214"/>
  <c r="K22" i="214" s="1"/>
  <c r="L20" i="214"/>
  <c r="L22" i="214" s="1"/>
  <c r="M20" i="214"/>
  <c r="M21" i="214" s="1"/>
  <c r="M19" i="286" s="1"/>
  <c r="N20" i="214"/>
  <c r="N22" i="214" s="1"/>
  <c r="O20" i="214"/>
  <c r="O22" i="214" s="1"/>
  <c r="P20" i="214"/>
  <c r="P22" i="214" s="1"/>
  <c r="E20" i="214"/>
  <c r="E22" i="214" s="1"/>
  <c r="B20" i="214"/>
  <c r="B19" i="214"/>
  <c r="E9" i="272"/>
  <c r="F23" i="226" s="1"/>
  <c r="F12" i="272"/>
  <c r="G23" i="285" s="1"/>
  <c r="G13" i="272"/>
  <c r="H13" i="272"/>
  <c r="I13" i="272"/>
  <c r="J13" i="272"/>
  <c r="K13" i="272"/>
  <c r="L23" i="279" s="1"/>
  <c r="L13" i="272"/>
  <c r="M23" i="279" s="1"/>
  <c r="M13" i="272"/>
  <c r="N13" i="272"/>
  <c r="O23" i="279" s="1"/>
  <c r="O13" i="272"/>
  <c r="D13" i="272"/>
  <c r="E23" i="279" s="1"/>
  <c r="F30" i="279" s="1"/>
  <c r="B13" i="272"/>
  <c r="B11" i="272"/>
  <c r="F11" i="214"/>
  <c r="F13" i="214" s="1"/>
  <c r="G11" i="214"/>
  <c r="G13" i="214" s="1"/>
  <c r="H11" i="214"/>
  <c r="H12" i="214" s="1"/>
  <c r="H19" i="285" s="1"/>
  <c r="I11" i="214"/>
  <c r="I12" i="214" s="1"/>
  <c r="I19" i="285" s="1"/>
  <c r="J11" i="214"/>
  <c r="J19" i="279" s="1"/>
  <c r="K11" i="214"/>
  <c r="K13" i="214" s="1"/>
  <c r="L11" i="214"/>
  <c r="L13" i="214" s="1"/>
  <c r="M11" i="214"/>
  <c r="M13" i="214" s="1"/>
  <c r="N11" i="214"/>
  <c r="N13" i="214" s="1"/>
  <c r="O11" i="214"/>
  <c r="O13" i="214" s="1"/>
  <c r="P11" i="214"/>
  <c r="P12" i="214" s="1"/>
  <c r="P19" i="285" s="1"/>
  <c r="E11" i="214"/>
  <c r="E12" i="214" s="1"/>
  <c r="E19" i="285" s="1"/>
  <c r="B11" i="214"/>
  <c r="B10" i="214"/>
  <c r="B18" i="214"/>
  <c r="C1" i="273"/>
  <c r="D30" i="279"/>
  <c r="D29" i="279"/>
  <c r="D28" i="279"/>
  <c r="D27" i="279"/>
  <c r="D26" i="279"/>
  <c r="P25" i="279"/>
  <c r="O25" i="279"/>
  <c r="N25" i="279"/>
  <c r="M25" i="279"/>
  <c r="L25" i="279"/>
  <c r="K25" i="279"/>
  <c r="J25" i="279"/>
  <c r="I25" i="279"/>
  <c r="H25" i="279"/>
  <c r="G25" i="279"/>
  <c r="F25" i="279"/>
  <c r="E25" i="279"/>
  <c r="I1" i="279"/>
  <c r="C1" i="279"/>
  <c r="F29" i="282" l="1"/>
  <c r="G30" i="279"/>
  <c r="E30" i="279"/>
  <c r="I1" i="287"/>
  <c r="I33" i="272"/>
  <c r="J23" i="287" s="1"/>
  <c r="J23" i="281"/>
  <c r="L46" i="272"/>
  <c r="M23" i="282"/>
  <c r="I12" i="272"/>
  <c r="J23" i="285" s="1"/>
  <c r="J23" i="279"/>
  <c r="H33" i="272"/>
  <c r="I23" i="287" s="1"/>
  <c r="I23" i="281"/>
  <c r="K46" i="272"/>
  <c r="L23" i="282"/>
  <c r="I1" i="286"/>
  <c r="M23" i="280"/>
  <c r="L20" i="272"/>
  <c r="M23" i="286" s="1"/>
  <c r="E27" i="280"/>
  <c r="E23" i="280"/>
  <c r="H12" i="272"/>
  <c r="I23" i="285" s="1"/>
  <c r="I23" i="279"/>
  <c r="I17" i="272"/>
  <c r="J23" i="221" s="1"/>
  <c r="J23" i="280"/>
  <c r="G30" i="272"/>
  <c r="H23" i="204" s="1"/>
  <c r="H23" i="281"/>
  <c r="J46" i="272"/>
  <c r="K23" i="282"/>
  <c r="M127" i="272"/>
  <c r="M128" i="272" s="1"/>
  <c r="N23" i="284" s="1"/>
  <c r="N23" i="62"/>
  <c r="O12" i="272"/>
  <c r="P23" i="285" s="1"/>
  <c r="P23" i="279"/>
  <c r="G9" i="272"/>
  <c r="H23" i="226" s="1"/>
  <c r="H23" i="279"/>
  <c r="H17" i="272"/>
  <c r="I23" i="221" s="1"/>
  <c r="I23" i="280"/>
  <c r="F30" i="272"/>
  <c r="G23" i="204" s="1"/>
  <c r="G23" i="281"/>
  <c r="I46" i="272"/>
  <c r="J23" i="282"/>
  <c r="L127" i="272"/>
  <c r="M20" i="283" s="1"/>
  <c r="M23" i="62"/>
  <c r="G20" i="272"/>
  <c r="H23" i="286" s="1"/>
  <c r="H23" i="280"/>
  <c r="E33" i="272"/>
  <c r="F23" i="287" s="1"/>
  <c r="F23" i="281"/>
  <c r="J9" i="272"/>
  <c r="K23" i="226" s="1"/>
  <c r="K23" i="279"/>
  <c r="M12" i="272"/>
  <c r="N23" i="285" s="1"/>
  <c r="N23" i="279"/>
  <c r="F17" i="272"/>
  <c r="G23" i="221" s="1"/>
  <c r="G23" i="280"/>
  <c r="E30" i="281"/>
  <c r="L30" i="272"/>
  <c r="M23" i="204" s="1"/>
  <c r="M23" i="281"/>
  <c r="O43" i="272"/>
  <c r="P23" i="282"/>
  <c r="G46" i="272"/>
  <c r="H23" i="282"/>
  <c r="I1" i="283"/>
  <c r="E17" i="272"/>
  <c r="F23" i="221" s="1"/>
  <c r="F23" i="280"/>
  <c r="K33" i="272"/>
  <c r="L23" i="287" s="1"/>
  <c r="L23" i="281"/>
  <c r="F46" i="272"/>
  <c r="G23" i="282"/>
  <c r="J33" i="272"/>
  <c r="K23" i="287" s="1"/>
  <c r="K23" i="281"/>
  <c r="Q49" i="34"/>
  <c r="I49" i="34"/>
  <c r="M104" i="34"/>
  <c r="R104" i="34" s="1"/>
  <c r="O105" i="34"/>
  <c r="N119" i="34"/>
  <c r="S4" i="298"/>
  <c r="N110" i="34"/>
  <c r="S4" i="294"/>
  <c r="P21" i="285"/>
  <c r="M102" i="34"/>
  <c r="R102" i="34" s="1"/>
  <c r="O21" i="282"/>
  <c r="J43" i="272"/>
  <c r="J17" i="272"/>
  <c r="K23" i="221" s="1"/>
  <c r="E12" i="272"/>
  <c r="F23" i="285" s="1"/>
  <c r="O28" i="301"/>
  <c r="P26" i="301"/>
  <c r="E127" i="272"/>
  <c r="F23" i="68" s="1"/>
  <c r="G17" i="272"/>
  <c r="H23" i="221" s="1"/>
  <c r="G43" i="272"/>
  <c r="F30" i="283"/>
  <c r="G30" i="283" s="1"/>
  <c r="H30" i="283" s="1"/>
  <c r="I30" i="283" s="1"/>
  <c r="J30" i="283" s="1"/>
  <c r="K30" i="283" s="1"/>
  <c r="L30" i="283" s="1"/>
  <c r="M30" i="283" s="1"/>
  <c r="N30" i="283" s="1"/>
  <c r="O30" i="283" s="1"/>
  <c r="P30" i="283" s="1"/>
  <c r="F136" i="214"/>
  <c r="F137" i="214" s="1"/>
  <c r="F19" i="284" s="1"/>
  <c r="I1" i="288"/>
  <c r="P27" i="300"/>
  <c r="S4" i="300" s="1"/>
  <c r="O29" i="300"/>
  <c r="O26" i="299"/>
  <c r="N29" i="299"/>
  <c r="P29" i="298"/>
  <c r="Q29" i="298" s="1"/>
  <c r="Q27" i="298"/>
  <c r="O26" i="297"/>
  <c r="N29" i="297"/>
  <c r="N29" i="296"/>
  <c r="O27" i="296"/>
  <c r="P29" i="294"/>
  <c r="Q29" i="294" s="1"/>
  <c r="Q27" i="294"/>
  <c r="O29" i="293"/>
  <c r="P27" i="293"/>
  <c r="Q26" i="289"/>
  <c r="F9" i="272"/>
  <c r="G23" i="226" s="1"/>
  <c r="P21" i="282"/>
  <c r="O46" i="272"/>
  <c r="M30" i="272"/>
  <c r="N23" i="204" s="1"/>
  <c r="L9" i="272"/>
  <c r="M23" i="226" s="1"/>
  <c r="O55" i="214"/>
  <c r="O54" i="214"/>
  <c r="O19" i="288" s="1"/>
  <c r="N55" i="214"/>
  <c r="G19" i="279"/>
  <c r="O136" i="214"/>
  <c r="O19" i="283" s="1"/>
  <c r="K136" i="214"/>
  <c r="K19" i="283" s="1"/>
  <c r="G136" i="214"/>
  <c r="G137" i="214" s="1"/>
  <c r="G19" i="284" s="1"/>
  <c r="P136" i="214"/>
  <c r="P137" i="214" s="1"/>
  <c r="P19" i="284" s="1"/>
  <c r="L136" i="214"/>
  <c r="L19" i="283" s="1"/>
  <c r="H136" i="214"/>
  <c r="H19" i="283" s="1"/>
  <c r="G21" i="214"/>
  <c r="G19" i="286" s="1"/>
  <c r="K19" i="280"/>
  <c r="F22" i="214"/>
  <c r="F19" i="280"/>
  <c r="M19" i="281"/>
  <c r="G21" i="282"/>
  <c r="N33" i="272"/>
  <c r="F27" i="279"/>
  <c r="F27" i="281"/>
  <c r="L19" i="279"/>
  <c r="L21" i="279" s="1"/>
  <c r="D9" i="272"/>
  <c r="E23" i="226" s="1"/>
  <c r="P19" i="280"/>
  <c r="P22" i="280" s="1"/>
  <c r="O17" i="272"/>
  <c r="P23" i="221" s="1"/>
  <c r="E19" i="281"/>
  <c r="E22" i="281" s="1"/>
  <c r="F19" i="281"/>
  <c r="O30" i="272"/>
  <c r="P23" i="204" s="1"/>
  <c r="J55" i="214"/>
  <c r="N43" i="272"/>
  <c r="L12" i="214"/>
  <c r="L19" i="285" s="1"/>
  <c r="M36" i="214"/>
  <c r="M19" i="287" s="1"/>
  <c r="F54" i="214"/>
  <c r="F19" i="288" s="1"/>
  <c r="O19" i="279"/>
  <c r="O22" i="279" s="1"/>
  <c r="I19" i="281"/>
  <c r="E30" i="272"/>
  <c r="F23" i="204" s="1"/>
  <c r="D12" i="272"/>
  <c r="K19" i="279"/>
  <c r="M9" i="272"/>
  <c r="N23" i="226" s="1"/>
  <c r="L19" i="280"/>
  <c r="D17" i="272"/>
  <c r="E23" i="221" s="1"/>
  <c r="L17" i="272"/>
  <c r="M23" i="221" s="1"/>
  <c r="N19" i="281"/>
  <c r="N22" i="281" s="1"/>
  <c r="N30" i="272"/>
  <c r="O23" i="204" s="1"/>
  <c r="I55" i="214"/>
  <c r="L43" i="272"/>
  <c r="K12" i="214"/>
  <c r="K19" i="285" s="1"/>
  <c r="H28" i="290"/>
  <c r="I27" i="290"/>
  <c r="H29" i="290"/>
  <c r="H29" i="289"/>
  <c r="I27" i="289"/>
  <c r="L21" i="288"/>
  <c r="K43" i="272"/>
  <c r="K30" i="272"/>
  <c r="L23" i="204" s="1"/>
  <c r="K20" i="272"/>
  <c r="L23" i="286" s="1"/>
  <c r="K17" i="272"/>
  <c r="L23" i="221" s="1"/>
  <c r="K9" i="272"/>
  <c r="L23" i="226" s="1"/>
  <c r="J30" i="272"/>
  <c r="K23" i="204" s="1"/>
  <c r="O12" i="214"/>
  <c r="O19" i="285" s="1"/>
  <c r="G12" i="214"/>
  <c r="G19" i="285" s="1"/>
  <c r="G21" i="285" s="1"/>
  <c r="L12" i="272"/>
  <c r="M23" i="285" s="1"/>
  <c r="N21" i="214"/>
  <c r="N19" i="286" s="1"/>
  <c r="D20" i="272"/>
  <c r="G33" i="272"/>
  <c r="H23" i="287" s="1"/>
  <c r="N19" i="279"/>
  <c r="F19" i="279"/>
  <c r="O9" i="272"/>
  <c r="P23" i="226" s="1"/>
  <c r="O19" i="280"/>
  <c r="O22" i="280" s="1"/>
  <c r="N17" i="272"/>
  <c r="O23" i="221" s="1"/>
  <c r="P19" i="281"/>
  <c r="P22" i="281" s="1"/>
  <c r="H19" i="281"/>
  <c r="L21" i="281"/>
  <c r="G55" i="214"/>
  <c r="D43" i="272"/>
  <c r="F43" i="272"/>
  <c r="K127" i="272"/>
  <c r="N12" i="214"/>
  <c r="N19" i="285" s="1"/>
  <c r="N21" i="285" s="1"/>
  <c r="F12" i="214"/>
  <c r="F19" i="285" s="1"/>
  <c r="F21" i="285" s="1"/>
  <c r="K12" i="272"/>
  <c r="L23" i="285" s="1"/>
  <c r="L21" i="214"/>
  <c r="L19" i="286" s="1"/>
  <c r="O20" i="272"/>
  <c r="P23" i="286" s="1"/>
  <c r="F20" i="272"/>
  <c r="G23" i="286" s="1"/>
  <c r="L36" i="214"/>
  <c r="L19" i="287" s="1"/>
  <c r="L21" i="287" s="1"/>
  <c r="D33" i="272"/>
  <c r="F33" i="272"/>
  <c r="M19" i="279"/>
  <c r="M22" i="279" s="1"/>
  <c r="N9" i="272"/>
  <c r="O23" i="226" s="1"/>
  <c r="N19" i="280"/>
  <c r="N22" i="280" s="1"/>
  <c r="M17" i="272"/>
  <c r="N23" i="221" s="1"/>
  <c r="O19" i="281"/>
  <c r="O22" i="281" s="1"/>
  <c r="G19" i="281"/>
  <c r="K21" i="281"/>
  <c r="D30" i="272"/>
  <c r="E23" i="204" s="1"/>
  <c r="N22" i="282"/>
  <c r="F55" i="214"/>
  <c r="K22" i="282"/>
  <c r="M12" i="214"/>
  <c r="M19" i="285" s="1"/>
  <c r="J12" i="272"/>
  <c r="K23" i="285" s="1"/>
  <c r="K21" i="214"/>
  <c r="K19" i="286" s="1"/>
  <c r="N20" i="272"/>
  <c r="O23" i="286" s="1"/>
  <c r="E20" i="272"/>
  <c r="F23" i="286" s="1"/>
  <c r="K36" i="214"/>
  <c r="K19" i="287" s="1"/>
  <c r="O33" i="272"/>
  <c r="P23" i="287" s="1"/>
  <c r="D46" i="272"/>
  <c r="G12" i="272"/>
  <c r="H23" i="285" s="1"/>
  <c r="J21" i="214"/>
  <c r="J19" i="286" s="1"/>
  <c r="M20" i="272"/>
  <c r="N23" i="286" s="1"/>
  <c r="J36" i="214"/>
  <c r="J19" i="287" s="1"/>
  <c r="J21" i="287" s="1"/>
  <c r="E46" i="272"/>
  <c r="M43" i="272"/>
  <c r="I1" i="284"/>
  <c r="H21" i="214"/>
  <c r="H19" i="286" s="1"/>
  <c r="H21" i="286" s="1"/>
  <c r="M21" i="286"/>
  <c r="E36" i="214"/>
  <c r="E19" i="287" s="1"/>
  <c r="G26" i="287" s="1"/>
  <c r="I36" i="214"/>
  <c r="I19" i="287" s="1"/>
  <c r="I21" i="287" s="1"/>
  <c r="M33" i="272"/>
  <c r="N54" i="214"/>
  <c r="N19" i="288" s="1"/>
  <c r="N46" i="272"/>
  <c r="I1" i="281"/>
  <c r="E13" i="214"/>
  <c r="I13" i="214"/>
  <c r="J19" i="280"/>
  <c r="O127" i="272"/>
  <c r="P23" i="68" s="1"/>
  <c r="J12" i="214"/>
  <c r="J19" i="285" s="1"/>
  <c r="J21" i="285" s="1"/>
  <c r="P36" i="214"/>
  <c r="P19" i="287" s="1"/>
  <c r="H36" i="214"/>
  <c r="H19" i="287" s="1"/>
  <c r="L33" i="272"/>
  <c r="M23" i="287" s="1"/>
  <c r="K54" i="214"/>
  <c r="K19" i="288" s="1"/>
  <c r="M46" i="272"/>
  <c r="H13" i="214"/>
  <c r="G127" i="272"/>
  <c r="E19" i="279"/>
  <c r="E26" i="279" s="1"/>
  <c r="I19" i="279"/>
  <c r="H19" i="280"/>
  <c r="I1" i="282"/>
  <c r="K55" i="214"/>
  <c r="N12" i="272"/>
  <c r="O23" i="285" s="1"/>
  <c r="P21" i="214"/>
  <c r="P19" i="286" s="1"/>
  <c r="J20" i="272"/>
  <c r="K23" i="286" s="1"/>
  <c r="J54" i="214"/>
  <c r="J19" i="288" s="1"/>
  <c r="J22" i="288" s="1"/>
  <c r="J13" i="214"/>
  <c r="P13" i="214"/>
  <c r="M55" i="214"/>
  <c r="P19" i="279"/>
  <c r="H19" i="279"/>
  <c r="I1" i="280"/>
  <c r="G19" i="280"/>
  <c r="O21" i="214"/>
  <c r="O19" i="286" s="1"/>
  <c r="I20" i="272"/>
  <c r="J23" i="286" s="1"/>
  <c r="G54" i="214"/>
  <c r="G19" i="288" s="1"/>
  <c r="G21" i="288" s="1"/>
  <c r="I43" i="272"/>
  <c r="J22" i="282"/>
  <c r="I30" i="272"/>
  <c r="J23" i="204" s="1"/>
  <c r="J21" i="281"/>
  <c r="I127" i="272"/>
  <c r="I9" i="272"/>
  <c r="J23" i="226" s="1"/>
  <c r="J21" i="279"/>
  <c r="L19" i="282"/>
  <c r="H19" i="282"/>
  <c r="N136" i="214"/>
  <c r="N137" i="214" s="1"/>
  <c r="N19" i="284" s="1"/>
  <c r="M22" i="288"/>
  <c r="P55" i="214"/>
  <c r="L55" i="214"/>
  <c r="H55" i="214"/>
  <c r="M19" i="282"/>
  <c r="I19" i="282"/>
  <c r="P54" i="214"/>
  <c r="P19" i="288" s="1"/>
  <c r="J136" i="214"/>
  <c r="J19" i="283" s="1"/>
  <c r="M136" i="214"/>
  <c r="I136" i="214"/>
  <c r="E55" i="214"/>
  <c r="E19" i="282"/>
  <c r="M22" i="214"/>
  <c r="I22" i="214"/>
  <c r="M19" i="280"/>
  <c r="M22" i="280" s="1"/>
  <c r="I19" i="280"/>
  <c r="E19" i="280"/>
  <c r="E21" i="214"/>
  <c r="E19" i="286" s="1"/>
  <c r="H43" i="272"/>
  <c r="H46" i="272"/>
  <c r="H127" i="272"/>
  <c r="I23" i="68" s="1"/>
  <c r="H30" i="272"/>
  <c r="I23" i="204" s="1"/>
  <c r="H20" i="272"/>
  <c r="H9" i="272"/>
  <c r="I23" i="226" s="1"/>
  <c r="H21" i="288"/>
  <c r="M21" i="288"/>
  <c r="H24" i="288"/>
  <c r="H22" i="288"/>
  <c r="L22" i="288"/>
  <c r="F22" i="287"/>
  <c r="H25" i="287"/>
  <c r="F21" i="287"/>
  <c r="F22" i="282"/>
  <c r="E26" i="285"/>
  <c r="P22" i="285"/>
  <c r="L128" i="272"/>
  <c r="M23" i="284" s="1"/>
  <c r="I22" i="285"/>
  <c r="I21" i="285"/>
  <c r="N127" i="272"/>
  <c r="J127" i="272"/>
  <c r="F127" i="272"/>
  <c r="G23" i="68" s="1"/>
  <c r="H25" i="284"/>
  <c r="H25" i="283"/>
  <c r="O22" i="282"/>
  <c r="F21" i="282"/>
  <c r="N21" i="282"/>
  <c r="E26" i="282"/>
  <c r="E27" i="281"/>
  <c r="O21" i="280"/>
  <c r="M21" i="279"/>
  <c r="E27" i="279"/>
  <c r="G29" i="282" l="1"/>
  <c r="H29" i="282" s="1"/>
  <c r="I29" i="282" s="1"/>
  <c r="J29" i="282" s="1"/>
  <c r="K29" i="282" s="1"/>
  <c r="L29" i="282" s="1"/>
  <c r="M29" i="282" s="1"/>
  <c r="N29" i="282" s="1"/>
  <c r="O29" i="282" s="1"/>
  <c r="P29" i="282" s="1"/>
  <c r="N20" i="283"/>
  <c r="M30" i="281"/>
  <c r="K22" i="287"/>
  <c r="K22" i="280"/>
  <c r="K21" i="280"/>
  <c r="G59" i="34"/>
  <c r="G23" i="313"/>
  <c r="G23" i="232"/>
  <c r="H23" i="312"/>
  <c r="H23" i="288"/>
  <c r="K23" i="312"/>
  <c r="K23" i="288"/>
  <c r="I30" i="281"/>
  <c r="J133" i="272"/>
  <c r="K23" i="19" s="1"/>
  <c r="K23" i="68"/>
  <c r="E23" i="313"/>
  <c r="E23" i="232"/>
  <c r="K23" i="313"/>
  <c r="K23" i="232"/>
  <c r="P23" i="313"/>
  <c r="P23" i="232"/>
  <c r="L133" i="272"/>
  <c r="M23" i="68"/>
  <c r="O21" i="287"/>
  <c r="O23" i="287"/>
  <c r="O30" i="279"/>
  <c r="N30" i="279"/>
  <c r="H30" i="279"/>
  <c r="M30" i="279"/>
  <c r="L30" i="279"/>
  <c r="P30" i="279"/>
  <c r="K30" i="279"/>
  <c r="I30" i="279"/>
  <c r="J30" i="279"/>
  <c r="N21" i="288"/>
  <c r="N23" i="312"/>
  <c r="N23" i="288"/>
  <c r="E23" i="312"/>
  <c r="E23" i="288"/>
  <c r="I30" i="221"/>
  <c r="P30" i="221"/>
  <c r="H30" i="221"/>
  <c r="M30" i="221"/>
  <c r="O30" i="221"/>
  <c r="G30" i="221"/>
  <c r="N30" i="221"/>
  <c r="F30" i="221"/>
  <c r="E30" i="221"/>
  <c r="L30" i="221"/>
  <c r="K30" i="221"/>
  <c r="J30" i="221"/>
  <c r="H23" i="313"/>
  <c r="H23" i="232"/>
  <c r="E27" i="286"/>
  <c r="E23" i="286"/>
  <c r="O30" i="281"/>
  <c r="G30" i="281"/>
  <c r="N30" i="281"/>
  <c r="F30" i="281"/>
  <c r="H30" i="281"/>
  <c r="K30" i="281"/>
  <c r="J30" i="281"/>
  <c r="P30" i="281"/>
  <c r="J23" i="312"/>
  <c r="J23" i="288"/>
  <c r="M23" i="312"/>
  <c r="M23" i="288"/>
  <c r="I23" i="312"/>
  <c r="I23" i="288"/>
  <c r="N21" i="287"/>
  <c r="N23" i="287"/>
  <c r="I23" i="313"/>
  <c r="I23" i="232"/>
  <c r="I133" i="272"/>
  <c r="J23" i="19" s="1"/>
  <c r="J23" i="68"/>
  <c r="G23" i="312"/>
  <c r="G23" i="288"/>
  <c r="N133" i="272"/>
  <c r="O23" i="68"/>
  <c r="J23" i="313"/>
  <c r="J23" i="232"/>
  <c r="O21" i="288"/>
  <c r="O23" i="312"/>
  <c r="O23" i="288"/>
  <c r="N23" i="313"/>
  <c r="N23" i="232"/>
  <c r="M30" i="226"/>
  <c r="E30" i="226"/>
  <c r="L30" i="226"/>
  <c r="K30" i="226"/>
  <c r="I30" i="226"/>
  <c r="J30" i="226"/>
  <c r="P30" i="226"/>
  <c r="H30" i="226"/>
  <c r="O30" i="226"/>
  <c r="G30" i="226"/>
  <c r="N30" i="226"/>
  <c r="F30" i="226"/>
  <c r="L23" i="312"/>
  <c r="L23" i="288"/>
  <c r="G133" i="272"/>
  <c r="H23" i="68"/>
  <c r="I21" i="286"/>
  <c r="I23" i="286"/>
  <c r="F23" i="312"/>
  <c r="F23" i="288"/>
  <c r="J30" i="204"/>
  <c r="I30" i="204"/>
  <c r="N30" i="204"/>
  <c r="P30" i="204"/>
  <c r="H30" i="204"/>
  <c r="O30" i="204"/>
  <c r="G30" i="204"/>
  <c r="F30" i="204"/>
  <c r="M30" i="204"/>
  <c r="E30" i="204"/>
  <c r="K30" i="204"/>
  <c r="L30" i="204"/>
  <c r="G22" i="287"/>
  <c r="G23" i="287"/>
  <c r="L23" i="313"/>
  <c r="L23" i="232"/>
  <c r="M23" i="313"/>
  <c r="M23" i="232"/>
  <c r="O23" i="313"/>
  <c r="O23" i="232"/>
  <c r="P23" i="312"/>
  <c r="P23" i="288"/>
  <c r="L30" i="281"/>
  <c r="M133" i="272"/>
  <c r="N23" i="68"/>
  <c r="F27" i="287"/>
  <c r="E23" i="287"/>
  <c r="K133" i="272"/>
  <c r="L23" i="68"/>
  <c r="G27" i="285"/>
  <c r="E23" i="285"/>
  <c r="I30" i="280"/>
  <c r="P30" i="280"/>
  <c r="H30" i="280"/>
  <c r="O30" i="280"/>
  <c r="G30" i="280"/>
  <c r="N30" i="280"/>
  <c r="F30" i="280"/>
  <c r="M30" i="280"/>
  <c r="E30" i="280"/>
  <c r="J30" i="280"/>
  <c r="L30" i="280"/>
  <c r="K30" i="280"/>
  <c r="I21" i="282"/>
  <c r="I20" i="283"/>
  <c r="H133" i="272"/>
  <c r="I23" i="19" s="1"/>
  <c r="G20" i="283"/>
  <c r="F133" i="272"/>
  <c r="E128" i="272"/>
  <c r="F23" i="284" s="1"/>
  <c r="E133" i="272"/>
  <c r="N111" i="34"/>
  <c r="S4" i="301"/>
  <c r="O21" i="281"/>
  <c r="N21" i="281"/>
  <c r="P21" i="287"/>
  <c r="M21" i="281"/>
  <c r="E21" i="281"/>
  <c r="E28" i="281" s="1"/>
  <c r="P21" i="286"/>
  <c r="G26" i="286"/>
  <c r="J21" i="286"/>
  <c r="N108" i="34"/>
  <c r="S4" i="293"/>
  <c r="O128" i="272"/>
  <c r="O133" i="272"/>
  <c r="K21" i="285"/>
  <c r="H21" i="281"/>
  <c r="M21" i="280"/>
  <c r="P21" i="279"/>
  <c r="N21" i="286"/>
  <c r="M21" i="285"/>
  <c r="P21" i="288"/>
  <c r="P21" i="281"/>
  <c r="P21" i="280"/>
  <c r="O21" i="285"/>
  <c r="N21" i="279"/>
  <c r="M21" i="287"/>
  <c r="O21" i="286"/>
  <c r="F21" i="280"/>
  <c r="M21" i="282"/>
  <c r="N21" i="280"/>
  <c r="O21" i="279"/>
  <c r="N21" i="284"/>
  <c r="H58" i="34"/>
  <c r="F21" i="284"/>
  <c r="F19" i="283"/>
  <c r="F20" i="283"/>
  <c r="Q26" i="301"/>
  <c r="P28" i="301"/>
  <c r="Q28" i="301" s="1"/>
  <c r="E21" i="285"/>
  <c r="E28" i="285" s="1"/>
  <c r="F27" i="285"/>
  <c r="E22" i="288"/>
  <c r="E25" i="282"/>
  <c r="E28" i="282" s="1"/>
  <c r="G22" i="279"/>
  <c r="Q122" i="34"/>
  <c r="K137" i="214"/>
  <c r="K19" i="284" s="1"/>
  <c r="J20" i="283"/>
  <c r="J22" i="283" s="1"/>
  <c r="H137" i="214"/>
  <c r="H19" i="284" s="1"/>
  <c r="G22" i="34"/>
  <c r="G38" i="34"/>
  <c r="P29" i="300"/>
  <c r="Q27" i="300"/>
  <c r="P26" i="299"/>
  <c r="O29" i="299"/>
  <c r="P26" i="297"/>
  <c r="O29" i="297"/>
  <c r="O29" i="296"/>
  <c r="P27" i="296"/>
  <c r="S4" i="296" s="1"/>
  <c r="P29" i="293"/>
  <c r="Q29" i="293" s="1"/>
  <c r="Q27" i="293"/>
  <c r="E22" i="285"/>
  <c r="I27" i="285"/>
  <c r="J27" i="285"/>
  <c r="O22" i="287"/>
  <c r="G27" i="279"/>
  <c r="H39" i="34"/>
  <c r="F22" i="281"/>
  <c r="G27" i="281"/>
  <c r="P22" i="282"/>
  <c r="E27" i="285"/>
  <c r="E29" i="285" s="1"/>
  <c r="F22" i="279"/>
  <c r="L22" i="287"/>
  <c r="I22" i="287"/>
  <c r="H22" i="281"/>
  <c r="E26" i="281"/>
  <c r="E29" i="281" s="1"/>
  <c r="G21" i="34"/>
  <c r="G12" i="34"/>
  <c r="Q12" i="34" s="1"/>
  <c r="F26" i="280"/>
  <c r="G19" i="283"/>
  <c r="H22" i="282"/>
  <c r="L22" i="279"/>
  <c r="O137" i="214"/>
  <c r="O19" i="284" s="1"/>
  <c r="N19" i="283"/>
  <c r="G22" i="285"/>
  <c r="P19" i="283"/>
  <c r="P22" i="288"/>
  <c r="G22" i="282"/>
  <c r="F21" i="281"/>
  <c r="H27" i="281"/>
  <c r="G21" i="281"/>
  <c r="J22" i="281"/>
  <c r="I22" i="286"/>
  <c r="F22" i="280"/>
  <c r="G21" i="279"/>
  <c r="H20" i="283"/>
  <c r="H21" i="283" s="1"/>
  <c r="P20" i="283"/>
  <c r="N22" i="284"/>
  <c r="M22" i="282"/>
  <c r="F26" i="281"/>
  <c r="F29" i="281" s="1"/>
  <c r="F21" i="288"/>
  <c r="G26" i="279"/>
  <c r="F22" i="285"/>
  <c r="L137" i="214"/>
  <c r="L19" i="284" s="1"/>
  <c r="G21" i="286"/>
  <c r="L21" i="280"/>
  <c r="E22" i="280"/>
  <c r="E26" i="280"/>
  <c r="E29" i="280" s="1"/>
  <c r="K22" i="281"/>
  <c r="G22" i="286"/>
  <c r="F22" i="288"/>
  <c r="H21" i="279"/>
  <c r="K21" i="279"/>
  <c r="E21" i="280"/>
  <c r="M22" i="285"/>
  <c r="P22" i="284"/>
  <c r="M22" i="286"/>
  <c r="I22" i="279"/>
  <c r="I21" i="281"/>
  <c r="H21" i="280"/>
  <c r="I29" i="290"/>
  <c r="I28" i="290"/>
  <c r="J27" i="290"/>
  <c r="I29" i="289"/>
  <c r="J27" i="289"/>
  <c r="E21" i="288"/>
  <c r="H27" i="280"/>
  <c r="I27" i="279"/>
  <c r="J27" i="286"/>
  <c r="I22" i="281"/>
  <c r="H22" i="279"/>
  <c r="P22" i="279"/>
  <c r="J21" i="282"/>
  <c r="E22" i="287"/>
  <c r="G27" i="280"/>
  <c r="N27" i="287"/>
  <c r="H27" i="286"/>
  <c r="P27" i="280"/>
  <c r="I27" i="280"/>
  <c r="E21" i="287"/>
  <c r="E28" i="287" s="1"/>
  <c r="P22" i="287"/>
  <c r="H38" i="34"/>
  <c r="F27" i="280"/>
  <c r="L22" i="281"/>
  <c r="Q20" i="279"/>
  <c r="I21" i="279"/>
  <c r="N27" i="279"/>
  <c r="H21" i="285"/>
  <c r="H22" i="285"/>
  <c r="H27" i="285"/>
  <c r="M22" i="287"/>
  <c r="N22" i="287"/>
  <c r="M27" i="287"/>
  <c r="L27" i="287"/>
  <c r="O22" i="286"/>
  <c r="P22" i="286"/>
  <c r="Q20" i="285"/>
  <c r="H27" i="279"/>
  <c r="I27" i="281"/>
  <c r="M22" i="281"/>
  <c r="J22" i="286"/>
  <c r="G21" i="287"/>
  <c r="G27" i="287"/>
  <c r="G29" i="287" s="1"/>
  <c r="I22" i="280"/>
  <c r="K22" i="288"/>
  <c r="N22" i="279"/>
  <c r="N22" i="286"/>
  <c r="E21" i="279"/>
  <c r="E28" i="279" s="1"/>
  <c r="F26" i="285"/>
  <c r="G26" i="285"/>
  <c r="Q19" i="287"/>
  <c r="I26" i="285"/>
  <c r="I21" i="280"/>
  <c r="J26" i="279"/>
  <c r="P26" i="279"/>
  <c r="G22" i="281"/>
  <c r="M26" i="285"/>
  <c r="L26" i="285"/>
  <c r="N26" i="285"/>
  <c r="N22" i="285"/>
  <c r="J22" i="280"/>
  <c r="J22" i="285"/>
  <c r="O26" i="285"/>
  <c r="M26" i="286"/>
  <c r="Q19" i="285"/>
  <c r="Q19" i="281"/>
  <c r="G26" i="281"/>
  <c r="K26" i="280"/>
  <c r="L26" i="279"/>
  <c r="E22" i="279"/>
  <c r="F26" i="279"/>
  <c r="F29" i="279" s="1"/>
  <c r="F21" i="279"/>
  <c r="L26" i="281"/>
  <c r="N26" i="281"/>
  <c r="M26" i="281"/>
  <c r="O26" i="281"/>
  <c r="P26" i="281"/>
  <c r="G22" i="280"/>
  <c r="H26" i="279"/>
  <c r="O26" i="279"/>
  <c r="M26" i="279"/>
  <c r="H26" i="281"/>
  <c r="K26" i="281"/>
  <c r="J26" i="281"/>
  <c r="I26" i="281"/>
  <c r="G39" i="34"/>
  <c r="K21" i="288"/>
  <c r="Q19" i="279"/>
  <c r="K26" i="279"/>
  <c r="N26" i="279"/>
  <c r="I26" i="279"/>
  <c r="H26" i="280"/>
  <c r="G21" i="280"/>
  <c r="H22" i="280"/>
  <c r="H21" i="287"/>
  <c r="K21" i="287"/>
  <c r="K26" i="287"/>
  <c r="J21" i="288"/>
  <c r="N22" i="288"/>
  <c r="H22" i="287"/>
  <c r="E22" i="286"/>
  <c r="G26" i="280"/>
  <c r="E25" i="288"/>
  <c r="G58" i="34"/>
  <c r="L26" i="286"/>
  <c r="K26" i="285"/>
  <c r="L21" i="286"/>
  <c r="L21" i="282"/>
  <c r="L22" i="282"/>
  <c r="N27" i="281"/>
  <c r="L22" i="280"/>
  <c r="P27" i="286"/>
  <c r="L20" i="283"/>
  <c r="L21" i="283" s="1"/>
  <c r="L22" i="286"/>
  <c r="L22" i="285"/>
  <c r="L27" i="285"/>
  <c r="L21" i="285"/>
  <c r="Q20" i="282"/>
  <c r="K21" i="282"/>
  <c r="K27" i="281"/>
  <c r="Q20" i="281"/>
  <c r="O27" i="286"/>
  <c r="K21" i="286"/>
  <c r="K22" i="286"/>
  <c r="K27" i="279"/>
  <c r="K22" i="279"/>
  <c r="P27" i="285"/>
  <c r="O27" i="285"/>
  <c r="M27" i="285"/>
  <c r="K27" i="285"/>
  <c r="N27" i="285"/>
  <c r="J22" i="287"/>
  <c r="L27" i="286"/>
  <c r="F27" i="286"/>
  <c r="O26" i="287"/>
  <c r="E27" i="287"/>
  <c r="P27" i="287"/>
  <c r="O22" i="288"/>
  <c r="I21" i="288"/>
  <c r="H59" i="34"/>
  <c r="H21" i="34"/>
  <c r="G27" i="286"/>
  <c r="G128" i="272"/>
  <c r="H23" i="284" s="1"/>
  <c r="K26" i="286"/>
  <c r="Q19" i="286"/>
  <c r="N27" i="286"/>
  <c r="G22" i="288"/>
  <c r="N26" i="286"/>
  <c r="H27" i="287"/>
  <c r="P26" i="285"/>
  <c r="J26" i="285"/>
  <c r="Q20" i="286"/>
  <c r="H22" i="286"/>
  <c r="I27" i="286"/>
  <c r="J26" i="287"/>
  <c r="L26" i="287"/>
  <c r="K27" i="287"/>
  <c r="J27" i="287"/>
  <c r="H22" i="34"/>
  <c r="M27" i="286"/>
  <c r="N26" i="287"/>
  <c r="P26" i="287"/>
  <c r="O27" i="287"/>
  <c r="I27" i="287"/>
  <c r="F26" i="288"/>
  <c r="G26" i="288"/>
  <c r="H26" i="288"/>
  <c r="E26" i="288"/>
  <c r="O22" i="285"/>
  <c r="K22" i="285"/>
  <c r="F22" i="286"/>
  <c r="F21" i="286"/>
  <c r="K27" i="286"/>
  <c r="I26" i="287"/>
  <c r="Q20" i="287"/>
  <c r="G11" i="34"/>
  <c r="F26" i="287"/>
  <c r="E26" i="287"/>
  <c r="H26" i="287"/>
  <c r="H26" i="285"/>
  <c r="L27" i="280"/>
  <c r="J21" i="280"/>
  <c r="L27" i="281"/>
  <c r="J137" i="214"/>
  <c r="J19" i="284" s="1"/>
  <c r="M26" i="287"/>
  <c r="K128" i="272"/>
  <c r="L23" i="284" s="1"/>
  <c r="J27" i="281"/>
  <c r="O27" i="281"/>
  <c r="P27" i="281"/>
  <c r="P29" i="281" s="1"/>
  <c r="I128" i="272"/>
  <c r="J23" i="284" s="1"/>
  <c r="M27" i="280"/>
  <c r="N27" i="280"/>
  <c r="J27" i="279"/>
  <c r="P27" i="279"/>
  <c r="J22" i="279"/>
  <c r="M27" i="279"/>
  <c r="L27" i="279"/>
  <c r="O27" i="279"/>
  <c r="M19" i="283"/>
  <c r="M22" i="283" s="1"/>
  <c r="M137" i="214"/>
  <c r="M19" i="284" s="1"/>
  <c r="M22" i="284" s="1"/>
  <c r="I19" i="283"/>
  <c r="H21" i="282"/>
  <c r="I137" i="214"/>
  <c r="I19" i="284" s="1"/>
  <c r="Q19" i="288"/>
  <c r="F25" i="288" s="1"/>
  <c r="I22" i="282"/>
  <c r="Q19" i="282"/>
  <c r="E21" i="282"/>
  <c r="E27" i="282" s="1"/>
  <c r="E22" i="282"/>
  <c r="M26" i="280"/>
  <c r="O26" i="286"/>
  <c r="P26" i="286"/>
  <c r="E26" i="286"/>
  <c r="F26" i="286"/>
  <c r="Q19" i="280"/>
  <c r="N26" i="280"/>
  <c r="I26" i="280"/>
  <c r="P26" i="280"/>
  <c r="E21" i="286"/>
  <c r="E28" i="286" s="1"/>
  <c r="J26" i="286"/>
  <c r="I26" i="286"/>
  <c r="L26" i="280"/>
  <c r="J26" i="280"/>
  <c r="O26" i="280"/>
  <c r="H26" i="286"/>
  <c r="I22" i="288"/>
  <c r="J26" i="288"/>
  <c r="N26" i="288"/>
  <c r="Q20" i="288"/>
  <c r="K26" i="288"/>
  <c r="O26" i="288"/>
  <c r="L26" i="288"/>
  <c r="P26" i="288"/>
  <c r="I26" i="288"/>
  <c r="M26" i="288"/>
  <c r="H128" i="272"/>
  <c r="I23" i="284" s="1"/>
  <c r="M27" i="281"/>
  <c r="K27" i="280"/>
  <c r="O27" i="280"/>
  <c r="J27" i="280"/>
  <c r="Q20" i="280"/>
  <c r="F22" i="284"/>
  <c r="J128" i="272"/>
  <c r="K23" i="284" s="1"/>
  <c r="N128" i="272"/>
  <c r="O23" i="284" s="1"/>
  <c r="F128" i="272"/>
  <c r="G23" i="284" s="1"/>
  <c r="K20" i="283"/>
  <c r="K21" i="283" s="1"/>
  <c r="O20" i="283"/>
  <c r="F26" i="282"/>
  <c r="E29" i="279"/>
  <c r="N22" i="283" l="1"/>
  <c r="I21" i="283"/>
  <c r="L29" i="279"/>
  <c r="G22" i="283"/>
  <c r="I129" i="272"/>
  <c r="J23" i="18" s="1"/>
  <c r="I137" i="272"/>
  <c r="J23" i="98" s="1"/>
  <c r="G29" i="286"/>
  <c r="M29" i="286"/>
  <c r="J129" i="272"/>
  <c r="K23" i="18" s="1"/>
  <c r="P29" i="312"/>
  <c r="F29" i="287"/>
  <c r="E29" i="286"/>
  <c r="J30" i="287"/>
  <c r="I30" i="287"/>
  <c r="N30" i="287"/>
  <c r="F30" i="287"/>
  <c r="P30" i="287"/>
  <c r="H30" i="287"/>
  <c r="O30" i="287"/>
  <c r="G30" i="287"/>
  <c r="M30" i="287"/>
  <c r="E30" i="287"/>
  <c r="L30" i="287"/>
  <c r="K30" i="287"/>
  <c r="G137" i="272"/>
  <c r="H23" i="98" s="1"/>
  <c r="H23" i="19"/>
  <c r="N137" i="272"/>
  <c r="O23" i="98" s="1"/>
  <c r="O23" i="19"/>
  <c r="M29" i="312"/>
  <c r="F29" i="312"/>
  <c r="K29" i="312"/>
  <c r="N29" i="312"/>
  <c r="L29" i="312"/>
  <c r="E29" i="312"/>
  <c r="H29" i="312"/>
  <c r="G29" i="312"/>
  <c r="J29" i="312"/>
  <c r="O29" i="312"/>
  <c r="I29" i="312"/>
  <c r="L137" i="272"/>
  <c r="M23" i="98" s="1"/>
  <c r="M23" i="19"/>
  <c r="P21" i="284"/>
  <c r="P23" i="284"/>
  <c r="F137" i="272"/>
  <c r="G23" i="98" s="1"/>
  <c r="G23" i="19"/>
  <c r="M137" i="272"/>
  <c r="N23" i="98" s="1"/>
  <c r="N23" i="19"/>
  <c r="P29" i="288"/>
  <c r="G29" i="285"/>
  <c r="J137" i="272"/>
  <c r="K23" i="98" s="1"/>
  <c r="M30" i="285"/>
  <c r="E30" i="285"/>
  <c r="L30" i="285"/>
  <c r="I30" i="285"/>
  <c r="K30" i="285"/>
  <c r="J30" i="285"/>
  <c r="P30" i="285"/>
  <c r="H30" i="285"/>
  <c r="O30" i="285"/>
  <c r="G30" i="285"/>
  <c r="N30" i="285"/>
  <c r="F30" i="285"/>
  <c r="I30" i="232"/>
  <c r="G30" i="232"/>
  <c r="J30" i="232"/>
  <c r="F30" i="232"/>
  <c r="K30" i="232"/>
  <c r="E30" i="232"/>
  <c r="L30" i="232"/>
  <c r="M30" i="232"/>
  <c r="N30" i="232"/>
  <c r="H30" i="232"/>
  <c r="O30" i="232"/>
  <c r="P30" i="232"/>
  <c r="E137" i="272"/>
  <c r="F23" i="98" s="1"/>
  <c r="F23" i="19"/>
  <c r="P30" i="313"/>
  <c r="E30" i="313"/>
  <c r="M30" i="313"/>
  <c r="G30" i="313"/>
  <c r="F30" i="313"/>
  <c r="K30" i="313"/>
  <c r="O30" i="313"/>
  <c r="I30" i="313"/>
  <c r="H30" i="313"/>
  <c r="N30" i="313"/>
  <c r="J30" i="313"/>
  <c r="L30" i="313"/>
  <c r="O137" i="272"/>
  <c r="P23" i="98" s="1"/>
  <c r="P23" i="19"/>
  <c r="K137" i="272"/>
  <c r="L23" i="98" s="1"/>
  <c r="L23" i="19"/>
  <c r="I30" i="286"/>
  <c r="P30" i="286"/>
  <c r="H30" i="286"/>
  <c r="M30" i="286"/>
  <c r="O30" i="286"/>
  <c r="G30" i="286"/>
  <c r="N30" i="286"/>
  <c r="F30" i="286"/>
  <c r="L30" i="286"/>
  <c r="K30" i="286"/>
  <c r="J30" i="286"/>
  <c r="E30" i="286"/>
  <c r="O29" i="288"/>
  <c r="G29" i="288"/>
  <c r="K29" i="288"/>
  <c r="N29" i="288"/>
  <c r="F29" i="288"/>
  <c r="M29" i="288"/>
  <c r="L29" i="288"/>
  <c r="J29" i="288"/>
  <c r="H29" i="288"/>
  <c r="I29" i="288"/>
  <c r="E29" i="288"/>
  <c r="F28" i="281"/>
  <c r="Q48" i="34"/>
  <c r="I48" i="34"/>
  <c r="F28" i="280"/>
  <c r="I29" i="285"/>
  <c r="H137" i="272"/>
  <c r="I23" i="98" s="1"/>
  <c r="H129" i="272"/>
  <c r="I23" i="18" s="1"/>
  <c r="H21" i="284"/>
  <c r="P21" i="283"/>
  <c r="F27" i="288"/>
  <c r="N123" i="34"/>
  <c r="M123" i="34"/>
  <c r="R123" i="34" s="1"/>
  <c r="S5" i="299"/>
  <c r="S6" i="299" s="1"/>
  <c r="M117" i="34"/>
  <c r="R117" i="34" s="1"/>
  <c r="S5" i="297"/>
  <c r="S6" i="297" s="1"/>
  <c r="G21" i="283"/>
  <c r="N21" i="283"/>
  <c r="M21" i="283"/>
  <c r="F22" i="283"/>
  <c r="M21" i="284"/>
  <c r="Q22" i="285"/>
  <c r="F21" i="283"/>
  <c r="M28" i="285"/>
  <c r="H28" i="285"/>
  <c r="M21" i="34"/>
  <c r="F28" i="285"/>
  <c r="G28" i="285"/>
  <c r="F29" i="285"/>
  <c r="H29" i="281"/>
  <c r="P29" i="285"/>
  <c r="J21" i="283"/>
  <c r="Q121" i="34"/>
  <c r="F25" i="282"/>
  <c r="G25" i="282" s="1"/>
  <c r="H25" i="282" s="1"/>
  <c r="I25" i="282" s="1"/>
  <c r="Q26" i="299"/>
  <c r="P29" i="299"/>
  <c r="Q29" i="299" s="1"/>
  <c r="Q26" i="297"/>
  <c r="P29" i="297"/>
  <c r="Q29" i="297" s="1"/>
  <c r="P29" i="296"/>
  <c r="Q27" i="296"/>
  <c r="J29" i="285"/>
  <c r="G29" i="279"/>
  <c r="G29" i="281"/>
  <c r="S4" i="280"/>
  <c r="I29" i="280"/>
  <c r="M11" i="34"/>
  <c r="M38" i="34"/>
  <c r="F29" i="280"/>
  <c r="S5" i="286"/>
  <c r="S6" i="286" s="1"/>
  <c r="G28" i="287"/>
  <c r="H27" i="288"/>
  <c r="G27" i="288"/>
  <c r="S5" i="281"/>
  <c r="S6" i="281" s="1"/>
  <c r="I29" i="281"/>
  <c r="H28" i="281"/>
  <c r="M29" i="285"/>
  <c r="S5" i="285"/>
  <c r="S6" i="285" s="1"/>
  <c r="S5" i="279"/>
  <c r="S6" i="279" s="1"/>
  <c r="G28" i="281"/>
  <c r="Q21" i="281"/>
  <c r="N29" i="287"/>
  <c r="S4" i="287"/>
  <c r="H22" i="283"/>
  <c r="E28" i="280"/>
  <c r="P22" i="283"/>
  <c r="S4" i="286"/>
  <c r="S4" i="285"/>
  <c r="S4" i="281"/>
  <c r="M28" i="281"/>
  <c r="L21" i="284"/>
  <c r="K28" i="285"/>
  <c r="P28" i="279"/>
  <c r="Q22" i="279"/>
  <c r="N28" i="279"/>
  <c r="M22" i="34"/>
  <c r="K28" i="281"/>
  <c r="I28" i="285"/>
  <c r="J28" i="281"/>
  <c r="O28" i="281"/>
  <c r="P28" i="281"/>
  <c r="E27" i="288"/>
  <c r="J29" i="279"/>
  <c r="I27" i="288"/>
  <c r="H28" i="280"/>
  <c r="L28" i="281"/>
  <c r="P29" i="279"/>
  <c r="I28" i="281"/>
  <c r="N28" i="281"/>
  <c r="M12" i="34"/>
  <c r="I29" i="287"/>
  <c r="H29" i="287"/>
  <c r="K29" i="285"/>
  <c r="H29" i="280"/>
  <c r="M29" i="287"/>
  <c r="J28" i="290"/>
  <c r="K27" i="290"/>
  <c r="J29" i="290"/>
  <c r="J29" i="289"/>
  <c r="K27" i="289"/>
  <c r="F28" i="287"/>
  <c r="J28" i="280"/>
  <c r="I29" i="286"/>
  <c r="J29" i="286"/>
  <c r="P29" i="286"/>
  <c r="L29" i="287"/>
  <c r="I29" i="279"/>
  <c r="M28" i="280"/>
  <c r="L28" i="280"/>
  <c r="N29" i="279"/>
  <c r="G29" i="280"/>
  <c r="J27" i="288"/>
  <c r="N29" i="281"/>
  <c r="J28" i="285"/>
  <c r="P29" i="280"/>
  <c r="N29" i="280"/>
  <c r="P28" i="280"/>
  <c r="N12" i="34"/>
  <c r="J29" i="281"/>
  <c r="F27" i="282"/>
  <c r="L29" i="285"/>
  <c r="O29" i="286"/>
  <c r="K29" i="286"/>
  <c r="K29" i="281"/>
  <c r="H29" i="279"/>
  <c r="O28" i="279"/>
  <c r="P28" i="286"/>
  <c r="Q21" i="282"/>
  <c r="L28" i="287"/>
  <c r="I28" i="279"/>
  <c r="H28" i="279"/>
  <c r="M28" i="279"/>
  <c r="J28" i="279"/>
  <c r="Q22" i="282"/>
  <c r="I27" i="282"/>
  <c r="J28" i="286"/>
  <c r="O29" i="285"/>
  <c r="N29" i="285"/>
  <c r="M29" i="281"/>
  <c r="H28" i="286"/>
  <c r="E28" i="288"/>
  <c r="K29" i="287"/>
  <c r="Q21" i="287"/>
  <c r="Q21" i="279"/>
  <c r="G28" i="279"/>
  <c r="L28" i="279"/>
  <c r="J27" i="282"/>
  <c r="G28" i="286"/>
  <c r="K28" i="287"/>
  <c r="L28" i="286"/>
  <c r="O29" i="279"/>
  <c r="F28" i="279"/>
  <c r="K28" i="279"/>
  <c r="G27" i="282"/>
  <c r="O28" i="286"/>
  <c r="K29" i="280"/>
  <c r="M28" i="286"/>
  <c r="N28" i="287"/>
  <c r="O29" i="281"/>
  <c r="Q26" i="285"/>
  <c r="M29" i="280"/>
  <c r="K29" i="279"/>
  <c r="N27" i="288"/>
  <c r="P27" i="288"/>
  <c r="Q26" i="281"/>
  <c r="K27" i="288"/>
  <c r="P28" i="287"/>
  <c r="M27" i="288"/>
  <c r="G28" i="280"/>
  <c r="I28" i="286"/>
  <c r="N28" i="286"/>
  <c r="Q21" i="286"/>
  <c r="J28" i="287"/>
  <c r="O28" i="287"/>
  <c r="H28" i="287"/>
  <c r="O27" i="288"/>
  <c r="I21" i="284"/>
  <c r="M29" i="279"/>
  <c r="L29" i="280"/>
  <c r="N29" i="286"/>
  <c r="Q26" i="279"/>
  <c r="I28" i="280"/>
  <c r="H29" i="285"/>
  <c r="F28" i="286"/>
  <c r="K28" i="286"/>
  <c r="I28" i="287"/>
  <c r="M28" i="287"/>
  <c r="Q21" i="288"/>
  <c r="L27" i="288"/>
  <c r="Q22" i="288"/>
  <c r="G25" i="288"/>
  <c r="L29" i="281"/>
  <c r="L29" i="286"/>
  <c r="L27" i="282"/>
  <c r="N59" i="34"/>
  <c r="N38" i="34"/>
  <c r="L22" i="283"/>
  <c r="N22" i="34"/>
  <c r="N21" i="34"/>
  <c r="L28" i="285"/>
  <c r="S4" i="279"/>
  <c r="N28" i="285"/>
  <c r="O28" i="285"/>
  <c r="P28" i="285"/>
  <c r="N11" i="34"/>
  <c r="Q27" i="286"/>
  <c r="Q21" i="285"/>
  <c r="Q27" i="285"/>
  <c r="N27" i="282"/>
  <c r="K27" i="282"/>
  <c r="Q27" i="287"/>
  <c r="P29" i="287"/>
  <c r="Q26" i="280"/>
  <c r="Q27" i="280"/>
  <c r="K25" i="288"/>
  <c r="J21" i="284"/>
  <c r="O29" i="287"/>
  <c r="E29" i="287"/>
  <c r="Q27" i="279"/>
  <c r="N28" i="280"/>
  <c r="K28" i="280"/>
  <c r="J25" i="288"/>
  <c r="M27" i="282"/>
  <c r="L22" i="284"/>
  <c r="Q26" i="287"/>
  <c r="S5" i="287"/>
  <c r="S6" i="287" s="1"/>
  <c r="O28" i="280"/>
  <c r="P25" i="288"/>
  <c r="J29" i="287"/>
  <c r="Q21" i="280"/>
  <c r="I25" i="288"/>
  <c r="M39" i="34"/>
  <c r="N39" i="34"/>
  <c r="H22" i="284"/>
  <c r="J22" i="284"/>
  <c r="Q27" i="281"/>
  <c r="I22" i="283"/>
  <c r="O27" i="282"/>
  <c r="P27" i="282"/>
  <c r="N25" i="288"/>
  <c r="H25" i="288"/>
  <c r="M25" i="288"/>
  <c r="H27" i="282"/>
  <c r="L25" i="288"/>
  <c r="O25" i="288"/>
  <c r="S5" i="280"/>
  <c r="S6" i="280" s="1"/>
  <c r="Q26" i="286"/>
  <c r="H29" i="286"/>
  <c r="F29" i="286"/>
  <c r="O29" i="280"/>
  <c r="I22" i="284"/>
  <c r="J29" i="280"/>
  <c r="F28" i="288"/>
  <c r="G21" i="284"/>
  <c r="G22" i="284"/>
  <c r="K21" i="284"/>
  <c r="K22" i="284"/>
  <c r="O21" i="284"/>
  <c r="O22" i="284"/>
  <c r="K22" i="283"/>
  <c r="O22" i="283"/>
  <c r="O21" i="283"/>
  <c r="G26" i="282"/>
  <c r="D108" i="272"/>
  <c r="E23" i="278" s="1"/>
  <c r="L30" i="278" l="1"/>
  <c r="M30" i="278"/>
  <c r="P30" i="278"/>
  <c r="F30" i="278"/>
  <c r="N30" i="278"/>
  <c r="H30" i="278"/>
  <c r="G30" i="278"/>
  <c r="O30" i="278"/>
  <c r="I30" i="278"/>
  <c r="E30" i="278"/>
  <c r="J30" i="278"/>
  <c r="K30" i="278"/>
  <c r="R49" i="34"/>
  <c r="O49" i="34"/>
  <c r="J25" i="282"/>
  <c r="K25" i="282" s="1"/>
  <c r="O123" i="34"/>
  <c r="R121" i="34"/>
  <c r="R122" i="34"/>
  <c r="F28" i="282"/>
  <c r="S5" i="288"/>
  <c r="S6" i="288" s="1"/>
  <c r="Q28" i="281"/>
  <c r="K29" i="290"/>
  <c r="K28" i="290"/>
  <c r="L27" i="290"/>
  <c r="L27" i="289"/>
  <c r="K29" i="289"/>
  <c r="Q28" i="285"/>
  <c r="Q29" i="285"/>
  <c r="Q29" i="281"/>
  <c r="Q29" i="287"/>
  <c r="Q28" i="279"/>
  <c r="Q28" i="287"/>
  <c r="Q29" i="279"/>
  <c r="Q25" i="288"/>
  <c r="Q28" i="286"/>
  <c r="Q27" i="288"/>
  <c r="Q29" i="286"/>
  <c r="M59" i="34"/>
  <c r="Q28" i="280"/>
  <c r="Q27" i="282"/>
  <c r="Q29" i="280"/>
  <c r="G28" i="288"/>
  <c r="G28" i="282"/>
  <c r="H26" i="282"/>
  <c r="D131" i="272"/>
  <c r="E23" i="277" s="1"/>
  <c r="L25" i="282" l="1"/>
  <c r="M25" i="282" s="1"/>
  <c r="N25" i="282" s="1"/>
  <c r="O25" i="282" s="1"/>
  <c r="P25" i="282" s="1"/>
  <c r="S5" i="282" s="1"/>
  <c r="S6" i="282" s="1"/>
  <c r="M58" i="34"/>
  <c r="R48" i="34"/>
  <c r="L28" i="290"/>
  <c r="M27" i="290"/>
  <c r="L29" i="290"/>
  <c r="L29" i="289"/>
  <c r="M27" i="289"/>
  <c r="H28" i="288"/>
  <c r="S4" i="288"/>
  <c r="H57" i="34"/>
  <c r="H28" i="282"/>
  <c r="I26" i="282"/>
  <c r="Q25" i="282" l="1"/>
  <c r="O108" i="34"/>
  <c r="O117" i="34"/>
  <c r="O119" i="34"/>
  <c r="O110" i="34"/>
  <c r="M29" i="290"/>
  <c r="M28" i="290"/>
  <c r="N27" i="290"/>
  <c r="M29" i="289"/>
  <c r="N27" i="289"/>
  <c r="I28" i="288"/>
  <c r="J26" i="282"/>
  <c r="I28" i="282"/>
  <c r="G105" i="272"/>
  <c r="H105" i="272"/>
  <c r="I105" i="272"/>
  <c r="L105" i="272"/>
  <c r="M105" i="272"/>
  <c r="N105" i="272"/>
  <c r="D105" i="272"/>
  <c r="J23" i="239" l="1"/>
  <c r="I106" i="272"/>
  <c r="J23" i="169" s="1"/>
  <c r="I107" i="272"/>
  <c r="J23" i="240" s="1"/>
  <c r="M23" i="239"/>
  <c r="L106" i="272"/>
  <c r="M23" i="169" s="1"/>
  <c r="L107" i="272"/>
  <c r="M23" i="240" s="1"/>
  <c r="I23" i="239"/>
  <c r="H106" i="272"/>
  <c r="I23" i="169" s="1"/>
  <c r="H107" i="272"/>
  <c r="I23" i="240" s="1"/>
  <c r="H23" i="239"/>
  <c r="G106" i="272"/>
  <c r="H23" i="169" s="1"/>
  <c r="G107" i="272"/>
  <c r="H23" i="240" s="1"/>
  <c r="E23" i="239"/>
  <c r="D106" i="272"/>
  <c r="E23" i="169" s="1"/>
  <c r="O23" i="239"/>
  <c r="N106" i="272"/>
  <c r="O23" i="169" s="1"/>
  <c r="N107" i="272"/>
  <c r="O23" i="240" s="1"/>
  <c r="N23" i="239"/>
  <c r="M106" i="272"/>
  <c r="N23" i="169" s="1"/>
  <c r="M107" i="272"/>
  <c r="N23" i="240" s="1"/>
  <c r="N28" i="290"/>
  <c r="O27" i="290"/>
  <c r="N29" i="290"/>
  <c r="N29" i="289"/>
  <c r="O27" i="289"/>
  <c r="J28" i="288"/>
  <c r="K26" i="282"/>
  <c r="J28" i="282"/>
  <c r="C1" i="278"/>
  <c r="Q25" i="278"/>
  <c r="Q23" i="278"/>
  <c r="D23" i="278"/>
  <c r="B1" i="278"/>
  <c r="A108" i="272"/>
  <c r="A168" i="214"/>
  <c r="C108" i="272"/>
  <c r="C168" i="214"/>
  <c r="B108" i="272"/>
  <c r="B168" i="214"/>
  <c r="M30" i="169" l="1"/>
  <c r="N30" i="169"/>
  <c r="F30" i="169"/>
  <c r="G30" i="169"/>
  <c r="O30" i="169"/>
  <c r="I30" i="169"/>
  <c r="H30" i="169"/>
  <c r="P30" i="169"/>
  <c r="J30" i="169"/>
  <c r="E30" i="169"/>
  <c r="K30" i="169"/>
  <c r="L30" i="169"/>
  <c r="O29" i="290"/>
  <c r="O28" i="290"/>
  <c r="P27" i="290"/>
  <c r="P27" i="289"/>
  <c r="O29" i="289"/>
  <c r="K28" i="288"/>
  <c r="K28" i="282"/>
  <c r="L26" i="282"/>
  <c r="E27" i="278"/>
  <c r="N104" i="34" l="1"/>
  <c r="O104" i="34" s="1"/>
  <c r="S4" i="290"/>
  <c r="N102" i="34"/>
  <c r="O102" i="34" s="1"/>
  <c r="S4" i="289"/>
  <c r="P28" i="290"/>
  <c r="P29" i="290"/>
  <c r="P29" i="289"/>
  <c r="Q29" i="289" s="1"/>
  <c r="Q27" i="289"/>
  <c r="L28" i="288"/>
  <c r="M26" i="282"/>
  <c r="L28" i="282"/>
  <c r="F27" i="278"/>
  <c r="M28" i="288" l="1"/>
  <c r="N26" i="282"/>
  <c r="M28" i="282"/>
  <c r="N28" i="288" l="1"/>
  <c r="O26" i="282"/>
  <c r="N28" i="282"/>
  <c r="O28" i="288" l="1"/>
  <c r="O28" i="282"/>
  <c r="P26" i="282"/>
  <c r="S4" i="282" l="1"/>
  <c r="N58" i="34"/>
  <c r="Q26" i="288"/>
  <c r="P28" i="288"/>
  <c r="Q28" i="288" s="1"/>
  <c r="P28" i="282"/>
  <c r="Q28" i="282" s="1"/>
  <c r="Q26" i="282"/>
  <c r="E91" i="214" l="1"/>
  <c r="F91" i="214"/>
  <c r="G91" i="214"/>
  <c r="F28" i="214"/>
  <c r="G28" i="214"/>
  <c r="H28" i="214"/>
  <c r="I28" i="214"/>
  <c r="J28" i="214"/>
  <c r="K28" i="214"/>
  <c r="L28" i="214"/>
  <c r="M28" i="214"/>
  <c r="N28" i="214"/>
  <c r="O28" i="214"/>
  <c r="P28" i="214"/>
  <c r="E28" i="214"/>
  <c r="Q25" i="277" l="1"/>
  <c r="M30" i="277"/>
  <c r="D23" i="277"/>
  <c r="D30" i="277" s="1"/>
  <c r="D22" i="277"/>
  <c r="D29" i="277" s="1"/>
  <c r="D21" i="277"/>
  <c r="D28" i="277" s="1"/>
  <c r="D20" i="277"/>
  <c r="D27" i="277" s="1"/>
  <c r="D19" i="277"/>
  <c r="D26" i="277" s="1"/>
  <c r="P18" i="277"/>
  <c r="P25" i="277" s="1"/>
  <c r="O18" i="277"/>
  <c r="O25" i="277" s="1"/>
  <c r="N18" i="277"/>
  <c r="N25" i="277" s="1"/>
  <c r="M18" i="277"/>
  <c r="M25" i="277" s="1"/>
  <c r="L18" i="277"/>
  <c r="L25" i="277" s="1"/>
  <c r="K18" i="277"/>
  <c r="K25" i="277" s="1"/>
  <c r="J18" i="277"/>
  <c r="J25" i="277" s="1"/>
  <c r="I18" i="277"/>
  <c r="I25" i="277" s="1"/>
  <c r="H18" i="277"/>
  <c r="H25" i="277" s="1"/>
  <c r="G18" i="277"/>
  <c r="G25" i="277" s="1"/>
  <c r="F18" i="277"/>
  <c r="F25" i="277" s="1"/>
  <c r="E18" i="277"/>
  <c r="E25" i="277" s="1"/>
  <c r="F19" i="277"/>
  <c r="G19" i="277"/>
  <c r="K19" i="277"/>
  <c r="N19" i="277"/>
  <c r="O19" i="277"/>
  <c r="E19" i="277"/>
  <c r="C32" i="272"/>
  <c r="Q38" i="34"/>
  <c r="M21" i="276"/>
  <c r="P21" i="276"/>
  <c r="E27" i="276"/>
  <c r="E26" i="276"/>
  <c r="K30" i="276"/>
  <c r="Q25" i="276"/>
  <c r="P30" i="276"/>
  <c r="D23" i="276"/>
  <c r="D22" i="276"/>
  <c r="D29" i="276" s="1"/>
  <c r="D21" i="276"/>
  <c r="D28" i="276" s="1"/>
  <c r="D20" i="276"/>
  <c r="D27" i="276" s="1"/>
  <c r="D19" i="276"/>
  <c r="D26" i="276" s="1"/>
  <c r="P18" i="276"/>
  <c r="P25" i="276" s="1"/>
  <c r="O18" i="276"/>
  <c r="O25" i="276" s="1"/>
  <c r="N18" i="276"/>
  <c r="N25" i="276" s="1"/>
  <c r="M18" i="276"/>
  <c r="M25" i="276" s="1"/>
  <c r="L18" i="276"/>
  <c r="L25" i="276" s="1"/>
  <c r="K18" i="276"/>
  <c r="K25" i="276" s="1"/>
  <c r="J18" i="276"/>
  <c r="J25" i="276" s="1"/>
  <c r="I18" i="276"/>
  <c r="I25" i="276" s="1"/>
  <c r="H18" i="276"/>
  <c r="H25" i="276" s="1"/>
  <c r="G18" i="276"/>
  <c r="G25" i="276" s="1"/>
  <c r="F18" i="276"/>
  <c r="F25" i="276" s="1"/>
  <c r="E18" i="276"/>
  <c r="E25" i="276" s="1"/>
  <c r="A32" i="272"/>
  <c r="G22" i="275"/>
  <c r="I21" i="275"/>
  <c r="L21" i="275"/>
  <c r="K21" i="275"/>
  <c r="M21" i="275"/>
  <c r="N21" i="275"/>
  <c r="O21" i="275"/>
  <c r="E26" i="275"/>
  <c r="Q24" i="275"/>
  <c r="Q23" i="275"/>
  <c r="E29" i="275"/>
  <c r="F29" i="275" s="1"/>
  <c r="G29" i="275" s="1"/>
  <c r="D23" i="275"/>
  <c r="D29" i="275" s="1"/>
  <c r="D22" i="275"/>
  <c r="D28" i="275" s="1"/>
  <c r="D21" i="275"/>
  <c r="D27" i="275" s="1"/>
  <c r="P21" i="275"/>
  <c r="D20" i="275"/>
  <c r="D26" i="275" s="1"/>
  <c r="D19" i="275"/>
  <c r="D25" i="275" s="1"/>
  <c r="P18" i="275"/>
  <c r="O18" i="275"/>
  <c r="O24" i="275" s="1"/>
  <c r="N18" i="275"/>
  <c r="N24" i="275" s="1"/>
  <c r="M18" i="275"/>
  <c r="M24" i="275" s="1"/>
  <c r="L18" i="275"/>
  <c r="L24" i="275" s="1"/>
  <c r="K18" i="275"/>
  <c r="K24" i="275" s="1"/>
  <c r="J18" i="275"/>
  <c r="J24" i="275" s="1"/>
  <c r="I18" i="275"/>
  <c r="I24" i="275" s="1"/>
  <c r="H18" i="275"/>
  <c r="H24" i="275" s="1"/>
  <c r="G18" i="275"/>
  <c r="G24" i="275" s="1"/>
  <c r="F18" i="275"/>
  <c r="F24" i="275" s="1"/>
  <c r="E18" i="275"/>
  <c r="E24" i="275" s="1"/>
  <c r="C45" i="272"/>
  <c r="A45" i="272"/>
  <c r="M21" i="274"/>
  <c r="E26" i="274"/>
  <c r="E30" i="274"/>
  <c r="Q25" i="274"/>
  <c r="I30" i="274"/>
  <c r="P30" i="274"/>
  <c r="D23" i="274"/>
  <c r="D22" i="274"/>
  <c r="D29" i="274" s="1"/>
  <c r="D21" i="274"/>
  <c r="D28" i="274" s="1"/>
  <c r="D20" i="274"/>
  <c r="D27" i="274" s="1"/>
  <c r="D19" i="274"/>
  <c r="D26" i="274" s="1"/>
  <c r="P18" i="274"/>
  <c r="P25" i="274" s="1"/>
  <c r="O18" i="274"/>
  <c r="O25" i="274" s="1"/>
  <c r="N18" i="274"/>
  <c r="N25" i="274" s="1"/>
  <c r="M18" i="274"/>
  <c r="M25" i="274" s="1"/>
  <c r="L18" i="274"/>
  <c r="L25" i="274" s="1"/>
  <c r="K18" i="274"/>
  <c r="K25" i="274" s="1"/>
  <c r="J18" i="274"/>
  <c r="J25" i="274" s="1"/>
  <c r="I18" i="274"/>
  <c r="I25" i="274" s="1"/>
  <c r="H18" i="274"/>
  <c r="H25" i="274" s="1"/>
  <c r="G18" i="274"/>
  <c r="G25" i="274" s="1"/>
  <c r="F18" i="274"/>
  <c r="F25" i="274" s="1"/>
  <c r="E18" i="274"/>
  <c r="E25" i="274" s="1"/>
  <c r="E30" i="273"/>
  <c r="D30" i="273"/>
  <c r="D29" i="273"/>
  <c r="D28" i="273"/>
  <c r="D27" i="273"/>
  <c r="D26" i="273"/>
  <c r="P25" i="273"/>
  <c r="O25" i="273"/>
  <c r="N25" i="273"/>
  <c r="M25" i="273"/>
  <c r="L25" i="273"/>
  <c r="K25" i="273"/>
  <c r="J25" i="273"/>
  <c r="I25" i="273"/>
  <c r="H25" i="273"/>
  <c r="G25" i="273"/>
  <c r="F25" i="273"/>
  <c r="E25" i="273"/>
  <c r="M30" i="273"/>
  <c r="P30" i="273"/>
  <c r="I1" i="273"/>
  <c r="C11" i="272"/>
  <c r="A11" i="272"/>
  <c r="N21" i="274" l="1"/>
  <c r="O21" i="273"/>
  <c r="E25" i="275"/>
  <c r="F25" i="275" s="1"/>
  <c r="G25" i="275" s="1"/>
  <c r="H25" i="275" s="1"/>
  <c r="I1" i="275"/>
  <c r="I1" i="276"/>
  <c r="I1" i="277"/>
  <c r="L21" i="276"/>
  <c r="K21" i="273"/>
  <c r="I21" i="274"/>
  <c r="I1" i="274"/>
  <c r="I21" i="276"/>
  <c r="Q59" i="34"/>
  <c r="I59" i="34"/>
  <c r="H37" i="34"/>
  <c r="G37" i="34"/>
  <c r="Q37" i="34" s="1"/>
  <c r="Q20" i="34"/>
  <c r="G10" i="34"/>
  <c r="H148" i="34"/>
  <c r="H21" i="275"/>
  <c r="G57" i="34"/>
  <c r="O22" i="273"/>
  <c r="K22" i="273"/>
  <c r="H21" i="276"/>
  <c r="F21" i="274"/>
  <c r="E21" i="274"/>
  <c r="E28" i="274" s="1"/>
  <c r="O22" i="276"/>
  <c r="K22" i="276"/>
  <c r="G22" i="276"/>
  <c r="H21" i="274"/>
  <c r="G21" i="273"/>
  <c r="G22" i="273"/>
  <c r="E21" i="275"/>
  <c r="E27" i="275" s="1"/>
  <c r="Q11" i="34"/>
  <c r="E22" i="275"/>
  <c r="N22" i="276"/>
  <c r="J22" i="276"/>
  <c r="G21" i="277"/>
  <c r="Q21" i="34"/>
  <c r="Q58" i="34"/>
  <c r="J19" i="277"/>
  <c r="J21" i="277" s="1"/>
  <c r="N22" i="277"/>
  <c r="M19" i="277"/>
  <c r="M22" i="277" s="1"/>
  <c r="L22" i="274"/>
  <c r="K21" i="277"/>
  <c r="F21" i="277"/>
  <c r="I19" i="277"/>
  <c r="I22" i="277" s="1"/>
  <c r="I27" i="277"/>
  <c r="O22" i="277"/>
  <c r="K22" i="274"/>
  <c r="M26" i="274"/>
  <c r="G21" i="275"/>
  <c r="H29" i="275"/>
  <c r="I29" i="275" s="1"/>
  <c r="J29" i="275" s="1"/>
  <c r="K29" i="275" s="1"/>
  <c r="L29" i="275" s="1"/>
  <c r="M29" i="275" s="1"/>
  <c r="N29" i="275" s="1"/>
  <c r="O29" i="275" s="1"/>
  <c r="P29" i="275" s="1"/>
  <c r="N22" i="275"/>
  <c r="J22" i="275"/>
  <c r="F22" i="275"/>
  <c r="O26" i="276"/>
  <c r="P19" i="277"/>
  <c r="L19" i="277"/>
  <c r="H19" i="277"/>
  <c r="N22" i="273"/>
  <c r="J22" i="273"/>
  <c r="F22" i="273"/>
  <c r="I22" i="274"/>
  <c r="F21" i="275"/>
  <c r="P24" i="275"/>
  <c r="Q23" i="277"/>
  <c r="J30" i="277"/>
  <c r="N21" i="277"/>
  <c r="G26" i="277"/>
  <c r="G30" i="277"/>
  <c r="K30" i="277"/>
  <c r="O30" i="277"/>
  <c r="G22" i="277"/>
  <c r="F26" i="277"/>
  <c r="N30" i="277"/>
  <c r="O21" i="277"/>
  <c r="E22" i="277"/>
  <c r="H30" i="277"/>
  <c r="L30" i="277"/>
  <c r="P30" i="277"/>
  <c r="F30" i="277"/>
  <c r="E26" i="277"/>
  <c r="E30" i="277"/>
  <c r="I30" i="277"/>
  <c r="M22" i="275"/>
  <c r="M27" i="276"/>
  <c r="N27" i="276"/>
  <c r="P26" i="276"/>
  <c r="I38" i="34"/>
  <c r="E29" i="276"/>
  <c r="F21" i="276"/>
  <c r="J21" i="276"/>
  <c r="N21" i="276"/>
  <c r="H22" i="276"/>
  <c r="L22" i="276"/>
  <c r="P22" i="276"/>
  <c r="I26" i="276"/>
  <c r="M26" i="276"/>
  <c r="G27" i="276"/>
  <c r="K27" i="276"/>
  <c r="O27" i="276"/>
  <c r="E30" i="276"/>
  <c r="I30" i="276"/>
  <c r="M30" i="276"/>
  <c r="Q20" i="276"/>
  <c r="G21" i="276"/>
  <c r="K21" i="276"/>
  <c r="O21" i="276"/>
  <c r="E22" i="276"/>
  <c r="I22" i="276"/>
  <c r="M22" i="276"/>
  <c r="F26" i="276"/>
  <c r="J26" i="276"/>
  <c r="N26" i="276"/>
  <c r="H27" i="276"/>
  <c r="L27" i="276"/>
  <c r="P27" i="276"/>
  <c r="F30" i="276"/>
  <c r="J30" i="276"/>
  <c r="N30" i="276"/>
  <c r="O30" i="276"/>
  <c r="F22" i="276"/>
  <c r="G26" i="276"/>
  <c r="K26" i="276"/>
  <c r="I27" i="276"/>
  <c r="G30" i="276"/>
  <c r="Q19" i="276"/>
  <c r="E21" i="276"/>
  <c r="H26" i="276"/>
  <c r="L26" i="276"/>
  <c r="F27" i="276"/>
  <c r="J27" i="276"/>
  <c r="H30" i="276"/>
  <c r="L30" i="276"/>
  <c r="M22" i="273"/>
  <c r="N22" i="274"/>
  <c r="J22" i="274"/>
  <c r="F22" i="274"/>
  <c r="I22" i="275"/>
  <c r="O22" i="274"/>
  <c r="G22" i="274"/>
  <c r="J21" i="275"/>
  <c r="F26" i="275"/>
  <c r="G26" i="275" s="1"/>
  <c r="Q19" i="275"/>
  <c r="K22" i="275"/>
  <c r="O22" i="275"/>
  <c r="H22" i="275"/>
  <c r="L22" i="275"/>
  <c r="P22" i="275"/>
  <c r="Q20" i="275"/>
  <c r="L22" i="273"/>
  <c r="H22" i="273"/>
  <c r="P21" i="274"/>
  <c r="P26" i="274"/>
  <c r="N27" i="274"/>
  <c r="M22" i="274"/>
  <c r="J21" i="274"/>
  <c r="G27" i="274"/>
  <c r="P22" i="274"/>
  <c r="I26" i="274"/>
  <c r="K27" i="274"/>
  <c r="M30" i="274"/>
  <c r="Q20" i="274"/>
  <c r="G21" i="274"/>
  <c r="K21" i="274"/>
  <c r="O21" i="274"/>
  <c r="E22" i="274"/>
  <c r="F26" i="274"/>
  <c r="J26" i="274"/>
  <c r="N26" i="274"/>
  <c r="H27" i="274"/>
  <c r="L27" i="274"/>
  <c r="P27" i="274"/>
  <c r="F30" i="274"/>
  <c r="J30" i="274"/>
  <c r="N30" i="274"/>
  <c r="H22" i="274"/>
  <c r="O27" i="274"/>
  <c r="L21" i="274"/>
  <c r="G26" i="274"/>
  <c r="K26" i="274"/>
  <c r="O26" i="274"/>
  <c r="E27" i="274"/>
  <c r="I27" i="274"/>
  <c r="M27" i="274"/>
  <c r="G30" i="274"/>
  <c r="K30" i="274"/>
  <c r="O30" i="274"/>
  <c r="Q19" i="274"/>
  <c r="H26" i="274"/>
  <c r="L26" i="274"/>
  <c r="F27" i="274"/>
  <c r="J27" i="274"/>
  <c r="H30" i="274"/>
  <c r="L30" i="274"/>
  <c r="H21" i="273"/>
  <c r="P21" i="273"/>
  <c r="P26" i="273"/>
  <c r="I22" i="273"/>
  <c r="L21" i="273"/>
  <c r="E26" i="273"/>
  <c r="P22" i="273"/>
  <c r="I26" i="273"/>
  <c r="N27" i="273"/>
  <c r="M26" i="273"/>
  <c r="G27" i="273"/>
  <c r="I30" i="273"/>
  <c r="E21" i="273"/>
  <c r="I21" i="273"/>
  <c r="M21" i="273"/>
  <c r="F26" i="273"/>
  <c r="J26" i="273"/>
  <c r="N26" i="273"/>
  <c r="H27" i="273"/>
  <c r="L27" i="273"/>
  <c r="P27" i="273"/>
  <c r="F30" i="273"/>
  <c r="J30" i="273"/>
  <c r="N30" i="273"/>
  <c r="O27" i="273"/>
  <c r="F21" i="273"/>
  <c r="J21" i="273"/>
  <c r="N21" i="273"/>
  <c r="E22" i="273"/>
  <c r="G26" i="273"/>
  <c r="K26" i="273"/>
  <c r="O26" i="273"/>
  <c r="E27" i="273"/>
  <c r="I27" i="273"/>
  <c r="M27" i="273"/>
  <c r="G30" i="273"/>
  <c r="K30" i="273"/>
  <c r="O30" i="273"/>
  <c r="Q20" i="273"/>
  <c r="K27" i="273"/>
  <c r="Q19" i="273"/>
  <c r="H26" i="273"/>
  <c r="L26" i="273"/>
  <c r="F27" i="273"/>
  <c r="J27" i="273"/>
  <c r="H30" i="273"/>
  <c r="L30" i="273"/>
  <c r="F19" i="107"/>
  <c r="G19" i="107"/>
  <c r="H19" i="107"/>
  <c r="I19" i="107"/>
  <c r="J19" i="107"/>
  <c r="K19" i="107"/>
  <c r="L19" i="107"/>
  <c r="M19" i="107"/>
  <c r="N19" i="107"/>
  <c r="E19" i="107"/>
  <c r="F29" i="273" l="1"/>
  <c r="I29" i="276"/>
  <c r="E28" i="275"/>
  <c r="N98" i="34"/>
  <c r="N92" i="34"/>
  <c r="M29" i="276"/>
  <c r="N99" i="34"/>
  <c r="N93" i="34"/>
  <c r="H93" i="34"/>
  <c r="I111" i="34"/>
  <c r="Q120" i="34"/>
  <c r="I120" i="34"/>
  <c r="J22" i="277"/>
  <c r="I10" i="34"/>
  <c r="R59" i="34"/>
  <c r="I37" i="34"/>
  <c r="N37" i="34"/>
  <c r="M37" i="34"/>
  <c r="R37" i="34" s="1"/>
  <c r="I20" i="34"/>
  <c r="Q39" i="34"/>
  <c r="I39" i="34"/>
  <c r="N20" i="34"/>
  <c r="M20" i="34"/>
  <c r="R20" i="34" s="1"/>
  <c r="Q22" i="34"/>
  <c r="I22" i="34"/>
  <c r="Q10" i="34"/>
  <c r="N10" i="34"/>
  <c r="M10" i="34"/>
  <c r="I12" i="34"/>
  <c r="H21" i="277"/>
  <c r="G148" i="34"/>
  <c r="Q57" i="34"/>
  <c r="I57" i="34"/>
  <c r="I25" i="275"/>
  <c r="F28" i="274"/>
  <c r="J29" i="273"/>
  <c r="H28" i="274"/>
  <c r="F27" i="275"/>
  <c r="O29" i="276"/>
  <c r="K26" i="277"/>
  <c r="H27" i="275"/>
  <c r="I11" i="34"/>
  <c r="G29" i="274"/>
  <c r="J29" i="276"/>
  <c r="N29" i="274"/>
  <c r="I27" i="275"/>
  <c r="Q22" i="275"/>
  <c r="I26" i="277"/>
  <c r="I29" i="277" s="1"/>
  <c r="P22" i="277"/>
  <c r="J26" i="277"/>
  <c r="H26" i="277"/>
  <c r="L26" i="277"/>
  <c r="I58" i="34"/>
  <c r="I21" i="34"/>
  <c r="P27" i="275"/>
  <c r="N29" i="276"/>
  <c r="H27" i="277"/>
  <c r="G27" i="277"/>
  <c r="G29" i="277" s="1"/>
  <c r="F27" i="277"/>
  <c r="F29" i="277" s="1"/>
  <c r="H22" i="277"/>
  <c r="G27" i="275"/>
  <c r="F22" i="277"/>
  <c r="K27" i="277"/>
  <c r="J27" i="277"/>
  <c r="M29" i="274"/>
  <c r="P27" i="277"/>
  <c r="Q20" i="277"/>
  <c r="N27" i="277"/>
  <c r="P21" i="277"/>
  <c r="M21" i="277"/>
  <c r="L21" i="277"/>
  <c r="M27" i="277"/>
  <c r="L27" i="277"/>
  <c r="O27" i="277"/>
  <c r="K22" i="277"/>
  <c r="I21" i="277"/>
  <c r="E27" i="277"/>
  <c r="E29" i="277" s="1"/>
  <c r="E21" i="277"/>
  <c r="O26" i="277"/>
  <c r="L22" i="277"/>
  <c r="M26" i="277"/>
  <c r="N28" i="274"/>
  <c r="P26" i="277"/>
  <c r="N26" i="277"/>
  <c r="Q19" i="277"/>
  <c r="S5" i="276"/>
  <c r="S6" i="276" s="1"/>
  <c r="R38" i="34"/>
  <c r="Q21" i="275"/>
  <c r="J27" i="275"/>
  <c r="L29" i="276"/>
  <c r="O27" i="275"/>
  <c r="F29" i="276"/>
  <c r="Q27" i="276"/>
  <c r="Q26" i="276"/>
  <c r="P28" i="276"/>
  <c r="L28" i="276"/>
  <c r="H28" i="276"/>
  <c r="Q21" i="276"/>
  <c r="O28" i="276"/>
  <c r="K28" i="276"/>
  <c r="G28" i="276"/>
  <c r="N28" i="276"/>
  <c r="J28" i="276"/>
  <c r="F28" i="276"/>
  <c r="M28" i="276"/>
  <c r="I28" i="276"/>
  <c r="E28" i="276"/>
  <c r="K29" i="276"/>
  <c r="S4" i="276"/>
  <c r="P29" i="276"/>
  <c r="H29" i="276"/>
  <c r="G29" i="276"/>
  <c r="N27" i="275"/>
  <c r="R58" i="34"/>
  <c r="L27" i="275"/>
  <c r="M27" i="275"/>
  <c r="I29" i="273"/>
  <c r="N29" i="273"/>
  <c r="K27" i="275"/>
  <c r="F28" i="275"/>
  <c r="G28" i="275"/>
  <c r="H26" i="275"/>
  <c r="S5" i="274"/>
  <c r="S6" i="274" s="1"/>
  <c r="R21" i="34"/>
  <c r="K29" i="273"/>
  <c r="J29" i="274"/>
  <c r="K28" i="274"/>
  <c r="Q21" i="274"/>
  <c r="Q26" i="274"/>
  <c r="M28" i="274"/>
  <c r="G28" i="274"/>
  <c r="L28" i="274"/>
  <c r="P28" i="274"/>
  <c r="O29" i="274"/>
  <c r="S4" i="274"/>
  <c r="P29" i="274"/>
  <c r="E29" i="274"/>
  <c r="Q27" i="274"/>
  <c r="L29" i="274"/>
  <c r="I28" i="274"/>
  <c r="F29" i="274"/>
  <c r="O28" i="274"/>
  <c r="I29" i="274"/>
  <c r="J28" i="274"/>
  <c r="H29" i="274"/>
  <c r="K29" i="274"/>
  <c r="S5" i="273"/>
  <c r="S6" i="273" s="1"/>
  <c r="R11" i="34"/>
  <c r="M29" i="273"/>
  <c r="L29" i="273"/>
  <c r="Q26" i="273"/>
  <c r="G29" i="273"/>
  <c r="E29" i="273"/>
  <c r="Q27" i="273"/>
  <c r="O29" i="273"/>
  <c r="P29" i="273"/>
  <c r="S4" i="273"/>
  <c r="P28" i="273"/>
  <c r="L28" i="273"/>
  <c r="H28" i="273"/>
  <c r="I28" i="273"/>
  <c r="O28" i="273"/>
  <c r="K28" i="273"/>
  <c r="G28" i="273"/>
  <c r="N28" i="273"/>
  <c r="J28" i="273"/>
  <c r="F28" i="273"/>
  <c r="Q21" i="273"/>
  <c r="M28" i="273"/>
  <c r="E28" i="273"/>
  <c r="Q22" i="273"/>
  <c r="H29" i="273"/>
  <c r="B1" i="236"/>
  <c r="F23" i="224"/>
  <c r="G23" i="224"/>
  <c r="H23" i="224"/>
  <c r="I23" i="224"/>
  <c r="J23" i="224"/>
  <c r="K23" i="224"/>
  <c r="L23" i="224"/>
  <c r="M23" i="224"/>
  <c r="N23" i="224"/>
  <c r="O23" i="224"/>
  <c r="P23" i="224"/>
  <c r="E23" i="224"/>
  <c r="E30" i="222"/>
  <c r="E30" i="9"/>
  <c r="F19" i="9"/>
  <c r="G19" i="9"/>
  <c r="H19" i="9"/>
  <c r="I19" i="9"/>
  <c r="J19" i="9"/>
  <c r="K19" i="9"/>
  <c r="L19" i="9"/>
  <c r="M19" i="9"/>
  <c r="N19" i="9"/>
  <c r="O19" i="9"/>
  <c r="P19" i="9"/>
  <c r="E19" i="9"/>
  <c r="C187" i="272"/>
  <c r="B187" i="272"/>
  <c r="A187" i="272"/>
  <c r="C186" i="272"/>
  <c r="B186" i="272"/>
  <c r="A186" i="272"/>
  <c r="C185" i="272"/>
  <c r="B185" i="272"/>
  <c r="A185" i="272"/>
  <c r="C184" i="272"/>
  <c r="B184" i="272"/>
  <c r="A184" i="272"/>
  <c r="C183" i="272"/>
  <c r="B183" i="272"/>
  <c r="A183" i="272"/>
  <c r="C182" i="272"/>
  <c r="B182" i="272"/>
  <c r="A182" i="272"/>
  <c r="C181" i="272"/>
  <c r="B181" i="272"/>
  <c r="A181" i="272"/>
  <c r="C180" i="272"/>
  <c r="B180" i="272"/>
  <c r="A180" i="272"/>
  <c r="C179" i="272"/>
  <c r="B179" i="272"/>
  <c r="A179" i="272"/>
  <c r="C178" i="272"/>
  <c r="B178" i="272"/>
  <c r="A178" i="272"/>
  <c r="C177" i="272"/>
  <c r="B177" i="272"/>
  <c r="A177" i="272"/>
  <c r="C176" i="272"/>
  <c r="B176" i="272"/>
  <c r="A176" i="272"/>
  <c r="C175" i="272"/>
  <c r="B175" i="272"/>
  <c r="A175" i="272"/>
  <c r="C174" i="272"/>
  <c r="A174" i="272"/>
  <c r="C173" i="272"/>
  <c r="B173" i="272"/>
  <c r="A173" i="272"/>
  <c r="C172" i="272"/>
  <c r="B172" i="272"/>
  <c r="A172" i="272"/>
  <c r="C171" i="272"/>
  <c r="B171" i="272"/>
  <c r="A171" i="272"/>
  <c r="C170" i="272"/>
  <c r="B170" i="272"/>
  <c r="A170" i="272"/>
  <c r="C169" i="272"/>
  <c r="B169" i="272"/>
  <c r="A169" i="272"/>
  <c r="C168" i="272"/>
  <c r="B168" i="272"/>
  <c r="A168" i="272"/>
  <c r="C167" i="272"/>
  <c r="B167" i="272"/>
  <c r="A167" i="272"/>
  <c r="C166" i="272"/>
  <c r="B166" i="272"/>
  <c r="A166" i="272"/>
  <c r="C165" i="272"/>
  <c r="B165" i="272"/>
  <c r="A165" i="272"/>
  <c r="C164" i="272"/>
  <c r="B164" i="272"/>
  <c r="A164" i="272"/>
  <c r="C163" i="272"/>
  <c r="B163" i="272"/>
  <c r="A163" i="272"/>
  <c r="C162" i="272"/>
  <c r="B162" i="272"/>
  <c r="A162" i="272"/>
  <c r="C161" i="272"/>
  <c r="B161" i="272"/>
  <c r="A161" i="272"/>
  <c r="C160" i="272"/>
  <c r="B160" i="272"/>
  <c r="A160" i="272"/>
  <c r="C159" i="272"/>
  <c r="B159" i="272"/>
  <c r="A159" i="272"/>
  <c r="C158" i="272"/>
  <c r="B158" i="272"/>
  <c r="A158" i="272"/>
  <c r="C157" i="272"/>
  <c r="B157" i="272"/>
  <c r="A157" i="272"/>
  <c r="C156" i="272"/>
  <c r="B156" i="272"/>
  <c r="A156" i="272"/>
  <c r="C155" i="272"/>
  <c r="B155" i="272"/>
  <c r="A155" i="272"/>
  <c r="C154" i="272"/>
  <c r="B154" i="272"/>
  <c r="A154" i="272"/>
  <c r="M153" i="272"/>
  <c r="N23" i="112" s="1"/>
  <c r="K153" i="272"/>
  <c r="L23" i="112" s="1"/>
  <c r="I153" i="272"/>
  <c r="J23" i="112" s="1"/>
  <c r="G153" i="272"/>
  <c r="H23" i="112" s="1"/>
  <c r="F153" i="272"/>
  <c r="G23" i="112" s="1"/>
  <c r="E153" i="272"/>
  <c r="F23" i="112" s="1"/>
  <c r="D153" i="272"/>
  <c r="E23" i="112" s="1"/>
  <c r="C153" i="272"/>
  <c r="B153" i="272"/>
  <c r="A153" i="272"/>
  <c r="M152" i="272"/>
  <c r="N23" i="111" s="1"/>
  <c r="K152" i="272"/>
  <c r="L23" i="111" s="1"/>
  <c r="I152" i="272"/>
  <c r="J23" i="111" s="1"/>
  <c r="G152" i="272"/>
  <c r="H23" i="111" s="1"/>
  <c r="F152" i="272"/>
  <c r="G23" i="111" s="1"/>
  <c r="E152" i="272"/>
  <c r="F23" i="111" s="1"/>
  <c r="D152" i="272"/>
  <c r="E23" i="111" s="1"/>
  <c r="C152" i="272"/>
  <c r="B152" i="272"/>
  <c r="A152" i="272"/>
  <c r="M151" i="272"/>
  <c r="N23" i="110" s="1"/>
  <c r="K151" i="272"/>
  <c r="L23" i="110" s="1"/>
  <c r="I151" i="272"/>
  <c r="J23" i="110" s="1"/>
  <c r="G151" i="272"/>
  <c r="H23" i="110" s="1"/>
  <c r="F151" i="272"/>
  <c r="G23" i="110" s="1"/>
  <c r="E151" i="272"/>
  <c r="F23" i="110" s="1"/>
  <c r="D151" i="272"/>
  <c r="E23" i="110" s="1"/>
  <c r="C151" i="272"/>
  <c r="B151" i="272"/>
  <c r="A151" i="272"/>
  <c r="M150" i="272"/>
  <c r="N23" i="109" s="1"/>
  <c r="K150" i="272"/>
  <c r="L23" i="109" s="1"/>
  <c r="I150" i="272"/>
  <c r="J23" i="109" s="1"/>
  <c r="G150" i="272"/>
  <c r="H23" i="109" s="1"/>
  <c r="F150" i="272"/>
  <c r="G23" i="109" s="1"/>
  <c r="E150" i="272"/>
  <c r="F23" i="109" s="1"/>
  <c r="D150" i="272"/>
  <c r="E23" i="109" s="1"/>
  <c r="C150" i="272"/>
  <c r="B150" i="272"/>
  <c r="A150" i="272"/>
  <c r="C149" i="272"/>
  <c r="B149" i="272"/>
  <c r="A149" i="272"/>
  <c r="C148" i="272"/>
  <c r="B148" i="272"/>
  <c r="A148" i="272"/>
  <c r="C147" i="272"/>
  <c r="B147" i="272"/>
  <c r="A147" i="272"/>
  <c r="C146" i="272"/>
  <c r="B146" i="272"/>
  <c r="A146" i="272"/>
  <c r="C145" i="272"/>
  <c r="B145" i="272"/>
  <c r="A145" i="272"/>
  <c r="C144" i="272"/>
  <c r="B144" i="272"/>
  <c r="A144" i="272"/>
  <c r="C143" i="272"/>
  <c r="B143" i="272"/>
  <c r="A143" i="272"/>
  <c r="C142" i="272"/>
  <c r="B142" i="272"/>
  <c r="A142" i="272"/>
  <c r="C141" i="272"/>
  <c r="B141" i="272"/>
  <c r="C140" i="272"/>
  <c r="B140" i="272"/>
  <c r="A140" i="272"/>
  <c r="C139" i="272"/>
  <c r="B139" i="272"/>
  <c r="A139" i="272"/>
  <c r="C138" i="272"/>
  <c r="B138" i="272"/>
  <c r="A138" i="272"/>
  <c r="C137" i="272"/>
  <c r="B137" i="272"/>
  <c r="A137" i="272"/>
  <c r="B136" i="272"/>
  <c r="A136" i="272"/>
  <c r="C135" i="272"/>
  <c r="B135" i="272"/>
  <c r="A135" i="272"/>
  <c r="C134" i="272"/>
  <c r="B134" i="272"/>
  <c r="A134" i="272"/>
  <c r="C133" i="272"/>
  <c r="B133" i="272"/>
  <c r="A133" i="272"/>
  <c r="C132" i="272"/>
  <c r="B132" i="272"/>
  <c r="C130" i="272"/>
  <c r="B130" i="272"/>
  <c r="A130" i="272"/>
  <c r="C129" i="272"/>
  <c r="B129" i="272"/>
  <c r="A129" i="272"/>
  <c r="C127" i="272"/>
  <c r="B127" i="272"/>
  <c r="A127" i="272"/>
  <c r="C126" i="272"/>
  <c r="B126" i="272"/>
  <c r="A126" i="272"/>
  <c r="D125" i="272"/>
  <c r="E23" i="62" s="1"/>
  <c r="C125" i="272"/>
  <c r="B125" i="272"/>
  <c r="A125" i="272"/>
  <c r="C124" i="272"/>
  <c r="B124" i="272"/>
  <c r="C123" i="272"/>
  <c r="B123" i="272"/>
  <c r="A123" i="272"/>
  <c r="C122" i="272"/>
  <c r="B122" i="272"/>
  <c r="A122" i="272"/>
  <c r="C121" i="272"/>
  <c r="B121" i="272"/>
  <c r="A121" i="272"/>
  <c r="C120" i="272"/>
  <c r="B120" i="272"/>
  <c r="A120" i="272"/>
  <c r="C119" i="272"/>
  <c r="A119" i="272"/>
  <c r="C118" i="272"/>
  <c r="B118" i="272"/>
  <c r="A118" i="272"/>
  <c r="C117" i="272"/>
  <c r="B117" i="272"/>
  <c r="A117" i="272"/>
  <c r="B116" i="272"/>
  <c r="A116" i="272"/>
  <c r="C115" i="272"/>
  <c r="B115" i="272"/>
  <c r="A115" i="272"/>
  <c r="C114" i="272"/>
  <c r="B114" i="272"/>
  <c r="A114" i="272"/>
  <c r="B113" i="272"/>
  <c r="A113" i="272"/>
  <c r="C112" i="272"/>
  <c r="B112" i="272"/>
  <c r="A112" i="272"/>
  <c r="C111" i="272"/>
  <c r="B111" i="272"/>
  <c r="B110" i="272"/>
  <c r="A110" i="272"/>
  <c r="C109" i="272"/>
  <c r="B109" i="272"/>
  <c r="A109" i="272"/>
  <c r="C107" i="272"/>
  <c r="B107" i="272"/>
  <c r="A107" i="272"/>
  <c r="C106" i="272"/>
  <c r="B106" i="272"/>
  <c r="A106" i="272"/>
  <c r="C105" i="272"/>
  <c r="B105" i="272"/>
  <c r="A105" i="272"/>
  <c r="B104" i="272"/>
  <c r="A104" i="272"/>
  <c r="C103" i="272"/>
  <c r="B103" i="272"/>
  <c r="A103" i="272"/>
  <c r="C80" i="272"/>
  <c r="B80" i="272"/>
  <c r="A80" i="272"/>
  <c r="C79" i="272"/>
  <c r="B79" i="272"/>
  <c r="A79" i="272"/>
  <c r="C78" i="272"/>
  <c r="B78" i="272"/>
  <c r="A78" i="272"/>
  <c r="C77" i="272"/>
  <c r="B77" i="272"/>
  <c r="A77" i="272"/>
  <c r="C76" i="272"/>
  <c r="B76" i="272"/>
  <c r="A76" i="272"/>
  <c r="C75" i="272"/>
  <c r="B75" i="272"/>
  <c r="A75" i="272"/>
  <c r="C74" i="272"/>
  <c r="B74" i="272"/>
  <c r="A74" i="272"/>
  <c r="C73" i="272"/>
  <c r="B73" i="272"/>
  <c r="A73" i="272"/>
  <c r="C72" i="272"/>
  <c r="B72" i="272"/>
  <c r="A72" i="272"/>
  <c r="C71" i="272"/>
  <c r="B71" i="272"/>
  <c r="A71" i="272"/>
  <c r="C70" i="272"/>
  <c r="B70" i="272"/>
  <c r="A70" i="272"/>
  <c r="C69" i="272"/>
  <c r="B69" i="272"/>
  <c r="A69" i="272"/>
  <c r="C68" i="272"/>
  <c r="B68" i="272"/>
  <c r="A68" i="272"/>
  <c r="C67" i="272"/>
  <c r="B67" i="272"/>
  <c r="A67" i="272"/>
  <c r="C66" i="272"/>
  <c r="B66" i="272"/>
  <c r="A66" i="272"/>
  <c r="C65" i="272"/>
  <c r="B65" i="272"/>
  <c r="A65" i="272"/>
  <c r="C64" i="272"/>
  <c r="B64" i="272"/>
  <c r="A64" i="272"/>
  <c r="C63" i="272"/>
  <c r="B63" i="272"/>
  <c r="A63" i="272"/>
  <c r="C62" i="272"/>
  <c r="B62" i="272"/>
  <c r="A62" i="272"/>
  <c r="C61" i="272"/>
  <c r="B61" i="272"/>
  <c r="A61" i="272"/>
  <c r="C60" i="272"/>
  <c r="B60" i="272"/>
  <c r="A60" i="272"/>
  <c r="C59" i="272"/>
  <c r="B59" i="272"/>
  <c r="A59" i="272"/>
  <c r="C58" i="272"/>
  <c r="B58" i="272"/>
  <c r="A58" i="272"/>
  <c r="C57" i="272"/>
  <c r="B57" i="272"/>
  <c r="A57" i="272"/>
  <c r="C56" i="272"/>
  <c r="B56" i="272"/>
  <c r="A56" i="272"/>
  <c r="C55" i="272"/>
  <c r="B55" i="272"/>
  <c r="A55" i="272"/>
  <c r="C54" i="272"/>
  <c r="B54" i="272"/>
  <c r="A54" i="272"/>
  <c r="C53" i="272"/>
  <c r="B53" i="272"/>
  <c r="A53" i="272"/>
  <c r="C52" i="272"/>
  <c r="B52" i="272"/>
  <c r="A52" i="272"/>
  <c r="O51" i="272"/>
  <c r="P23" i="236" s="1"/>
  <c r="N51" i="272"/>
  <c r="O23" i="236" s="1"/>
  <c r="M51" i="272"/>
  <c r="N23" i="236" s="1"/>
  <c r="L51" i="272"/>
  <c r="M23" i="236" s="1"/>
  <c r="K51" i="272"/>
  <c r="L23" i="236" s="1"/>
  <c r="J51" i="272"/>
  <c r="K23" i="236" s="1"/>
  <c r="I51" i="272"/>
  <c r="J23" i="236" s="1"/>
  <c r="H51" i="272"/>
  <c r="I23" i="236" s="1"/>
  <c r="G51" i="272"/>
  <c r="H23" i="236" s="1"/>
  <c r="F51" i="272"/>
  <c r="G23" i="236" s="1"/>
  <c r="E51" i="272"/>
  <c r="F23" i="236" s="1"/>
  <c r="D51" i="272"/>
  <c r="E23" i="236" s="1"/>
  <c r="C51" i="272"/>
  <c r="B51" i="272"/>
  <c r="A51" i="272"/>
  <c r="C50" i="272"/>
  <c r="B50" i="272"/>
  <c r="A50" i="272"/>
  <c r="C49" i="272"/>
  <c r="B49" i="272"/>
  <c r="A49" i="272"/>
  <c r="C48" i="272"/>
  <c r="B48" i="272"/>
  <c r="A48" i="272"/>
  <c r="C44" i="272"/>
  <c r="B44" i="272"/>
  <c r="A44" i="272"/>
  <c r="C43" i="272"/>
  <c r="B43" i="272"/>
  <c r="A43" i="272"/>
  <c r="C42" i="272"/>
  <c r="B42" i="272"/>
  <c r="A42" i="272"/>
  <c r="C41" i="272"/>
  <c r="B41" i="272"/>
  <c r="A41" i="272"/>
  <c r="C40" i="272"/>
  <c r="B40" i="272"/>
  <c r="A40" i="272"/>
  <c r="C39" i="272"/>
  <c r="B39" i="272"/>
  <c r="A39" i="272"/>
  <c r="M38" i="272"/>
  <c r="N23" i="227" s="1"/>
  <c r="L38" i="272"/>
  <c r="M23" i="227" s="1"/>
  <c r="K38" i="272"/>
  <c r="L23" i="227" s="1"/>
  <c r="J38" i="272"/>
  <c r="K23" i="227" s="1"/>
  <c r="I38" i="272"/>
  <c r="J23" i="227" s="1"/>
  <c r="H38" i="272"/>
  <c r="I23" i="227" s="1"/>
  <c r="G38" i="272"/>
  <c r="H23" i="227" s="1"/>
  <c r="F38" i="272"/>
  <c r="G23" i="227" s="1"/>
  <c r="E38" i="272"/>
  <c r="F23" i="227" s="1"/>
  <c r="D38" i="272"/>
  <c r="E23" i="227" s="1"/>
  <c r="C38" i="272"/>
  <c r="B38" i="272"/>
  <c r="A38" i="272"/>
  <c r="C37" i="272"/>
  <c r="B37" i="272"/>
  <c r="A37" i="272"/>
  <c r="C36" i="272"/>
  <c r="B36" i="272"/>
  <c r="A36" i="272"/>
  <c r="C35" i="272"/>
  <c r="B35" i="272"/>
  <c r="A35" i="272"/>
  <c r="C31" i="272"/>
  <c r="B31" i="272"/>
  <c r="A31" i="272"/>
  <c r="C30" i="272"/>
  <c r="B30" i="272"/>
  <c r="A30" i="272"/>
  <c r="C29" i="272"/>
  <c r="B29" i="272"/>
  <c r="A29" i="272"/>
  <c r="C27" i="272"/>
  <c r="B27" i="272"/>
  <c r="A27" i="272"/>
  <c r="C26" i="272"/>
  <c r="B26" i="272"/>
  <c r="A26" i="272"/>
  <c r="O25" i="272"/>
  <c r="P23" i="231" s="1"/>
  <c r="N25" i="272"/>
  <c r="O23" i="231" s="1"/>
  <c r="M25" i="272"/>
  <c r="N23" i="231" s="1"/>
  <c r="L25" i="272"/>
  <c r="M23" i="231" s="1"/>
  <c r="K25" i="272"/>
  <c r="L23" i="231" s="1"/>
  <c r="J25" i="272"/>
  <c r="K23" i="231" s="1"/>
  <c r="I25" i="272"/>
  <c r="J23" i="231" s="1"/>
  <c r="H25" i="272"/>
  <c r="I23" i="231" s="1"/>
  <c r="G25" i="272"/>
  <c r="H23" i="231" s="1"/>
  <c r="F25" i="272"/>
  <c r="G23" i="231" s="1"/>
  <c r="E25" i="272"/>
  <c r="F23" i="231" s="1"/>
  <c r="D25" i="272"/>
  <c r="E23" i="231" s="1"/>
  <c r="C25" i="272"/>
  <c r="B25" i="272"/>
  <c r="A25" i="272"/>
  <c r="C24" i="272"/>
  <c r="B24" i="272"/>
  <c r="A24" i="272"/>
  <c r="C23" i="272"/>
  <c r="B23" i="272"/>
  <c r="A23" i="272"/>
  <c r="C22" i="272"/>
  <c r="B22" i="272"/>
  <c r="A22" i="272"/>
  <c r="C18" i="272"/>
  <c r="B18" i="272"/>
  <c r="A18" i="272"/>
  <c r="H23" i="34"/>
  <c r="C17" i="272"/>
  <c r="B17" i="272"/>
  <c r="A17" i="272"/>
  <c r="C15" i="272"/>
  <c r="B15" i="272"/>
  <c r="A15" i="272"/>
  <c r="C14" i="272"/>
  <c r="B14" i="272"/>
  <c r="A14" i="272"/>
  <c r="C10" i="272"/>
  <c r="A10" i="272"/>
  <c r="C9" i="272"/>
  <c r="B9" i="272"/>
  <c r="A9" i="272"/>
  <c r="C8" i="272"/>
  <c r="B8" i="272"/>
  <c r="A8" i="272"/>
  <c r="C7" i="272"/>
  <c r="B7" i="272"/>
  <c r="A7" i="272"/>
  <c r="C6" i="272"/>
  <c r="A6" i="272"/>
  <c r="C5" i="272"/>
  <c r="B5" i="272"/>
  <c r="A5" i="272"/>
  <c r="C4" i="272"/>
  <c r="A4" i="272"/>
  <c r="C3" i="272"/>
  <c r="B3" i="272"/>
  <c r="C2" i="272"/>
  <c r="C1" i="272"/>
  <c r="B1" i="272"/>
  <c r="Q8" i="34" l="1"/>
  <c r="I8" i="34"/>
  <c r="K30" i="112"/>
  <c r="L30" i="112"/>
  <c r="J30" i="112"/>
  <c r="M30" i="112"/>
  <c r="N30" i="112"/>
  <c r="G30" i="112"/>
  <c r="O30" i="112"/>
  <c r="H30" i="112"/>
  <c r="P30" i="112"/>
  <c r="I30" i="112"/>
  <c r="F30" i="112"/>
  <c r="J30" i="227"/>
  <c r="N30" i="227"/>
  <c r="I30" i="227"/>
  <c r="F30" i="227"/>
  <c r="P30" i="227"/>
  <c r="H30" i="227"/>
  <c r="O30" i="227"/>
  <c r="G30" i="227"/>
  <c r="M30" i="227"/>
  <c r="E30" i="227"/>
  <c r="L30" i="227"/>
  <c r="K30" i="227"/>
  <c r="O30" i="236"/>
  <c r="F30" i="236"/>
  <c r="P30" i="236"/>
  <c r="E30" i="236"/>
  <c r="L30" i="236"/>
  <c r="K30" i="236"/>
  <c r="J30" i="236"/>
  <c r="I30" i="236"/>
  <c r="M30" i="236"/>
  <c r="H30" i="236"/>
  <c r="N30" i="236"/>
  <c r="G30" i="236"/>
  <c r="N30" i="231"/>
  <c r="F30" i="231"/>
  <c r="J30" i="231"/>
  <c r="M30" i="231"/>
  <c r="E30" i="231"/>
  <c r="L30" i="231"/>
  <c r="K30" i="231"/>
  <c r="I30" i="231"/>
  <c r="P30" i="231"/>
  <c r="H30" i="231"/>
  <c r="O30" i="231"/>
  <c r="G30" i="231"/>
  <c r="K30" i="109"/>
  <c r="L30" i="109"/>
  <c r="M30" i="109"/>
  <c r="J30" i="109"/>
  <c r="N30" i="109"/>
  <c r="F30" i="109"/>
  <c r="G30" i="109"/>
  <c r="O30" i="109"/>
  <c r="H30" i="109"/>
  <c r="P30" i="109"/>
  <c r="I30" i="109"/>
  <c r="H30" i="110"/>
  <c r="P30" i="110"/>
  <c r="G30" i="110"/>
  <c r="I30" i="110"/>
  <c r="F30" i="110"/>
  <c r="J30" i="110"/>
  <c r="K30" i="110"/>
  <c r="L30" i="110"/>
  <c r="N30" i="110"/>
  <c r="O30" i="110"/>
  <c r="M30" i="110"/>
  <c r="K30" i="111"/>
  <c r="L30" i="111"/>
  <c r="M30" i="111"/>
  <c r="F30" i="111"/>
  <c r="N30" i="111"/>
  <c r="G30" i="111"/>
  <c r="O30" i="111"/>
  <c r="H30" i="111"/>
  <c r="P30" i="111"/>
  <c r="I30" i="111"/>
  <c r="J30" i="111"/>
  <c r="J25" i="275"/>
  <c r="K25" i="275" s="1"/>
  <c r="H54" i="34"/>
  <c r="H27" i="34"/>
  <c r="H40" i="34"/>
  <c r="N66" i="34"/>
  <c r="N46" i="34"/>
  <c r="N29" i="277"/>
  <c r="O111" i="34"/>
  <c r="R120" i="34"/>
  <c r="O120" i="34"/>
  <c r="L129" i="272"/>
  <c r="M23" i="18" s="1"/>
  <c r="O129" i="272"/>
  <c r="P23" i="18" s="1"/>
  <c r="N129" i="272"/>
  <c r="O23" i="18" s="1"/>
  <c r="M129" i="272"/>
  <c r="N23" i="18" s="1"/>
  <c r="N126" i="272"/>
  <c r="O23" i="61" s="1"/>
  <c r="G126" i="272"/>
  <c r="H23" i="61" s="1"/>
  <c r="G129" i="272"/>
  <c r="H23" i="18" s="1"/>
  <c r="J126" i="272"/>
  <c r="K23" i="61" s="1"/>
  <c r="K129" i="272"/>
  <c r="L23" i="18" s="1"/>
  <c r="K126" i="272"/>
  <c r="L23" i="61" s="1"/>
  <c r="F126" i="272"/>
  <c r="G23" i="61" s="1"/>
  <c r="F129" i="272"/>
  <c r="G23" i="18" s="1"/>
  <c r="L126" i="272"/>
  <c r="M23" i="61" s="1"/>
  <c r="O126" i="272"/>
  <c r="P23" i="61" s="1"/>
  <c r="E126" i="272"/>
  <c r="F23" i="61" s="1"/>
  <c r="E129" i="272"/>
  <c r="F23" i="18" s="1"/>
  <c r="M126" i="272"/>
  <c r="N23" i="61" s="1"/>
  <c r="I126" i="272"/>
  <c r="J23" i="61" s="1"/>
  <c r="H126" i="272"/>
  <c r="I23" i="61" s="1"/>
  <c r="O59" i="34"/>
  <c r="O37" i="34"/>
  <c r="O20" i="34"/>
  <c r="O10" i="34"/>
  <c r="R39" i="34"/>
  <c r="O39" i="34"/>
  <c r="R10" i="34"/>
  <c r="R22" i="34"/>
  <c r="O22" i="34"/>
  <c r="R12" i="34"/>
  <c r="O12" i="34"/>
  <c r="N148" i="34"/>
  <c r="D127" i="272"/>
  <c r="M148" i="34"/>
  <c r="R148" i="34" s="1"/>
  <c r="Q148" i="34"/>
  <c r="I148" i="34"/>
  <c r="K29" i="277"/>
  <c r="Q29" i="276"/>
  <c r="J29" i="277"/>
  <c r="H29" i="277"/>
  <c r="L29" i="277"/>
  <c r="Q29" i="273"/>
  <c r="M29" i="277"/>
  <c r="O29" i="277"/>
  <c r="D107" i="272"/>
  <c r="E23" i="240" s="1"/>
  <c r="Q22" i="277"/>
  <c r="Q27" i="275"/>
  <c r="Q29" i="274"/>
  <c r="S4" i="277"/>
  <c r="L28" i="277"/>
  <c r="E28" i="277"/>
  <c r="M28" i="277"/>
  <c r="N28" i="277"/>
  <c r="O28" i="277"/>
  <c r="P28" i="277"/>
  <c r="Q21" i="277"/>
  <c r="F28" i="277"/>
  <c r="G28" i="277"/>
  <c r="H28" i="277"/>
  <c r="J28" i="277"/>
  <c r="K28" i="277"/>
  <c r="I28" i="277"/>
  <c r="S5" i="277"/>
  <c r="S6" i="277" s="1"/>
  <c r="P29" i="277"/>
  <c r="O38" i="34"/>
  <c r="Q28" i="276"/>
  <c r="I26" i="275"/>
  <c r="H28" i="275"/>
  <c r="O21" i="34"/>
  <c r="Q28" i="274"/>
  <c r="O11" i="34"/>
  <c r="Q28" i="273"/>
  <c r="L138" i="272"/>
  <c r="M23" i="99" s="1"/>
  <c r="H138" i="272"/>
  <c r="I23" i="99" s="1"/>
  <c r="G138" i="272"/>
  <c r="H23" i="99" s="1"/>
  <c r="E138" i="272"/>
  <c r="F23" i="99" s="1"/>
  <c r="I138" i="272"/>
  <c r="J23" i="99" s="1"/>
  <c r="O116" i="246"/>
  <c r="O115" i="246"/>
  <c r="O114" i="246"/>
  <c r="O113" i="246"/>
  <c r="O99" i="246"/>
  <c r="O73" i="246"/>
  <c r="O71" i="246"/>
  <c r="O9" i="246"/>
  <c r="O67" i="246"/>
  <c r="O39" i="246"/>
  <c r="O34" i="246"/>
  <c r="O29" i="246"/>
  <c r="O24" i="246"/>
  <c r="O19" i="246"/>
  <c r="O14" i="246"/>
  <c r="N99" i="246"/>
  <c r="N71" i="246"/>
  <c r="M57" i="34" l="1"/>
  <c r="R57" i="34" s="1"/>
  <c r="E23" i="68"/>
  <c r="D133" i="272"/>
  <c r="E23" i="19" s="1"/>
  <c r="O30" i="240"/>
  <c r="P30" i="240"/>
  <c r="I30" i="240"/>
  <c r="H30" i="240"/>
  <c r="F30" i="240"/>
  <c r="J30" i="240"/>
  <c r="G30" i="240"/>
  <c r="K30" i="240"/>
  <c r="L30" i="240"/>
  <c r="E30" i="240"/>
  <c r="N30" i="240"/>
  <c r="M30" i="240"/>
  <c r="L25" i="275"/>
  <c r="S5" i="275"/>
  <c r="S6" i="275" s="1"/>
  <c r="R47" i="34"/>
  <c r="O148" i="34"/>
  <c r="D126" i="272"/>
  <c r="E23" i="61" s="1"/>
  <c r="D128" i="272"/>
  <c r="E20" i="283"/>
  <c r="J26" i="275"/>
  <c r="I28" i="275"/>
  <c r="K138" i="272"/>
  <c r="L23" i="99" s="1"/>
  <c r="N138" i="272"/>
  <c r="O23" i="99" s="1"/>
  <c r="J138" i="272"/>
  <c r="K23" i="99" s="1"/>
  <c r="F138" i="272"/>
  <c r="G23" i="99" s="1"/>
  <c r="N114" i="246"/>
  <c r="N115" i="246"/>
  <c r="N116" i="246"/>
  <c r="N113" i="246"/>
  <c r="N67" i="246"/>
  <c r="M25" i="275" l="1"/>
  <c r="N25" i="275" s="1"/>
  <c r="O25" i="275" s="1"/>
  <c r="P25" i="275" s="1"/>
  <c r="H150" i="34"/>
  <c r="E23" i="284"/>
  <c r="G30" i="61"/>
  <c r="O30" i="61"/>
  <c r="H30" i="61"/>
  <c r="P30" i="61"/>
  <c r="I30" i="61"/>
  <c r="F30" i="61"/>
  <c r="N30" i="61"/>
  <c r="J30" i="61"/>
  <c r="K30" i="61"/>
  <c r="M30" i="61"/>
  <c r="L30" i="61"/>
  <c r="D137" i="272"/>
  <c r="E23" i="98" s="1"/>
  <c r="O138" i="272"/>
  <c r="P23" i="99" s="1"/>
  <c r="H27" i="284"/>
  <c r="L27" i="284"/>
  <c r="P27" i="284"/>
  <c r="I27" i="284"/>
  <c r="M27" i="284"/>
  <c r="E27" i="284"/>
  <c r="F27" i="284"/>
  <c r="J27" i="284"/>
  <c r="N27" i="284"/>
  <c r="G27" i="284"/>
  <c r="K27" i="284"/>
  <c r="O27" i="284"/>
  <c r="Q20" i="284"/>
  <c r="D129" i="272"/>
  <c r="E23" i="18" s="1"/>
  <c r="E27" i="283"/>
  <c r="Q20" i="283"/>
  <c r="K26" i="275"/>
  <c r="J28" i="275"/>
  <c r="N39" i="246"/>
  <c r="N34" i="246"/>
  <c r="N29" i="246"/>
  <c r="N24" i="246"/>
  <c r="N19" i="246"/>
  <c r="N14" i="246"/>
  <c r="N9" i="246"/>
  <c r="M116" i="246"/>
  <c r="M115" i="246"/>
  <c r="M114" i="246"/>
  <c r="M113" i="246"/>
  <c r="M99" i="246"/>
  <c r="M71" i="246"/>
  <c r="M67" i="246"/>
  <c r="M39" i="246"/>
  <c r="M34" i="246"/>
  <c r="M29" i="246"/>
  <c r="M24" i="246"/>
  <c r="M19" i="246"/>
  <c r="M14" i="246"/>
  <c r="M9" i="246"/>
  <c r="L116" i="246"/>
  <c r="L115" i="246"/>
  <c r="L114" i="246"/>
  <c r="L113" i="246"/>
  <c r="L99" i="246"/>
  <c r="K71" i="246"/>
  <c r="L71" i="246"/>
  <c r="L70" i="246"/>
  <c r="L98" i="246" s="1"/>
  <c r="L67" i="246"/>
  <c r="L39" i="246"/>
  <c r="L34" i="246"/>
  <c r="L29" i="246"/>
  <c r="L24" i="246"/>
  <c r="L19" i="246"/>
  <c r="L14" i="246"/>
  <c r="L9" i="246"/>
  <c r="K99" i="246"/>
  <c r="K116" i="246"/>
  <c r="K115" i="246"/>
  <c r="K114" i="246"/>
  <c r="K113" i="246"/>
  <c r="N30" i="18" l="1"/>
  <c r="M30" i="18"/>
  <c r="G30" i="18"/>
  <c r="O30" i="18"/>
  <c r="H30" i="18"/>
  <c r="P30" i="18"/>
  <c r="L30" i="18"/>
  <c r="I30" i="18"/>
  <c r="F30" i="18"/>
  <c r="J30" i="18"/>
  <c r="K30" i="18"/>
  <c r="H30" i="284"/>
  <c r="P30" i="284"/>
  <c r="I30" i="284"/>
  <c r="F30" i="284"/>
  <c r="J30" i="284"/>
  <c r="N30" i="284"/>
  <c r="O30" i="284"/>
  <c r="K30" i="284"/>
  <c r="L30" i="284"/>
  <c r="G30" i="284"/>
  <c r="M30" i="284"/>
  <c r="Q23" i="284"/>
  <c r="E30" i="284"/>
  <c r="Q25" i="275"/>
  <c r="D138" i="272"/>
  <c r="E23" i="99" s="1"/>
  <c r="N150" i="34"/>
  <c r="S4" i="284"/>
  <c r="F27" i="283"/>
  <c r="G27" i="283" s="1"/>
  <c r="H27" i="283" s="1"/>
  <c r="K28" i="275"/>
  <c r="L26" i="275"/>
  <c r="K67" i="246"/>
  <c r="K39" i="246"/>
  <c r="K34" i="246"/>
  <c r="K29" i="246"/>
  <c r="K24" i="246"/>
  <c r="K19" i="246"/>
  <c r="K14" i="246"/>
  <c r="K9" i="246"/>
  <c r="J114" i="246"/>
  <c r="J115" i="246"/>
  <c r="J116" i="246"/>
  <c r="J113" i="246"/>
  <c r="J99" i="246"/>
  <c r="J71" i="246"/>
  <c r="J67" i="246"/>
  <c r="I30" i="99" l="1"/>
  <c r="F30" i="99"/>
  <c r="J30" i="99"/>
  <c r="G30" i="99"/>
  <c r="K30" i="99"/>
  <c r="O30" i="99"/>
  <c r="P30" i="99"/>
  <c r="L30" i="99"/>
  <c r="M30" i="99"/>
  <c r="N30" i="99"/>
  <c r="H30" i="99"/>
  <c r="I27" i="283"/>
  <c r="M26" i="275"/>
  <c r="L28" i="275"/>
  <c r="J39" i="246"/>
  <c r="J34" i="246"/>
  <c r="J29" i="246"/>
  <c r="J24" i="246"/>
  <c r="J19" i="246"/>
  <c r="J14" i="246"/>
  <c r="J9" i="246"/>
  <c r="J27" i="283" l="1"/>
  <c r="K27" i="283" s="1"/>
  <c r="L27" i="283" s="1"/>
  <c r="N26" i="275"/>
  <c r="M28" i="275"/>
  <c r="H91" i="214"/>
  <c r="H19" i="268" s="1"/>
  <c r="I91" i="214"/>
  <c r="I19" i="268" s="1"/>
  <c r="J91" i="214"/>
  <c r="J19" i="268" s="1"/>
  <c r="K91" i="214"/>
  <c r="K19" i="268" s="1"/>
  <c r="L91" i="214"/>
  <c r="L19" i="268" s="1"/>
  <c r="M91" i="214"/>
  <c r="M19" i="268" s="1"/>
  <c r="N91" i="214"/>
  <c r="N19" i="268" s="1"/>
  <c r="O91" i="214"/>
  <c r="O19" i="268" s="1"/>
  <c r="P91" i="214"/>
  <c r="P19" i="268" s="1"/>
  <c r="H67" i="246"/>
  <c r="I67" i="246"/>
  <c r="H61" i="214"/>
  <c r="H19" i="236" s="1"/>
  <c r="M27" i="283" l="1"/>
  <c r="N27" i="283" s="1"/>
  <c r="O27" i="283" s="1"/>
  <c r="P27" i="283" s="1"/>
  <c r="O26" i="275"/>
  <c r="N28" i="275"/>
  <c r="I99" i="246"/>
  <c r="I114" i="246"/>
  <c r="I115" i="246"/>
  <c r="I116" i="246"/>
  <c r="I113" i="246"/>
  <c r="I71" i="246"/>
  <c r="I39" i="246"/>
  <c r="I34" i="246"/>
  <c r="I29" i="246"/>
  <c r="I24" i="246"/>
  <c r="I19" i="246"/>
  <c r="I14" i="246"/>
  <c r="I9" i="246"/>
  <c r="H99" i="246"/>
  <c r="G99" i="246"/>
  <c r="F99" i="246"/>
  <c r="E99" i="246"/>
  <c r="D99" i="246"/>
  <c r="S4" i="283" l="1"/>
  <c r="Q27" i="283"/>
  <c r="O28" i="275"/>
  <c r="P26" i="275"/>
  <c r="H115" i="246"/>
  <c r="H114" i="246"/>
  <c r="H113" i="246"/>
  <c r="H116" i="246"/>
  <c r="H71" i="246"/>
  <c r="O58" i="34" l="1"/>
  <c r="N57" i="34"/>
  <c r="O57" i="34" s="1"/>
  <c r="Q26" i="275"/>
  <c r="P28" i="275"/>
  <c r="Q28" i="275" s="1"/>
  <c r="S4" i="275"/>
  <c r="H39" i="246"/>
  <c r="H34" i="246"/>
  <c r="H29" i="246"/>
  <c r="H24" i="246"/>
  <c r="H19" i="246"/>
  <c r="H14" i="246"/>
  <c r="H9" i="246"/>
  <c r="H90" i="246"/>
  <c r="H96" i="246" s="1"/>
  <c r="I90" i="246"/>
  <c r="I96" i="246" s="1"/>
  <c r="I94" i="246" s="1"/>
  <c r="J90" i="246"/>
  <c r="J96" i="246" s="1"/>
  <c r="J93" i="246" s="1"/>
  <c r="K90" i="246"/>
  <c r="L90" i="246"/>
  <c r="L96" i="246" s="1"/>
  <c r="L93" i="246" s="1"/>
  <c r="M90" i="246"/>
  <c r="M96" i="246" s="1"/>
  <c r="N90" i="246"/>
  <c r="N96" i="246" s="1"/>
  <c r="N93" i="246" s="1"/>
  <c r="O90" i="246"/>
  <c r="O96" i="246" s="1"/>
  <c r="D90" i="246"/>
  <c r="E90" i="246"/>
  <c r="F90" i="246"/>
  <c r="G90" i="246"/>
  <c r="G96" i="246" s="1"/>
  <c r="H70" i="246"/>
  <c r="H98" i="246" s="1"/>
  <c r="I70" i="246"/>
  <c r="I72" i="246" s="1"/>
  <c r="J70" i="246"/>
  <c r="J98" i="246" s="1"/>
  <c r="K70" i="246"/>
  <c r="K98" i="246" s="1"/>
  <c r="M70" i="246"/>
  <c r="M98" i="246" s="1"/>
  <c r="N70" i="246"/>
  <c r="N98" i="246" s="1"/>
  <c r="O70" i="246"/>
  <c r="O98" i="246" s="1"/>
  <c r="D70" i="246"/>
  <c r="D73" i="246" s="1"/>
  <c r="E70" i="246"/>
  <c r="E73" i="246" s="1"/>
  <c r="F70" i="246"/>
  <c r="F73" i="246" s="1"/>
  <c r="G70" i="246"/>
  <c r="K96" i="246" l="1"/>
  <c r="K92" i="246"/>
  <c r="D72" i="246"/>
  <c r="E72" i="246"/>
  <c r="F72" i="246"/>
  <c r="H72" i="246"/>
  <c r="J72" i="246"/>
  <c r="K72" i="246"/>
  <c r="L72" i="246"/>
  <c r="M72" i="246"/>
  <c r="N72" i="246"/>
  <c r="O72" i="246"/>
  <c r="E19" i="283" l="1"/>
  <c r="E22" i="283" s="1"/>
  <c r="E137" i="214"/>
  <c r="E19" i="284" s="1"/>
  <c r="G150" i="34" s="1"/>
  <c r="K94" i="246"/>
  <c r="K93" i="246"/>
  <c r="G116" i="246"/>
  <c r="G115" i="246"/>
  <c r="G114" i="246"/>
  <c r="G113" i="246"/>
  <c r="Q150" i="34" l="1"/>
  <c r="I150" i="34"/>
  <c r="Q19" i="283"/>
  <c r="E26" i="283"/>
  <c r="E29" i="283" s="1"/>
  <c r="E21" i="283"/>
  <c r="P28" i="283" s="1"/>
  <c r="F26" i="284"/>
  <c r="F29" i="284" s="1"/>
  <c r="J26" i="284"/>
  <c r="J29" i="284" s="1"/>
  <c r="N26" i="284"/>
  <c r="N29" i="284" s="1"/>
  <c r="G26" i="284"/>
  <c r="G29" i="284" s="1"/>
  <c r="K26" i="284"/>
  <c r="O26" i="284"/>
  <c r="O29" i="284" s="1"/>
  <c r="H26" i="284"/>
  <c r="L26" i="284"/>
  <c r="L29" i="284" s="1"/>
  <c r="P26" i="284"/>
  <c r="P29" i="284" s="1"/>
  <c r="I26" i="284"/>
  <c r="I29" i="284" s="1"/>
  <c r="M26" i="284"/>
  <c r="M29" i="284" s="1"/>
  <c r="E26" i="284"/>
  <c r="E29" i="284" s="1"/>
  <c r="E21" i="284"/>
  <c r="E22" i="284"/>
  <c r="Q22" i="284" s="1"/>
  <c r="Q19" i="284"/>
  <c r="G67" i="246"/>
  <c r="G71" i="246"/>
  <c r="G72" i="246" s="1"/>
  <c r="G24" i="246"/>
  <c r="G9" i="246"/>
  <c r="F19" i="247"/>
  <c r="G19" i="247"/>
  <c r="H19" i="247"/>
  <c r="I19" i="247"/>
  <c r="J19" i="247"/>
  <c r="K19" i="247"/>
  <c r="L19" i="247"/>
  <c r="M19" i="247"/>
  <c r="N19" i="247"/>
  <c r="O19" i="247"/>
  <c r="P19" i="247"/>
  <c r="E19" i="247"/>
  <c r="H100" i="34"/>
  <c r="H19" i="269"/>
  <c r="H21" i="269"/>
  <c r="Q25" i="269"/>
  <c r="D23" i="269"/>
  <c r="L21" i="269"/>
  <c r="F19" i="268"/>
  <c r="G19" i="268"/>
  <c r="G21" i="268" s="1"/>
  <c r="H21" i="268"/>
  <c r="I21" i="268"/>
  <c r="J21" i="268"/>
  <c r="K21" i="268"/>
  <c r="L21" i="268"/>
  <c r="N21" i="268"/>
  <c r="O21" i="268"/>
  <c r="P21" i="268"/>
  <c r="E19" i="268"/>
  <c r="D23" i="268"/>
  <c r="M21" i="268"/>
  <c r="F19" i="267"/>
  <c r="F21" i="267" s="1"/>
  <c r="G19" i="267"/>
  <c r="G21" i="267" s="1"/>
  <c r="H19" i="267"/>
  <c r="I19" i="267"/>
  <c r="J19" i="267"/>
  <c r="K19" i="267"/>
  <c r="L19" i="267"/>
  <c r="M19" i="267"/>
  <c r="N19" i="267"/>
  <c r="O19" i="267"/>
  <c r="O21" i="267" s="1"/>
  <c r="P19" i="267"/>
  <c r="E19" i="267"/>
  <c r="E26" i="267" s="1"/>
  <c r="D23" i="267"/>
  <c r="A1" i="267"/>
  <c r="F19" i="266"/>
  <c r="G19" i="266"/>
  <c r="G21" i="266" s="1"/>
  <c r="H19" i="266"/>
  <c r="I19" i="266"/>
  <c r="J19" i="266"/>
  <c r="K19" i="266"/>
  <c r="L19" i="266"/>
  <c r="M19" i="266"/>
  <c r="N19" i="266"/>
  <c r="O19" i="266"/>
  <c r="O21" i="266" s="1"/>
  <c r="P19" i="266"/>
  <c r="E19" i="266"/>
  <c r="E26" i="266" s="1"/>
  <c r="Q25" i="266"/>
  <c r="D23" i="266"/>
  <c r="D30" i="266" s="1"/>
  <c r="D22" i="266"/>
  <c r="D29" i="266" s="1"/>
  <c r="D21" i="266"/>
  <c r="D28" i="266" s="1"/>
  <c r="D20" i="266"/>
  <c r="D27" i="266" s="1"/>
  <c r="D19" i="266"/>
  <c r="D26" i="266" s="1"/>
  <c r="P18" i="266"/>
  <c r="P25" i="266" s="1"/>
  <c r="O18" i="266"/>
  <c r="O25" i="266" s="1"/>
  <c r="N18" i="266"/>
  <c r="N25" i="266" s="1"/>
  <c r="M18" i="266"/>
  <c r="M25" i="266" s="1"/>
  <c r="L18" i="266"/>
  <c r="L25" i="266" s="1"/>
  <c r="K18" i="266"/>
  <c r="K25" i="266" s="1"/>
  <c r="J18" i="266"/>
  <c r="J25" i="266" s="1"/>
  <c r="I18" i="266"/>
  <c r="I25" i="266" s="1"/>
  <c r="H18" i="266"/>
  <c r="H25" i="266" s="1"/>
  <c r="G18" i="266"/>
  <c r="G25" i="266" s="1"/>
  <c r="F18" i="266"/>
  <c r="F25" i="266" s="1"/>
  <c r="E18" i="266"/>
  <c r="E25" i="266" s="1"/>
  <c r="D1" i="266"/>
  <c r="C1" i="266"/>
  <c r="C68" i="246"/>
  <c r="B68" i="246"/>
  <c r="A68" i="246"/>
  <c r="C67" i="246"/>
  <c r="B67" i="246"/>
  <c r="A67" i="246"/>
  <c r="C66" i="246"/>
  <c r="B66" i="246"/>
  <c r="A66" i="246"/>
  <c r="C65" i="246"/>
  <c r="B65" i="246"/>
  <c r="A65" i="246"/>
  <c r="C64" i="246"/>
  <c r="B64" i="246"/>
  <c r="A64" i="246"/>
  <c r="C88" i="214"/>
  <c r="B88" i="214"/>
  <c r="A88" i="214"/>
  <c r="C87" i="214"/>
  <c r="B87" i="214"/>
  <c r="A87" i="214"/>
  <c r="K21" i="266" l="1"/>
  <c r="K21" i="267"/>
  <c r="K29" i="284"/>
  <c r="O26" i="268"/>
  <c r="N26" i="268"/>
  <c r="P26" i="268"/>
  <c r="M26" i="268"/>
  <c r="E26" i="268"/>
  <c r="L28" i="283"/>
  <c r="M28" i="283"/>
  <c r="F26" i="283"/>
  <c r="F29" i="283" s="1"/>
  <c r="E28" i="283"/>
  <c r="K28" i="283"/>
  <c r="H28" i="283"/>
  <c r="G28" i="283"/>
  <c r="J28" i="283"/>
  <c r="O28" i="283"/>
  <c r="F28" i="283"/>
  <c r="I28" i="283"/>
  <c r="N28" i="283"/>
  <c r="M150" i="34"/>
  <c r="S5" i="284"/>
  <c r="S6" i="284" s="1"/>
  <c r="H29" i="284"/>
  <c r="M28" i="284"/>
  <c r="L28" i="284"/>
  <c r="J28" i="284"/>
  <c r="O28" i="284"/>
  <c r="I28" i="284"/>
  <c r="H28" i="284"/>
  <c r="F28" i="284"/>
  <c r="K28" i="284"/>
  <c r="E28" i="284"/>
  <c r="Q21" i="284"/>
  <c r="G28" i="284"/>
  <c r="P28" i="284"/>
  <c r="N28" i="284"/>
  <c r="P21" i="266"/>
  <c r="P21" i="267"/>
  <c r="P22" i="266"/>
  <c r="N21" i="267"/>
  <c r="M21" i="267"/>
  <c r="L21" i="267"/>
  <c r="I21" i="267"/>
  <c r="H21" i="267"/>
  <c r="F26" i="268"/>
  <c r="L22" i="266"/>
  <c r="J21" i="267"/>
  <c r="P30" i="266"/>
  <c r="G96" i="34"/>
  <c r="H22" i="267"/>
  <c r="M22" i="267"/>
  <c r="L21" i="266"/>
  <c r="H96" i="34"/>
  <c r="I22" i="266"/>
  <c r="G98" i="34"/>
  <c r="G99" i="34"/>
  <c r="N27" i="269"/>
  <c r="P30" i="269"/>
  <c r="F26" i="266"/>
  <c r="Q23" i="267"/>
  <c r="F26" i="267"/>
  <c r="G26" i="267" s="1"/>
  <c r="H26" i="267" s="1"/>
  <c r="I26" i="267" s="1"/>
  <c r="J26" i="267" s="1"/>
  <c r="K26" i="267" s="1"/>
  <c r="H21" i="266"/>
  <c r="I22" i="267"/>
  <c r="Q20" i="247"/>
  <c r="E30" i="266"/>
  <c r="J26" i="268"/>
  <c r="Q19" i="247"/>
  <c r="F30" i="266"/>
  <c r="E30" i="267"/>
  <c r="F30" i="267" s="1"/>
  <c r="G30" i="267" s="1"/>
  <c r="H30" i="267" s="1"/>
  <c r="I30" i="267" s="1"/>
  <c r="J30" i="267" s="1"/>
  <c r="K30" i="267" s="1"/>
  <c r="L30" i="267" s="1"/>
  <c r="M30" i="267" s="1"/>
  <c r="N30" i="267" s="1"/>
  <c r="O30" i="267" s="1"/>
  <c r="P30" i="267" s="1"/>
  <c r="I1" i="266"/>
  <c r="L26" i="268"/>
  <c r="N27" i="268"/>
  <c r="E30" i="269"/>
  <c r="H22" i="269"/>
  <c r="M22" i="266"/>
  <c r="P22" i="267"/>
  <c r="H98" i="34"/>
  <c r="H99" i="34"/>
  <c r="N30" i="269"/>
  <c r="F30" i="269"/>
  <c r="O27" i="269"/>
  <c r="E27" i="269"/>
  <c r="H27" i="269"/>
  <c r="L27" i="269"/>
  <c r="P27" i="269"/>
  <c r="I30" i="269"/>
  <c r="M30" i="269"/>
  <c r="I27" i="269"/>
  <c r="M27" i="269"/>
  <c r="J30" i="269"/>
  <c r="O21" i="269"/>
  <c r="F27" i="269"/>
  <c r="J27" i="269"/>
  <c r="G30" i="269"/>
  <c r="K30" i="269"/>
  <c r="O30" i="269"/>
  <c r="G27" i="269"/>
  <c r="K27" i="269"/>
  <c r="H30" i="269"/>
  <c r="L30" i="269"/>
  <c r="O27" i="268"/>
  <c r="E21" i="268"/>
  <c r="E28" i="268" s="1"/>
  <c r="E27" i="268"/>
  <c r="I26" i="268"/>
  <c r="H27" i="268"/>
  <c r="L27" i="268"/>
  <c r="P27" i="268"/>
  <c r="F21" i="268"/>
  <c r="I27" i="268"/>
  <c r="M27" i="268"/>
  <c r="G26" i="268"/>
  <c r="K26" i="268"/>
  <c r="F27" i="268"/>
  <c r="J27" i="268"/>
  <c r="H26" i="268"/>
  <c r="G27" i="268"/>
  <c r="K27" i="268"/>
  <c r="L22" i="267"/>
  <c r="E22" i="267"/>
  <c r="G22" i="267"/>
  <c r="K22" i="267"/>
  <c r="O22" i="267"/>
  <c r="Q19" i="267"/>
  <c r="E21" i="267"/>
  <c r="E27" i="267"/>
  <c r="Q20" i="267"/>
  <c r="F22" i="267"/>
  <c r="J22" i="267"/>
  <c r="N22" i="267"/>
  <c r="H22" i="266"/>
  <c r="E22" i="266"/>
  <c r="G22" i="266"/>
  <c r="K22" i="266"/>
  <c r="O22" i="266"/>
  <c r="Q19" i="266"/>
  <c r="E27" i="266"/>
  <c r="E21" i="266"/>
  <c r="I21" i="266"/>
  <c r="M21" i="266"/>
  <c r="Q20" i="266"/>
  <c r="N30" i="266"/>
  <c r="J30" i="266"/>
  <c r="M30" i="266"/>
  <c r="I30" i="266"/>
  <c r="F22" i="266"/>
  <c r="J22" i="266"/>
  <c r="N22" i="266"/>
  <c r="G30" i="266"/>
  <c r="K30" i="266"/>
  <c r="O30" i="266"/>
  <c r="F21" i="266"/>
  <c r="J21" i="266"/>
  <c r="N21" i="266"/>
  <c r="H30" i="266"/>
  <c r="L30" i="266"/>
  <c r="F19" i="265"/>
  <c r="G19" i="265"/>
  <c r="H19" i="265"/>
  <c r="I19" i="265"/>
  <c r="J19" i="265"/>
  <c r="K19" i="265"/>
  <c r="L19" i="265"/>
  <c r="M19" i="265"/>
  <c r="N19" i="265"/>
  <c r="O19" i="265"/>
  <c r="P19" i="265"/>
  <c r="M21" i="265"/>
  <c r="E19" i="265"/>
  <c r="D23" i="265"/>
  <c r="D22" i="265"/>
  <c r="D29" i="265" s="1"/>
  <c r="D21" i="265"/>
  <c r="D28" i="265" s="1"/>
  <c r="D20" i="265"/>
  <c r="D27" i="265" s="1"/>
  <c r="D19" i="265"/>
  <c r="D26" i="265" s="1"/>
  <c r="P18" i="265"/>
  <c r="P25" i="265" s="1"/>
  <c r="O18" i="265"/>
  <c r="O25" i="265" s="1"/>
  <c r="N18" i="265"/>
  <c r="N25" i="265" s="1"/>
  <c r="M18" i="265"/>
  <c r="M25" i="265" s="1"/>
  <c r="L18" i="265"/>
  <c r="L25" i="265" s="1"/>
  <c r="K18" i="265"/>
  <c r="K25" i="265" s="1"/>
  <c r="J18" i="265"/>
  <c r="J25" i="265" s="1"/>
  <c r="I18" i="265"/>
  <c r="I25" i="265" s="1"/>
  <c r="H18" i="265"/>
  <c r="H25" i="265" s="1"/>
  <c r="G18" i="265"/>
  <c r="G25" i="265" s="1"/>
  <c r="F18" i="265"/>
  <c r="E18" i="265"/>
  <c r="E25" i="265" s="1"/>
  <c r="C2" i="265"/>
  <c r="F19" i="264"/>
  <c r="G19" i="264"/>
  <c r="H19" i="264"/>
  <c r="I19" i="264"/>
  <c r="J19" i="264"/>
  <c r="K19" i="264"/>
  <c r="L19" i="264"/>
  <c r="M19" i="264"/>
  <c r="N19" i="264"/>
  <c r="O19" i="264"/>
  <c r="P19" i="264"/>
  <c r="O21" i="264"/>
  <c r="E19" i="264"/>
  <c r="E26" i="264" s="1"/>
  <c r="D23" i="264"/>
  <c r="D22" i="264"/>
  <c r="D29" i="264" s="1"/>
  <c r="D21" i="264"/>
  <c r="D28" i="264" s="1"/>
  <c r="D20" i="264"/>
  <c r="D27" i="264" s="1"/>
  <c r="D19" i="264"/>
  <c r="D26" i="264" s="1"/>
  <c r="P18" i="264"/>
  <c r="P25" i="264" s="1"/>
  <c r="O18" i="264"/>
  <c r="O25" i="264" s="1"/>
  <c r="N18" i="264"/>
  <c r="N25" i="264" s="1"/>
  <c r="M18" i="264"/>
  <c r="M25" i="264" s="1"/>
  <c r="L18" i="264"/>
  <c r="L25" i="264" s="1"/>
  <c r="K18" i="264"/>
  <c r="K25" i="264" s="1"/>
  <c r="J18" i="264"/>
  <c r="J25" i="264" s="1"/>
  <c r="I18" i="264"/>
  <c r="I25" i="264" s="1"/>
  <c r="H18" i="264"/>
  <c r="H25" i="264" s="1"/>
  <c r="G18" i="264"/>
  <c r="G25" i="264" s="1"/>
  <c r="F18" i="264"/>
  <c r="F25" i="264" s="1"/>
  <c r="E18" i="264"/>
  <c r="E25" i="264" s="1"/>
  <c r="C2" i="264"/>
  <c r="F19" i="263"/>
  <c r="G19" i="263"/>
  <c r="H19" i="263"/>
  <c r="I19" i="263"/>
  <c r="J19" i="263"/>
  <c r="K19" i="263"/>
  <c r="L19" i="263"/>
  <c r="M19" i="263"/>
  <c r="N19" i="263"/>
  <c r="O19" i="263"/>
  <c r="P19" i="263"/>
  <c r="E27" i="263"/>
  <c r="E19" i="263"/>
  <c r="E30" i="263"/>
  <c r="D23" i="263"/>
  <c r="D22" i="263"/>
  <c r="D29" i="263" s="1"/>
  <c r="D21" i="263"/>
  <c r="D28" i="263" s="1"/>
  <c r="D20" i="263"/>
  <c r="D27" i="263" s="1"/>
  <c r="D19" i="263"/>
  <c r="D26" i="263" s="1"/>
  <c r="P18" i="263"/>
  <c r="P25" i="263" s="1"/>
  <c r="O18" i="263"/>
  <c r="O25" i="263" s="1"/>
  <c r="N18" i="263"/>
  <c r="N25" i="263" s="1"/>
  <c r="M18" i="263"/>
  <c r="M25" i="263" s="1"/>
  <c r="L18" i="263"/>
  <c r="L25" i="263" s="1"/>
  <c r="K18" i="263"/>
  <c r="K25" i="263" s="1"/>
  <c r="J18" i="263"/>
  <c r="J25" i="263" s="1"/>
  <c r="I18" i="263"/>
  <c r="I25" i="263" s="1"/>
  <c r="H18" i="263"/>
  <c r="H25" i="263" s="1"/>
  <c r="G18" i="263"/>
  <c r="G25" i="263" s="1"/>
  <c r="F18" i="263"/>
  <c r="F25" i="263" s="1"/>
  <c r="E18" i="263"/>
  <c r="E25" i="263" s="1"/>
  <c r="C2" i="263"/>
  <c r="R29" i="263"/>
  <c r="F19" i="262"/>
  <c r="G19" i="262"/>
  <c r="H19" i="262"/>
  <c r="I19" i="262"/>
  <c r="J19" i="262"/>
  <c r="K19" i="262"/>
  <c r="L19" i="262"/>
  <c r="M19" i="262"/>
  <c r="N19" i="262"/>
  <c r="O19" i="262"/>
  <c r="P19" i="262"/>
  <c r="E19" i="262"/>
  <c r="Q23" i="262"/>
  <c r="D23" i="262"/>
  <c r="D22" i="262"/>
  <c r="D29" i="262" s="1"/>
  <c r="D21" i="262"/>
  <c r="D28" i="262" s="1"/>
  <c r="D20" i="262"/>
  <c r="D27" i="262" s="1"/>
  <c r="D19" i="262"/>
  <c r="D26" i="262" s="1"/>
  <c r="P18" i="262"/>
  <c r="P25" i="262" s="1"/>
  <c r="O18" i="262"/>
  <c r="O25" i="262" s="1"/>
  <c r="N18" i="262"/>
  <c r="N25" i="262" s="1"/>
  <c r="M18" i="262"/>
  <c r="M25" i="262" s="1"/>
  <c r="L18" i="262"/>
  <c r="L25" i="262" s="1"/>
  <c r="K18" i="262"/>
  <c r="K25" i="262" s="1"/>
  <c r="J18" i="262"/>
  <c r="J25" i="262" s="1"/>
  <c r="I18" i="262"/>
  <c r="I25" i="262" s="1"/>
  <c r="H18" i="262"/>
  <c r="H25" i="262" s="1"/>
  <c r="G18" i="262"/>
  <c r="G25" i="262" s="1"/>
  <c r="F18" i="262"/>
  <c r="E18" i="262"/>
  <c r="E25" i="262" s="1"/>
  <c r="C2" i="262"/>
  <c r="F116" i="246"/>
  <c r="E116" i="246"/>
  <c r="D116" i="246"/>
  <c r="F115" i="246"/>
  <c r="E115" i="246"/>
  <c r="D115" i="246"/>
  <c r="F114" i="246"/>
  <c r="E114" i="246"/>
  <c r="D114" i="246"/>
  <c r="F113" i="246"/>
  <c r="E113" i="246"/>
  <c r="D113" i="246"/>
  <c r="E91" i="246"/>
  <c r="F98" i="246"/>
  <c r="G98" i="246"/>
  <c r="I98" i="246"/>
  <c r="L91" i="246"/>
  <c r="M91" i="246"/>
  <c r="D98" i="246"/>
  <c r="I1" i="264" l="1"/>
  <c r="L26" i="267"/>
  <c r="M26" i="267" s="1"/>
  <c r="N26" i="267" s="1"/>
  <c r="O26" i="267" s="1"/>
  <c r="P26" i="267" s="1"/>
  <c r="G26" i="283"/>
  <c r="G29" i="283" s="1"/>
  <c r="Q28" i="283"/>
  <c r="O150" i="34"/>
  <c r="R150" i="34"/>
  <c r="Q22" i="267"/>
  <c r="Q21" i="267"/>
  <c r="M21" i="263"/>
  <c r="I21" i="263"/>
  <c r="J21" i="265"/>
  <c r="G171" i="34"/>
  <c r="O21" i="262"/>
  <c r="P21" i="264"/>
  <c r="Q22" i="266"/>
  <c r="N21" i="262"/>
  <c r="J21" i="262"/>
  <c r="K21" i="264"/>
  <c r="G21" i="264"/>
  <c r="N22" i="262"/>
  <c r="F27" i="265"/>
  <c r="M22" i="265"/>
  <c r="G28" i="268"/>
  <c r="S4" i="268"/>
  <c r="J22" i="262"/>
  <c r="G169" i="34"/>
  <c r="H170" i="34"/>
  <c r="I1" i="265"/>
  <c r="I21" i="265"/>
  <c r="P28" i="268"/>
  <c r="H21" i="263"/>
  <c r="K22" i="262"/>
  <c r="G21" i="262"/>
  <c r="G168" i="34"/>
  <c r="N22" i="265"/>
  <c r="I22" i="263"/>
  <c r="H21" i="264"/>
  <c r="G22" i="264"/>
  <c r="G30" i="265"/>
  <c r="I22" i="265"/>
  <c r="G26" i="266"/>
  <c r="H26" i="266" s="1"/>
  <c r="H169" i="34"/>
  <c r="I1" i="263"/>
  <c r="O30" i="263"/>
  <c r="F26" i="263"/>
  <c r="N21" i="265"/>
  <c r="J27" i="265"/>
  <c r="S5" i="268"/>
  <c r="S6" i="268" s="1"/>
  <c r="M99" i="34"/>
  <c r="J28" i="268"/>
  <c r="O30" i="264"/>
  <c r="F22" i="262"/>
  <c r="F27" i="262"/>
  <c r="E30" i="264"/>
  <c r="S4" i="269"/>
  <c r="F28" i="268"/>
  <c r="L28" i="268"/>
  <c r="K28" i="268"/>
  <c r="M28" i="268"/>
  <c r="N28" i="268"/>
  <c r="I28" i="268"/>
  <c r="H28" i="268"/>
  <c r="O28" i="268"/>
  <c r="E29" i="267"/>
  <c r="E28" i="267"/>
  <c r="F27" i="267"/>
  <c r="P28" i="266"/>
  <c r="L28" i="266"/>
  <c r="H28" i="266"/>
  <c r="O28" i="266"/>
  <c r="K28" i="266"/>
  <c r="G28" i="266"/>
  <c r="Q21" i="266"/>
  <c r="N28" i="266"/>
  <c r="J28" i="266"/>
  <c r="F28" i="266"/>
  <c r="M28" i="266"/>
  <c r="I28" i="266"/>
  <c r="E28" i="266"/>
  <c r="E29" i="266"/>
  <c r="F27" i="266"/>
  <c r="F21" i="262"/>
  <c r="M22" i="263"/>
  <c r="P22" i="263"/>
  <c r="L22" i="263"/>
  <c r="L22" i="264"/>
  <c r="H22" i="264"/>
  <c r="K21" i="262"/>
  <c r="H168" i="34"/>
  <c r="K22" i="264"/>
  <c r="P26" i="264"/>
  <c r="E22" i="265"/>
  <c r="P22" i="265"/>
  <c r="L22" i="265"/>
  <c r="H22" i="265"/>
  <c r="G26" i="265"/>
  <c r="O22" i="262"/>
  <c r="G22" i="262"/>
  <c r="P21" i="263"/>
  <c r="E22" i="263"/>
  <c r="O22" i="264"/>
  <c r="H27" i="264"/>
  <c r="G170" i="34"/>
  <c r="F22" i="265"/>
  <c r="H171" i="34"/>
  <c r="J22" i="265"/>
  <c r="N26" i="265"/>
  <c r="I91" i="246"/>
  <c r="E98" i="246"/>
  <c r="D91" i="246"/>
  <c r="H91" i="246"/>
  <c r="O91" i="246"/>
  <c r="K91" i="246"/>
  <c r="G91" i="246"/>
  <c r="N91" i="246"/>
  <c r="J91" i="246"/>
  <c r="F91" i="246"/>
  <c r="R28" i="263"/>
  <c r="R30" i="263"/>
  <c r="O26" i="265"/>
  <c r="K26" i="265"/>
  <c r="F21" i="265"/>
  <c r="M27" i="265"/>
  <c r="O30" i="265"/>
  <c r="K30" i="265"/>
  <c r="N30" i="265"/>
  <c r="G22" i="265"/>
  <c r="O27" i="265"/>
  <c r="K27" i="265"/>
  <c r="G27" i="265"/>
  <c r="G21" i="265"/>
  <c r="N27" i="265"/>
  <c r="K22" i="265"/>
  <c r="K21" i="265"/>
  <c r="O22" i="265"/>
  <c r="O21" i="265"/>
  <c r="H26" i="265"/>
  <c r="L26" i="265"/>
  <c r="P26" i="265"/>
  <c r="H30" i="265"/>
  <c r="L30" i="265"/>
  <c r="P30" i="265"/>
  <c r="H21" i="265"/>
  <c r="L21" i="265"/>
  <c r="P21" i="265"/>
  <c r="F25" i="265"/>
  <c r="E26" i="265"/>
  <c r="I26" i="265"/>
  <c r="M26" i="265"/>
  <c r="H27" i="265"/>
  <c r="L27" i="265"/>
  <c r="P27" i="265"/>
  <c r="E30" i="265"/>
  <c r="I30" i="265"/>
  <c r="M30" i="265"/>
  <c r="E21" i="265"/>
  <c r="F26" i="265"/>
  <c r="J26" i="265"/>
  <c r="E27" i="265"/>
  <c r="I27" i="265"/>
  <c r="F30" i="265"/>
  <c r="J30" i="265"/>
  <c r="L21" i="264"/>
  <c r="P22" i="264"/>
  <c r="O26" i="264"/>
  <c r="K26" i="264"/>
  <c r="G26" i="264"/>
  <c r="N26" i="264"/>
  <c r="J26" i="264"/>
  <c r="F26" i="264"/>
  <c r="O27" i="264"/>
  <c r="K27" i="264"/>
  <c r="G27" i="264"/>
  <c r="N27" i="264"/>
  <c r="J27" i="264"/>
  <c r="F27" i="264"/>
  <c r="E22" i="264"/>
  <c r="M27" i="264"/>
  <c r="I27" i="264"/>
  <c r="E27" i="264"/>
  <c r="E29" i="264" s="1"/>
  <c r="E21" i="264"/>
  <c r="P27" i="264"/>
  <c r="I22" i="264"/>
  <c r="I21" i="264"/>
  <c r="M22" i="264"/>
  <c r="M21" i="264"/>
  <c r="I26" i="264"/>
  <c r="L27" i="264"/>
  <c r="F22" i="264"/>
  <c r="J22" i="264"/>
  <c r="N22" i="264"/>
  <c r="N30" i="264"/>
  <c r="J30" i="264"/>
  <c r="F30" i="264"/>
  <c r="M30" i="264"/>
  <c r="I30" i="264"/>
  <c r="P30" i="264"/>
  <c r="L30" i="264"/>
  <c r="H30" i="264"/>
  <c r="M26" i="264"/>
  <c r="R29" i="264"/>
  <c r="R30" i="264"/>
  <c r="F21" i="264"/>
  <c r="J21" i="264"/>
  <c r="N21" i="264"/>
  <c r="H26" i="264"/>
  <c r="L26" i="264"/>
  <c r="G30" i="264"/>
  <c r="K30" i="264"/>
  <c r="P27" i="263"/>
  <c r="H22" i="263"/>
  <c r="L21" i="263"/>
  <c r="J26" i="263"/>
  <c r="E21" i="263"/>
  <c r="E28" i="263" s="1"/>
  <c r="O26" i="263"/>
  <c r="K26" i="263"/>
  <c r="G26" i="263"/>
  <c r="O27" i="263"/>
  <c r="K27" i="263"/>
  <c r="G27" i="263"/>
  <c r="F22" i="263"/>
  <c r="N27" i="263"/>
  <c r="J27" i="263"/>
  <c r="F27" i="263"/>
  <c r="F21" i="263"/>
  <c r="M27" i="263"/>
  <c r="I27" i="263"/>
  <c r="J22" i="263"/>
  <c r="J21" i="263"/>
  <c r="N22" i="263"/>
  <c r="N21" i="263"/>
  <c r="N26" i="263"/>
  <c r="G22" i="263"/>
  <c r="K22" i="263"/>
  <c r="O22" i="263"/>
  <c r="M30" i="263"/>
  <c r="I30" i="263"/>
  <c r="P30" i="263"/>
  <c r="L30" i="263"/>
  <c r="H30" i="263"/>
  <c r="M26" i="263"/>
  <c r="G21" i="263"/>
  <c r="K21" i="263"/>
  <c r="O21" i="263"/>
  <c r="H26" i="263"/>
  <c r="L26" i="263"/>
  <c r="P26" i="263"/>
  <c r="F30" i="263"/>
  <c r="J30" i="263"/>
  <c r="N30" i="263"/>
  <c r="E26" i="263"/>
  <c r="E29" i="263" s="1"/>
  <c r="I26" i="263"/>
  <c r="H27" i="263"/>
  <c r="L27" i="263"/>
  <c r="G30" i="263"/>
  <c r="K30" i="263"/>
  <c r="F25" i="262"/>
  <c r="I1" i="262"/>
  <c r="N26" i="262"/>
  <c r="J26" i="262"/>
  <c r="F26" i="262"/>
  <c r="M26" i="262"/>
  <c r="I26" i="262"/>
  <c r="E26" i="262"/>
  <c r="P26" i="262"/>
  <c r="L26" i="262"/>
  <c r="H26" i="262"/>
  <c r="O26" i="262"/>
  <c r="K26" i="262"/>
  <c r="G26" i="262"/>
  <c r="H22" i="262"/>
  <c r="H21" i="262"/>
  <c r="N27" i="262"/>
  <c r="J27" i="262"/>
  <c r="L22" i="262"/>
  <c r="L21" i="262"/>
  <c r="P22" i="262"/>
  <c r="P21" i="262"/>
  <c r="M27" i="262"/>
  <c r="I22" i="262"/>
  <c r="M22" i="262"/>
  <c r="N30" i="262"/>
  <c r="J30" i="262"/>
  <c r="F30" i="262"/>
  <c r="M30" i="262"/>
  <c r="I30" i="262"/>
  <c r="E30" i="262"/>
  <c r="P30" i="262"/>
  <c r="L30" i="262"/>
  <c r="H30" i="262"/>
  <c r="O30" i="262"/>
  <c r="K30" i="262"/>
  <c r="G30" i="262"/>
  <c r="G27" i="262"/>
  <c r="K27" i="262"/>
  <c r="O27" i="262"/>
  <c r="E21" i="262"/>
  <c r="I21" i="262"/>
  <c r="M21" i="262"/>
  <c r="H27" i="262"/>
  <c r="L27" i="262"/>
  <c r="P27" i="262"/>
  <c r="E22" i="262"/>
  <c r="E27" i="262"/>
  <c r="I27" i="262"/>
  <c r="E29" i="262" l="1"/>
  <c r="H29" i="264"/>
  <c r="S5" i="267"/>
  <c r="S6" i="267" s="1"/>
  <c r="M98" i="34"/>
  <c r="H29" i="263"/>
  <c r="I29" i="265"/>
  <c r="O29" i="262"/>
  <c r="H26" i="283"/>
  <c r="I26" i="283" s="1"/>
  <c r="O29" i="265"/>
  <c r="E29" i="265"/>
  <c r="F29" i="262"/>
  <c r="K29" i="265"/>
  <c r="G29" i="265"/>
  <c r="L29" i="263"/>
  <c r="L29" i="262"/>
  <c r="N29" i="262"/>
  <c r="M169" i="34"/>
  <c r="F29" i="265"/>
  <c r="H29" i="262"/>
  <c r="P29" i="264"/>
  <c r="H29" i="265"/>
  <c r="N170" i="34"/>
  <c r="N29" i="265"/>
  <c r="J29" i="265"/>
  <c r="I26" i="266"/>
  <c r="J26" i="266" s="1"/>
  <c r="K26" i="266" s="1"/>
  <c r="S4" i="265"/>
  <c r="S5" i="263"/>
  <c r="S6" i="263" s="1"/>
  <c r="N169" i="34"/>
  <c r="N171" i="34"/>
  <c r="G28" i="263"/>
  <c r="S4" i="262"/>
  <c r="N168" i="34"/>
  <c r="F28" i="267"/>
  <c r="G27" i="267"/>
  <c r="F29" i="267"/>
  <c r="F29" i="266"/>
  <c r="G27" i="266"/>
  <c r="Q28" i="266"/>
  <c r="S5" i="264"/>
  <c r="S6" i="264" s="1"/>
  <c r="M170" i="34"/>
  <c r="M29" i="265"/>
  <c r="I29" i="262"/>
  <c r="J29" i="262"/>
  <c r="J29" i="264"/>
  <c r="O29" i="264"/>
  <c r="L29" i="265"/>
  <c r="S5" i="262"/>
  <c r="S6" i="262" s="1"/>
  <c r="M168" i="34"/>
  <c r="S5" i="265"/>
  <c r="S6" i="265" s="1"/>
  <c r="M171" i="34"/>
  <c r="P28" i="265"/>
  <c r="L28" i="265"/>
  <c r="H28" i="265"/>
  <c r="O28" i="265"/>
  <c r="K28" i="265"/>
  <c r="G28" i="265"/>
  <c r="N28" i="265"/>
  <c r="J28" i="265"/>
  <c r="F28" i="265"/>
  <c r="M28" i="265"/>
  <c r="I28" i="265"/>
  <c r="E28" i="265"/>
  <c r="P29" i="265"/>
  <c r="M29" i="264"/>
  <c r="N29" i="264"/>
  <c r="I29" i="264"/>
  <c r="N28" i="264"/>
  <c r="J28" i="264"/>
  <c r="F28" i="264"/>
  <c r="M28" i="264"/>
  <c r="I28" i="264"/>
  <c r="E28" i="264"/>
  <c r="P28" i="264"/>
  <c r="L28" i="264"/>
  <c r="H28" i="264"/>
  <c r="O28" i="264"/>
  <c r="K28" i="264"/>
  <c r="G28" i="264"/>
  <c r="G29" i="264"/>
  <c r="L29" i="264"/>
  <c r="S4" i="264"/>
  <c r="F29" i="264"/>
  <c r="K29" i="264"/>
  <c r="P29" i="263"/>
  <c r="F28" i="263"/>
  <c r="J29" i="263"/>
  <c r="K28" i="263"/>
  <c r="P28" i="263"/>
  <c r="J28" i="263"/>
  <c r="O28" i="263"/>
  <c r="S4" i="263"/>
  <c r="F29" i="263"/>
  <c r="G29" i="263"/>
  <c r="H28" i="263"/>
  <c r="I28" i="263"/>
  <c r="N28" i="263"/>
  <c r="I29" i="263"/>
  <c r="K29" i="263"/>
  <c r="L28" i="263"/>
  <c r="M28" i="263"/>
  <c r="M29" i="263"/>
  <c r="N29" i="263"/>
  <c r="O29" i="263"/>
  <c r="P28" i="262"/>
  <c r="L28" i="262"/>
  <c r="H28" i="262"/>
  <c r="O28" i="262"/>
  <c r="K28" i="262"/>
  <c r="G28" i="262"/>
  <c r="N28" i="262"/>
  <c r="J28" i="262"/>
  <c r="F28" i="262"/>
  <c r="M28" i="262"/>
  <c r="I28" i="262"/>
  <c r="E28" i="262"/>
  <c r="K29" i="262"/>
  <c r="P29" i="262"/>
  <c r="G29" i="262"/>
  <c r="M29" i="262"/>
  <c r="L26" i="266" l="1"/>
  <c r="M26" i="266" s="1"/>
  <c r="N26" i="266" s="1"/>
  <c r="O26" i="266" s="1"/>
  <c r="P26" i="266" s="1"/>
  <c r="M96" i="34" s="1"/>
  <c r="H29" i="283"/>
  <c r="J26" i="283"/>
  <c r="I29" i="283"/>
  <c r="G29" i="267"/>
  <c r="G28" i="267"/>
  <c r="H27" i="267"/>
  <c r="H27" i="266"/>
  <c r="G29" i="266"/>
  <c r="P162" i="214"/>
  <c r="O162" i="214"/>
  <c r="N162" i="214"/>
  <c r="M162" i="214"/>
  <c r="L162" i="214"/>
  <c r="K162" i="214"/>
  <c r="J162" i="214"/>
  <c r="I162" i="214"/>
  <c r="H162" i="214"/>
  <c r="G162" i="214"/>
  <c r="F162" i="214"/>
  <c r="E162" i="214"/>
  <c r="P161" i="214"/>
  <c r="O161" i="214"/>
  <c r="N161" i="214"/>
  <c r="M161" i="214"/>
  <c r="L161" i="214"/>
  <c r="K161" i="214"/>
  <c r="J161" i="214"/>
  <c r="I161" i="214"/>
  <c r="H161" i="214"/>
  <c r="G161" i="214"/>
  <c r="F161" i="214"/>
  <c r="E161" i="214"/>
  <c r="P160" i="214"/>
  <c r="O160" i="214"/>
  <c r="N160" i="214"/>
  <c r="M160" i="214"/>
  <c r="L160" i="214"/>
  <c r="K160" i="214"/>
  <c r="J160" i="214"/>
  <c r="I160" i="214"/>
  <c r="H160" i="214"/>
  <c r="G160" i="214"/>
  <c r="F160" i="214"/>
  <c r="E160" i="214"/>
  <c r="P159" i="214"/>
  <c r="O159" i="214"/>
  <c r="N159" i="214"/>
  <c r="M159" i="214"/>
  <c r="L159" i="214"/>
  <c r="K159" i="214"/>
  <c r="J159" i="214"/>
  <c r="I159" i="214"/>
  <c r="H159" i="214"/>
  <c r="G159" i="214"/>
  <c r="F159" i="214"/>
  <c r="E159" i="214"/>
  <c r="C116" i="246"/>
  <c r="C162" i="214"/>
  <c r="C106" i="246"/>
  <c r="C107" i="246"/>
  <c r="C108" i="246"/>
  <c r="C109" i="246"/>
  <c r="C110" i="246"/>
  <c r="C111" i="246"/>
  <c r="C112" i="246"/>
  <c r="C113" i="246"/>
  <c r="C114" i="246"/>
  <c r="C115" i="246"/>
  <c r="C152" i="214"/>
  <c r="C153" i="214"/>
  <c r="C154" i="214"/>
  <c r="C155" i="214"/>
  <c r="C156" i="214"/>
  <c r="C157" i="214"/>
  <c r="C158" i="214"/>
  <c r="C159" i="214"/>
  <c r="C160" i="214"/>
  <c r="C161" i="214"/>
  <c r="A106" i="246"/>
  <c r="A107" i="246"/>
  <c r="A108" i="246"/>
  <c r="A109" i="246"/>
  <c r="A110" i="246"/>
  <c r="A111" i="246"/>
  <c r="A112" i="246"/>
  <c r="A113" i="246"/>
  <c r="A114" i="246"/>
  <c r="A115" i="246"/>
  <c r="A116" i="246"/>
  <c r="A152" i="214"/>
  <c r="A153" i="214"/>
  <c r="A154" i="214"/>
  <c r="A155" i="214"/>
  <c r="A156" i="214"/>
  <c r="A157" i="214"/>
  <c r="A158" i="214"/>
  <c r="A159" i="214"/>
  <c r="A160" i="214"/>
  <c r="A161" i="214"/>
  <c r="A162" i="214"/>
  <c r="B106" i="246"/>
  <c r="B107" i="246"/>
  <c r="B108" i="246"/>
  <c r="B109" i="246"/>
  <c r="B110" i="246"/>
  <c r="B111" i="246"/>
  <c r="B112" i="246"/>
  <c r="B113" i="246"/>
  <c r="B114" i="246"/>
  <c r="B115" i="246"/>
  <c r="B116" i="246"/>
  <c r="B152" i="214"/>
  <c r="B153" i="214"/>
  <c r="B154" i="214"/>
  <c r="B155" i="214"/>
  <c r="B156" i="214"/>
  <c r="B157" i="214"/>
  <c r="B158" i="214"/>
  <c r="B159" i="214"/>
  <c r="B160" i="214"/>
  <c r="B161" i="214"/>
  <c r="B162" i="214"/>
  <c r="S5" i="266" l="1"/>
  <c r="S6" i="266" s="1"/>
  <c r="Q26" i="266"/>
  <c r="K26" i="283"/>
  <c r="J29" i="283"/>
  <c r="H29" i="267"/>
  <c r="H28" i="267"/>
  <c r="I27" i="267"/>
  <c r="H29" i="266"/>
  <c r="I27" i="266"/>
  <c r="E96" i="246"/>
  <c r="E100" i="246" s="1"/>
  <c r="E101" i="246" s="1"/>
  <c r="F96" i="246"/>
  <c r="F100" i="246" s="1"/>
  <c r="F101" i="246" s="1"/>
  <c r="G100" i="246"/>
  <c r="G101" i="246" s="1"/>
  <c r="H100" i="246"/>
  <c r="H101" i="246" s="1"/>
  <c r="I100" i="246"/>
  <c r="I101" i="246" s="1"/>
  <c r="J100" i="246"/>
  <c r="J101" i="246" s="1"/>
  <c r="K100" i="246"/>
  <c r="K101" i="246" s="1"/>
  <c r="L100" i="246"/>
  <c r="L101" i="246" s="1"/>
  <c r="M100" i="246"/>
  <c r="M101" i="246" s="1"/>
  <c r="N100" i="246"/>
  <c r="N101" i="246" s="1"/>
  <c r="O100" i="246"/>
  <c r="O101" i="246" s="1"/>
  <c r="D96" i="246"/>
  <c r="D100" i="246" s="1"/>
  <c r="D101" i="246" s="1"/>
  <c r="H92" i="246"/>
  <c r="I92" i="246"/>
  <c r="J92" i="246"/>
  <c r="L92" i="246"/>
  <c r="M92" i="246"/>
  <c r="N92" i="246"/>
  <c r="O92" i="246"/>
  <c r="L26" i="283" l="1"/>
  <c r="K29" i="283"/>
  <c r="O94" i="246"/>
  <c r="O93" i="246"/>
  <c r="N94" i="246"/>
  <c r="J94" i="246"/>
  <c r="F94" i="246"/>
  <c r="F93" i="246"/>
  <c r="G94" i="246"/>
  <c r="G93" i="246"/>
  <c r="M94" i="246"/>
  <c r="M93" i="246"/>
  <c r="I93" i="246"/>
  <c r="E94" i="246"/>
  <c r="E93" i="246"/>
  <c r="D94" i="246"/>
  <c r="D93" i="246"/>
  <c r="L94" i="246"/>
  <c r="H93" i="246"/>
  <c r="H94" i="246"/>
  <c r="I29" i="267"/>
  <c r="I28" i="267"/>
  <c r="J27" i="267"/>
  <c r="I29" i="266"/>
  <c r="J27" i="266"/>
  <c r="G73" i="246"/>
  <c r="H73" i="246"/>
  <c r="I73" i="246"/>
  <c r="J73" i="246"/>
  <c r="K73" i="246"/>
  <c r="L73" i="246"/>
  <c r="M73" i="246"/>
  <c r="N73" i="246"/>
  <c r="B104" i="246"/>
  <c r="B95" i="246"/>
  <c r="B89" i="246"/>
  <c r="B74" i="246"/>
  <c r="B150" i="214"/>
  <c r="B141" i="214"/>
  <c r="B133" i="214"/>
  <c r="F19" i="112"/>
  <c r="G19" i="112"/>
  <c r="H19" i="112"/>
  <c r="I19" i="112"/>
  <c r="J19" i="112"/>
  <c r="K19" i="112"/>
  <c r="L19" i="112"/>
  <c r="M19" i="112"/>
  <c r="N19" i="112"/>
  <c r="O19" i="112"/>
  <c r="P19" i="112"/>
  <c r="E19" i="112"/>
  <c r="F19" i="111"/>
  <c r="G19" i="111"/>
  <c r="H19" i="111"/>
  <c r="I19" i="111"/>
  <c r="J19" i="111"/>
  <c r="K19" i="111"/>
  <c r="L19" i="111"/>
  <c r="M19" i="111"/>
  <c r="N19" i="111"/>
  <c r="O19" i="111"/>
  <c r="P19" i="111"/>
  <c r="E19" i="111"/>
  <c r="F19" i="110"/>
  <c r="G19" i="110"/>
  <c r="H19" i="110"/>
  <c r="I19" i="110"/>
  <c r="J19" i="110"/>
  <c r="K19" i="110"/>
  <c r="L19" i="110"/>
  <c r="M19" i="110"/>
  <c r="N19" i="110"/>
  <c r="N21" i="110" s="1"/>
  <c r="O19" i="110"/>
  <c r="O21" i="110" s="1"/>
  <c r="P19" i="110"/>
  <c r="P21" i="110" s="1"/>
  <c r="E19" i="110"/>
  <c r="F19" i="109"/>
  <c r="G19" i="109"/>
  <c r="H19" i="109"/>
  <c r="I19" i="109"/>
  <c r="J19" i="109"/>
  <c r="K19" i="109"/>
  <c r="L19" i="109"/>
  <c r="M19" i="109"/>
  <c r="N19" i="109"/>
  <c r="O19" i="109"/>
  <c r="P19" i="109"/>
  <c r="E19" i="109"/>
  <c r="F19" i="108"/>
  <c r="G19" i="108"/>
  <c r="H19" i="108"/>
  <c r="Q171" i="34" s="1"/>
  <c r="I19" i="108"/>
  <c r="J19" i="108"/>
  <c r="K19" i="108"/>
  <c r="L19" i="108"/>
  <c r="M19" i="108"/>
  <c r="N19" i="108"/>
  <c r="O19" i="108"/>
  <c r="P19" i="108"/>
  <c r="E19" i="108"/>
  <c r="Q170" i="34"/>
  <c r="F19" i="106"/>
  <c r="G19" i="106"/>
  <c r="H19" i="106"/>
  <c r="Q169" i="34" s="1"/>
  <c r="I19" i="106"/>
  <c r="J19" i="106"/>
  <c r="K19" i="106"/>
  <c r="L19" i="106"/>
  <c r="M19" i="106"/>
  <c r="N19" i="106"/>
  <c r="O19" i="106"/>
  <c r="P19" i="106"/>
  <c r="E19" i="106"/>
  <c r="F19" i="105"/>
  <c r="G19" i="105"/>
  <c r="H19" i="105"/>
  <c r="Q168" i="34" s="1"/>
  <c r="I19" i="105"/>
  <c r="J19" i="105"/>
  <c r="K19" i="105"/>
  <c r="L19" i="105"/>
  <c r="M19" i="105"/>
  <c r="N19" i="105"/>
  <c r="O19" i="105"/>
  <c r="P19" i="105"/>
  <c r="E19" i="105"/>
  <c r="Q19" i="19"/>
  <c r="Q20" i="19"/>
  <c r="E19" i="68"/>
  <c r="E19" i="62"/>
  <c r="E19" i="255"/>
  <c r="F19" i="255"/>
  <c r="G19" i="255"/>
  <c r="H19" i="255"/>
  <c r="I19" i="255"/>
  <c r="J19" i="255"/>
  <c r="K19" i="255"/>
  <c r="L19" i="255"/>
  <c r="M19" i="255"/>
  <c r="N19" i="255"/>
  <c r="O19" i="255"/>
  <c r="P19" i="255"/>
  <c r="Q19" i="255"/>
  <c r="F19" i="209"/>
  <c r="G19" i="209"/>
  <c r="H19" i="209"/>
  <c r="I19" i="209"/>
  <c r="J19" i="209"/>
  <c r="K19" i="209"/>
  <c r="L19" i="209"/>
  <c r="M19" i="209"/>
  <c r="N19" i="209"/>
  <c r="O19" i="209"/>
  <c r="P19" i="209"/>
  <c r="E19" i="209"/>
  <c r="F19" i="208"/>
  <c r="G19" i="208"/>
  <c r="H19" i="208"/>
  <c r="I19" i="208"/>
  <c r="J19" i="208"/>
  <c r="K19" i="208"/>
  <c r="L19" i="208"/>
  <c r="M19" i="208"/>
  <c r="N19" i="208"/>
  <c r="O19" i="208"/>
  <c r="P19" i="208"/>
  <c r="E19" i="208"/>
  <c r="M26" i="283" l="1"/>
  <c r="L29" i="283"/>
  <c r="K27" i="111"/>
  <c r="O27" i="111"/>
  <c r="E27" i="111"/>
  <c r="H27" i="111"/>
  <c r="L27" i="111"/>
  <c r="P27" i="111"/>
  <c r="I27" i="111"/>
  <c r="M27" i="111"/>
  <c r="G27" i="111"/>
  <c r="J27" i="111"/>
  <c r="N27" i="111"/>
  <c r="F27" i="111"/>
  <c r="N27" i="112"/>
  <c r="M27" i="112"/>
  <c r="P27" i="112"/>
  <c r="L27" i="112"/>
  <c r="H27" i="110"/>
  <c r="I27" i="110"/>
  <c r="M27" i="110"/>
  <c r="F27" i="110"/>
  <c r="J27" i="110"/>
  <c r="N27" i="110"/>
  <c r="G27" i="110"/>
  <c r="K27" i="110"/>
  <c r="O27" i="110"/>
  <c r="L27" i="110"/>
  <c r="P27" i="110"/>
  <c r="O27" i="112"/>
  <c r="K27" i="112"/>
  <c r="J28" i="267"/>
  <c r="K27" i="267"/>
  <c r="J29" i="267"/>
  <c r="J29" i="266"/>
  <c r="K27" i="266"/>
  <c r="I168" i="34"/>
  <c r="I169" i="34"/>
  <c r="I170" i="34"/>
  <c r="I171" i="34"/>
  <c r="F21" i="261"/>
  <c r="I21" i="261"/>
  <c r="J21" i="261"/>
  <c r="M21" i="261"/>
  <c r="N21" i="261"/>
  <c r="F22" i="261"/>
  <c r="I22" i="261"/>
  <c r="J22" i="261"/>
  <c r="M22" i="261"/>
  <c r="N22" i="261"/>
  <c r="O22" i="261"/>
  <c r="P30" i="261"/>
  <c r="O30" i="261"/>
  <c r="N30" i="261"/>
  <c r="M30" i="261"/>
  <c r="L30" i="261"/>
  <c r="K30" i="261"/>
  <c r="J30" i="261"/>
  <c r="I30" i="261"/>
  <c r="H30" i="261"/>
  <c r="G30" i="261"/>
  <c r="F30" i="261"/>
  <c r="E30" i="261"/>
  <c r="Q25" i="261"/>
  <c r="D23" i="261"/>
  <c r="F19" i="260"/>
  <c r="F21" i="260" s="1"/>
  <c r="G19" i="260"/>
  <c r="G21" i="260" s="1"/>
  <c r="H19" i="260"/>
  <c r="H21" i="260" s="1"/>
  <c r="I19" i="260"/>
  <c r="I21" i="260" s="1"/>
  <c r="J19" i="260"/>
  <c r="J21" i="260" s="1"/>
  <c r="K19" i="260"/>
  <c r="L19" i="260"/>
  <c r="L21" i="260" s="1"/>
  <c r="M19" i="260"/>
  <c r="M21" i="260" s="1"/>
  <c r="N19" i="260"/>
  <c r="N21" i="260" s="1"/>
  <c r="O19" i="260"/>
  <c r="O21" i="260" s="1"/>
  <c r="P19" i="260"/>
  <c r="P21" i="260" s="1"/>
  <c r="E19" i="260"/>
  <c r="D23" i="260"/>
  <c r="F19" i="258"/>
  <c r="G19" i="258"/>
  <c r="G21" i="258" s="1"/>
  <c r="H19" i="258"/>
  <c r="I19" i="258"/>
  <c r="J19" i="258"/>
  <c r="K19" i="258"/>
  <c r="L19" i="258"/>
  <c r="M19" i="258"/>
  <c r="N19" i="258"/>
  <c r="O19" i="258"/>
  <c r="P19" i="258"/>
  <c r="E19" i="258"/>
  <c r="E26" i="258" s="1"/>
  <c r="F19" i="259"/>
  <c r="F21" i="259" s="1"/>
  <c r="G19" i="259"/>
  <c r="H19" i="259"/>
  <c r="H21" i="259" s="1"/>
  <c r="I19" i="259"/>
  <c r="J19" i="259"/>
  <c r="K19" i="259"/>
  <c r="L19" i="259"/>
  <c r="M19" i="259"/>
  <c r="N19" i="259"/>
  <c r="N21" i="259" s="1"/>
  <c r="O19" i="259"/>
  <c r="P19" i="259"/>
  <c r="E19" i="259"/>
  <c r="E30" i="259"/>
  <c r="F30" i="259" s="1"/>
  <c r="G30" i="259" s="1"/>
  <c r="H30" i="259" s="1"/>
  <c r="I30" i="259" s="1"/>
  <c r="J30" i="259" s="1"/>
  <c r="K30" i="259" s="1"/>
  <c r="L30" i="259" s="1"/>
  <c r="M30" i="259" s="1"/>
  <c r="N30" i="259" s="1"/>
  <c r="O30" i="259" s="1"/>
  <c r="P30" i="259" s="1"/>
  <c r="Q23" i="259"/>
  <c r="D23" i="259"/>
  <c r="P30" i="258"/>
  <c r="O30" i="258"/>
  <c r="N30" i="258"/>
  <c r="M30" i="258"/>
  <c r="L30" i="258"/>
  <c r="K30" i="258"/>
  <c r="J30" i="258"/>
  <c r="I30" i="258"/>
  <c r="H30" i="258"/>
  <c r="G30" i="258"/>
  <c r="F30" i="258"/>
  <c r="E30" i="258"/>
  <c r="Q25" i="258"/>
  <c r="D23" i="258"/>
  <c r="D30" i="258" s="1"/>
  <c r="D22" i="258"/>
  <c r="D29" i="258" s="1"/>
  <c r="D21" i="258"/>
  <c r="D28" i="258" s="1"/>
  <c r="D20" i="258"/>
  <c r="D27" i="258" s="1"/>
  <c r="D19" i="258"/>
  <c r="D26" i="258" s="1"/>
  <c r="P18" i="258"/>
  <c r="P25" i="258" s="1"/>
  <c r="O18" i="258"/>
  <c r="O25" i="258" s="1"/>
  <c r="N18" i="258"/>
  <c r="N25" i="258" s="1"/>
  <c r="M18" i="258"/>
  <c r="M25" i="258" s="1"/>
  <c r="L18" i="258"/>
  <c r="L25" i="258" s="1"/>
  <c r="K18" i="258"/>
  <c r="K25" i="258" s="1"/>
  <c r="J18" i="258"/>
  <c r="J25" i="258" s="1"/>
  <c r="I18" i="258"/>
  <c r="I25" i="258" s="1"/>
  <c r="H18" i="258"/>
  <c r="H25" i="258" s="1"/>
  <c r="G18" i="258"/>
  <c r="G25" i="258" s="1"/>
  <c r="F18" i="258"/>
  <c r="F25" i="258" s="1"/>
  <c r="E18" i="258"/>
  <c r="E25" i="258" s="1"/>
  <c r="D1" i="258"/>
  <c r="C8" i="246"/>
  <c r="C9" i="246"/>
  <c r="C10" i="246"/>
  <c r="C11" i="246"/>
  <c r="C12" i="246"/>
  <c r="C13" i="246"/>
  <c r="C14" i="246"/>
  <c r="C15" i="246"/>
  <c r="C16" i="246"/>
  <c r="C17" i="246"/>
  <c r="C18" i="246"/>
  <c r="C19" i="246"/>
  <c r="C20" i="246"/>
  <c r="C21" i="246"/>
  <c r="C22" i="246"/>
  <c r="C23" i="246"/>
  <c r="C24" i="246"/>
  <c r="C25" i="246"/>
  <c r="C26" i="246"/>
  <c r="C27" i="246"/>
  <c r="C28" i="246"/>
  <c r="C29" i="246"/>
  <c r="C30" i="246"/>
  <c r="C31" i="246"/>
  <c r="C32" i="246"/>
  <c r="C33" i="246"/>
  <c r="C34" i="246"/>
  <c r="C35" i="246"/>
  <c r="C36" i="246"/>
  <c r="C37" i="246"/>
  <c r="C38" i="246"/>
  <c r="C39" i="246"/>
  <c r="C40" i="246"/>
  <c r="C41" i="246"/>
  <c r="C42" i="246"/>
  <c r="C43" i="246"/>
  <c r="C44" i="246"/>
  <c r="C45" i="246"/>
  <c r="C46" i="246"/>
  <c r="C47" i="246"/>
  <c r="C48" i="246"/>
  <c r="C49" i="246"/>
  <c r="C50" i="246"/>
  <c r="C51" i="246"/>
  <c r="C52" i="246"/>
  <c r="C53" i="246"/>
  <c r="C54" i="246"/>
  <c r="C55" i="246"/>
  <c r="C56" i="246"/>
  <c r="C57" i="246"/>
  <c r="C58" i="246"/>
  <c r="C59" i="246"/>
  <c r="C60" i="246"/>
  <c r="C61" i="246"/>
  <c r="C62" i="246"/>
  <c r="C63" i="246"/>
  <c r="C69" i="246"/>
  <c r="C70" i="246"/>
  <c r="C71" i="246"/>
  <c r="C72" i="246"/>
  <c r="C73" i="246"/>
  <c r="C74" i="246"/>
  <c r="C76" i="246"/>
  <c r="C77" i="246"/>
  <c r="C79" i="246"/>
  <c r="C80" i="246"/>
  <c r="C82" i="246"/>
  <c r="C83" i="246"/>
  <c r="C84" i="246"/>
  <c r="C85" i="246"/>
  <c r="C86" i="246"/>
  <c r="C87" i="246"/>
  <c r="C88" i="246"/>
  <c r="C89" i="246"/>
  <c r="C90" i="246"/>
  <c r="C91" i="246"/>
  <c r="C92" i="246"/>
  <c r="C93" i="246"/>
  <c r="C94" i="246"/>
  <c r="C95" i="246"/>
  <c r="C96" i="246"/>
  <c r="C97" i="246"/>
  <c r="C98" i="246"/>
  <c r="C99" i="246"/>
  <c r="C100" i="246"/>
  <c r="C101" i="246"/>
  <c r="C102" i="246"/>
  <c r="C103" i="246"/>
  <c r="C104" i="246"/>
  <c r="C105" i="246"/>
  <c r="C117" i="246"/>
  <c r="C118" i="246"/>
  <c r="C119" i="246"/>
  <c r="C120" i="246"/>
  <c r="C121" i="246"/>
  <c r="C122" i="246"/>
  <c r="C123" i="246"/>
  <c r="C124" i="246"/>
  <c r="C125" i="246"/>
  <c r="C126" i="246"/>
  <c r="C127" i="246"/>
  <c r="C128" i="246"/>
  <c r="C129" i="246"/>
  <c r="C130" i="246"/>
  <c r="C131" i="246"/>
  <c r="C132" i="246"/>
  <c r="C133" i="246"/>
  <c r="C134" i="246"/>
  <c r="C135" i="246"/>
  <c r="C136" i="246"/>
  <c r="C137" i="246"/>
  <c r="C138" i="246"/>
  <c r="C139" i="246"/>
  <c r="C140" i="246"/>
  <c r="C141" i="246"/>
  <c r="C142" i="246"/>
  <c r="C143" i="246"/>
  <c r="C144" i="246"/>
  <c r="C145" i="246"/>
  <c r="C146" i="246"/>
  <c r="C147" i="246"/>
  <c r="C148" i="246"/>
  <c r="C149" i="246"/>
  <c r="C15" i="214"/>
  <c r="C16" i="214"/>
  <c r="C24" i="214"/>
  <c r="C25" i="214"/>
  <c r="C30" i="214"/>
  <c r="C31" i="214"/>
  <c r="C39" i="214"/>
  <c r="C40" i="214"/>
  <c r="C48" i="214"/>
  <c r="C49" i="214"/>
  <c r="C57" i="214"/>
  <c r="C58" i="214"/>
  <c r="C63" i="214"/>
  <c r="C64" i="214"/>
  <c r="C69" i="214"/>
  <c r="C70" i="214"/>
  <c r="C72" i="214"/>
  <c r="C73" i="214"/>
  <c r="C74" i="214"/>
  <c r="C75" i="214"/>
  <c r="C76" i="214"/>
  <c r="C163" i="214"/>
  <c r="C164" i="214"/>
  <c r="C165" i="214"/>
  <c r="C81" i="214"/>
  <c r="C82" i="214"/>
  <c r="C167" i="214"/>
  <c r="C118" i="214"/>
  <c r="C120" i="214"/>
  <c r="C121" i="214"/>
  <c r="C122" i="214"/>
  <c r="C123" i="214"/>
  <c r="C124" i="214"/>
  <c r="C125" i="214"/>
  <c r="C126" i="214"/>
  <c r="C127" i="214"/>
  <c r="C128" i="214"/>
  <c r="C129" i="214"/>
  <c r="C130" i="214"/>
  <c r="C131" i="214"/>
  <c r="C132" i="214"/>
  <c r="C169" i="214"/>
  <c r="C170" i="214"/>
  <c r="C171" i="214"/>
  <c r="C172" i="214"/>
  <c r="C173" i="214"/>
  <c r="C133" i="214"/>
  <c r="C134" i="214"/>
  <c r="C138" i="214"/>
  <c r="C136" i="214"/>
  <c r="C139" i="214"/>
  <c r="C140" i="214"/>
  <c r="C141" i="214"/>
  <c r="C142" i="214"/>
  <c r="C143" i="214"/>
  <c r="C144" i="214"/>
  <c r="C145" i="214"/>
  <c r="C146" i="214"/>
  <c r="C147" i="214"/>
  <c r="C174" i="214"/>
  <c r="C175" i="214"/>
  <c r="C150" i="214"/>
  <c r="C151" i="214"/>
  <c r="C176" i="214"/>
  <c r="C7" i="246"/>
  <c r="C7" i="214"/>
  <c r="B8" i="246"/>
  <c r="B9" i="246"/>
  <c r="B10" i="246"/>
  <c r="B11" i="246"/>
  <c r="B12" i="246"/>
  <c r="B13" i="246"/>
  <c r="B14" i="246"/>
  <c r="B15" i="246"/>
  <c r="B16" i="246"/>
  <c r="B17" i="246"/>
  <c r="B18" i="246"/>
  <c r="B19" i="246"/>
  <c r="B20" i="246"/>
  <c r="B21" i="246"/>
  <c r="B22" i="246"/>
  <c r="B23" i="246"/>
  <c r="B24" i="246"/>
  <c r="B25" i="246"/>
  <c r="B26" i="246"/>
  <c r="B27" i="246"/>
  <c r="B28" i="246"/>
  <c r="B29" i="246"/>
  <c r="B30" i="246"/>
  <c r="B31" i="246"/>
  <c r="B32" i="246"/>
  <c r="B33" i="246"/>
  <c r="B34" i="246"/>
  <c r="B35" i="246"/>
  <c r="B36" i="246"/>
  <c r="B37" i="246"/>
  <c r="B38" i="246"/>
  <c r="B39" i="246"/>
  <c r="B40" i="246"/>
  <c r="B41" i="246"/>
  <c r="B42" i="246"/>
  <c r="B43" i="246"/>
  <c r="B44" i="246"/>
  <c r="B45" i="246"/>
  <c r="B46" i="246"/>
  <c r="B47" i="246"/>
  <c r="B48" i="246"/>
  <c r="B49" i="246"/>
  <c r="B50" i="246"/>
  <c r="B51" i="246"/>
  <c r="B52" i="246"/>
  <c r="B53" i="246"/>
  <c r="B54" i="246"/>
  <c r="B55" i="246"/>
  <c r="B56" i="246"/>
  <c r="B57" i="246"/>
  <c r="B58" i="246"/>
  <c r="B59" i="246"/>
  <c r="B60" i="246"/>
  <c r="B61" i="246"/>
  <c r="B62" i="246"/>
  <c r="B63" i="246"/>
  <c r="B69" i="246"/>
  <c r="B70" i="246"/>
  <c r="B71" i="246"/>
  <c r="B72" i="246"/>
  <c r="B73" i="246"/>
  <c r="B75" i="246"/>
  <c r="B76" i="246"/>
  <c r="B77" i="246"/>
  <c r="B78" i="246"/>
  <c r="B79" i="246"/>
  <c r="B80" i="246"/>
  <c r="B81" i="246"/>
  <c r="B82" i="246"/>
  <c r="B83" i="246"/>
  <c r="B85" i="246"/>
  <c r="B86" i="246"/>
  <c r="B87" i="246"/>
  <c r="B88" i="246"/>
  <c r="B90" i="246"/>
  <c r="B91" i="246"/>
  <c r="B92" i="246"/>
  <c r="B93" i="246"/>
  <c r="B94" i="246"/>
  <c r="B96" i="246"/>
  <c r="B97" i="246"/>
  <c r="B98" i="246"/>
  <c r="B99" i="246"/>
  <c r="B100" i="246"/>
  <c r="B101" i="246"/>
  <c r="B102" i="246"/>
  <c r="B103" i="246"/>
  <c r="B105" i="246"/>
  <c r="B117" i="246"/>
  <c r="B118" i="246"/>
  <c r="B119" i="246"/>
  <c r="B120" i="246"/>
  <c r="B121" i="246"/>
  <c r="B122" i="246"/>
  <c r="B123" i="246"/>
  <c r="B124" i="246"/>
  <c r="B125" i="246"/>
  <c r="B126" i="246"/>
  <c r="B127" i="246"/>
  <c r="B128" i="246"/>
  <c r="B129" i="246"/>
  <c r="B130" i="246"/>
  <c r="B131" i="246"/>
  <c r="B132" i="246"/>
  <c r="B133" i="246"/>
  <c r="B134" i="246"/>
  <c r="B135" i="246"/>
  <c r="B136" i="246"/>
  <c r="B137" i="246"/>
  <c r="B138" i="246"/>
  <c r="B139" i="246"/>
  <c r="B140" i="246"/>
  <c r="B141" i="246"/>
  <c r="B9" i="214"/>
  <c r="B13" i="214"/>
  <c r="B14" i="214"/>
  <c r="B15" i="214"/>
  <c r="B16" i="214"/>
  <c r="B22" i="214"/>
  <c r="B23" i="214"/>
  <c r="B24" i="214"/>
  <c r="B25" i="214"/>
  <c r="B27" i="214"/>
  <c r="B28" i="214"/>
  <c r="B29" i="214"/>
  <c r="B30" i="214"/>
  <c r="B31" i="214"/>
  <c r="B33" i="214"/>
  <c r="B37" i="214"/>
  <c r="B38" i="214"/>
  <c r="B39" i="214"/>
  <c r="B40" i="214"/>
  <c r="B42" i="214"/>
  <c r="B45" i="214"/>
  <c r="B47" i="214"/>
  <c r="B48" i="214"/>
  <c r="B49" i="214"/>
  <c r="B51" i="214"/>
  <c r="B55" i="214"/>
  <c r="B56" i="214"/>
  <c r="B57" i="214"/>
  <c r="B58" i="214"/>
  <c r="B60" i="214"/>
  <c r="B61" i="214"/>
  <c r="B62" i="214"/>
  <c r="B63" i="214"/>
  <c r="B64" i="214"/>
  <c r="B66" i="214"/>
  <c r="B67" i="214"/>
  <c r="B68" i="214"/>
  <c r="B69" i="214"/>
  <c r="B70" i="214"/>
  <c r="B72" i="214"/>
  <c r="B73" i="214"/>
  <c r="B74" i="214"/>
  <c r="B75" i="214"/>
  <c r="B78" i="214"/>
  <c r="B79" i="214"/>
  <c r="B80" i="214"/>
  <c r="B163" i="214"/>
  <c r="B164" i="214"/>
  <c r="B165" i="214"/>
  <c r="B81" i="214"/>
  <c r="B82" i="214"/>
  <c r="B118" i="214"/>
  <c r="B120" i="214"/>
  <c r="B121" i="214"/>
  <c r="B122" i="214"/>
  <c r="B123" i="214"/>
  <c r="B124" i="214"/>
  <c r="B125" i="214"/>
  <c r="B126" i="214"/>
  <c r="B127" i="214"/>
  <c r="B128" i="214"/>
  <c r="B129" i="214"/>
  <c r="B130" i="214"/>
  <c r="B131" i="214"/>
  <c r="B132" i="214"/>
  <c r="B169" i="214"/>
  <c r="B170" i="214"/>
  <c r="B171" i="214"/>
  <c r="B172" i="214"/>
  <c r="B173" i="214"/>
  <c r="B134" i="214"/>
  <c r="B138" i="214"/>
  <c r="B136" i="214"/>
  <c r="B139" i="214"/>
  <c r="B140" i="214"/>
  <c r="B142" i="214"/>
  <c r="B143" i="214"/>
  <c r="B144" i="214"/>
  <c r="B145" i="214"/>
  <c r="B146" i="214"/>
  <c r="B147" i="214"/>
  <c r="B174" i="214"/>
  <c r="B175" i="214"/>
  <c r="B151" i="214"/>
  <c r="B176" i="214"/>
  <c r="B7" i="246"/>
  <c r="B7" i="214"/>
  <c r="A12" i="246"/>
  <c r="A13" i="246"/>
  <c r="A14" i="246"/>
  <c r="A15" i="246"/>
  <c r="A16" i="246"/>
  <c r="A17" i="246"/>
  <c r="A18" i="246"/>
  <c r="A19" i="246"/>
  <c r="A20" i="246"/>
  <c r="A21" i="246"/>
  <c r="A22" i="246"/>
  <c r="A23" i="246"/>
  <c r="A24" i="246"/>
  <c r="A25" i="246"/>
  <c r="A26" i="246"/>
  <c r="A27" i="246"/>
  <c r="A28" i="246"/>
  <c r="A29" i="246"/>
  <c r="A30" i="246"/>
  <c r="A31" i="246"/>
  <c r="A32" i="246"/>
  <c r="A33" i="246"/>
  <c r="A34" i="246"/>
  <c r="A35" i="246"/>
  <c r="A36" i="246"/>
  <c r="A37" i="246"/>
  <c r="A38" i="246"/>
  <c r="A39" i="246"/>
  <c r="A40" i="246"/>
  <c r="A41" i="246"/>
  <c r="A42" i="246"/>
  <c r="A43" i="246"/>
  <c r="A44" i="246"/>
  <c r="A45" i="246"/>
  <c r="A46" i="246"/>
  <c r="A47" i="246"/>
  <c r="A48" i="246"/>
  <c r="A49" i="246"/>
  <c r="A50" i="246"/>
  <c r="A51" i="246"/>
  <c r="A52" i="246"/>
  <c r="A53" i="246"/>
  <c r="A54" i="246"/>
  <c r="A55" i="246"/>
  <c r="A56" i="246"/>
  <c r="A57" i="246"/>
  <c r="A58" i="246"/>
  <c r="A59" i="246"/>
  <c r="A60" i="246"/>
  <c r="A61" i="246"/>
  <c r="A62" i="246"/>
  <c r="A63" i="246"/>
  <c r="A69" i="246"/>
  <c r="A70" i="246"/>
  <c r="A71" i="246"/>
  <c r="A72" i="246"/>
  <c r="A73" i="246"/>
  <c r="A74" i="246"/>
  <c r="A75" i="246"/>
  <c r="A76" i="246"/>
  <c r="A77" i="246"/>
  <c r="A78" i="246"/>
  <c r="A79" i="246"/>
  <c r="A80" i="246"/>
  <c r="A81" i="246"/>
  <c r="A82" i="246"/>
  <c r="A83" i="246"/>
  <c r="A84" i="246"/>
  <c r="A85" i="246"/>
  <c r="A86" i="246"/>
  <c r="A87" i="246"/>
  <c r="A88" i="246"/>
  <c r="A90" i="246"/>
  <c r="A91" i="246"/>
  <c r="A92" i="246"/>
  <c r="A93" i="246"/>
  <c r="A94" i="246"/>
  <c r="A96" i="246"/>
  <c r="A97" i="246"/>
  <c r="A98" i="246"/>
  <c r="A99" i="246"/>
  <c r="A100" i="246"/>
  <c r="A101" i="246"/>
  <c r="A102" i="246"/>
  <c r="A103" i="246"/>
  <c r="A105" i="246"/>
  <c r="A117" i="246"/>
  <c r="A118" i="246"/>
  <c r="A119" i="246"/>
  <c r="A120" i="246"/>
  <c r="A121" i="246"/>
  <c r="A122" i="246"/>
  <c r="A123" i="246"/>
  <c r="A124" i="246"/>
  <c r="A125" i="246"/>
  <c r="A126" i="246"/>
  <c r="A127" i="246"/>
  <c r="A128" i="246"/>
  <c r="A129" i="246"/>
  <c r="A130" i="246"/>
  <c r="A131" i="246"/>
  <c r="A132" i="246"/>
  <c r="A133" i="246"/>
  <c r="A134" i="246"/>
  <c r="A135" i="246"/>
  <c r="A136" i="246"/>
  <c r="A137" i="246"/>
  <c r="A138" i="246"/>
  <c r="A139" i="246"/>
  <c r="A140" i="246"/>
  <c r="A141" i="246"/>
  <c r="A142" i="246"/>
  <c r="A143" i="246"/>
  <c r="A30" i="214"/>
  <c r="A31" i="214"/>
  <c r="A39" i="214"/>
  <c r="A40" i="214"/>
  <c r="A48" i="214"/>
  <c r="A49" i="214"/>
  <c r="A57" i="214"/>
  <c r="A58" i="214"/>
  <c r="A63" i="214"/>
  <c r="A64" i="214"/>
  <c r="A66" i="214"/>
  <c r="A67" i="214"/>
  <c r="A68" i="214"/>
  <c r="A69" i="214"/>
  <c r="A70" i="214"/>
  <c r="A72" i="214"/>
  <c r="A73" i="214"/>
  <c r="A74" i="214"/>
  <c r="A75" i="214"/>
  <c r="A163" i="214"/>
  <c r="A164" i="214"/>
  <c r="A165" i="214"/>
  <c r="A81" i="214"/>
  <c r="A82" i="214"/>
  <c r="A118" i="214"/>
  <c r="A120" i="214"/>
  <c r="A121" i="214"/>
  <c r="A122" i="214"/>
  <c r="A123" i="214"/>
  <c r="A124" i="214"/>
  <c r="A125" i="214"/>
  <c r="A126" i="214"/>
  <c r="A127" i="214"/>
  <c r="A128" i="214"/>
  <c r="A129" i="214"/>
  <c r="A130" i="214"/>
  <c r="A131" i="214"/>
  <c r="A132" i="214"/>
  <c r="A169" i="214"/>
  <c r="A170" i="214"/>
  <c r="A171" i="214"/>
  <c r="A172" i="214"/>
  <c r="A173" i="214"/>
  <c r="A134" i="214"/>
  <c r="A138" i="214"/>
  <c r="A136" i="214"/>
  <c r="A139" i="214"/>
  <c r="A140" i="214"/>
  <c r="A142" i="214"/>
  <c r="A143" i="214"/>
  <c r="A144" i="214"/>
  <c r="A145" i="214"/>
  <c r="A146" i="214"/>
  <c r="A147" i="214"/>
  <c r="A174" i="214"/>
  <c r="A175" i="214"/>
  <c r="A151" i="214"/>
  <c r="A176" i="214"/>
  <c r="A8" i="246"/>
  <c r="A9" i="246"/>
  <c r="A10" i="246"/>
  <c r="A11" i="246"/>
  <c r="A7" i="246"/>
  <c r="A6" i="246"/>
  <c r="A6" i="214"/>
  <c r="K21" i="260" l="1"/>
  <c r="N26" i="283"/>
  <c r="M29" i="283"/>
  <c r="P21" i="258"/>
  <c r="O21" i="259"/>
  <c r="L21" i="259"/>
  <c r="L21" i="258"/>
  <c r="K21" i="259"/>
  <c r="K21" i="258"/>
  <c r="M21" i="259"/>
  <c r="J21" i="259"/>
  <c r="H90" i="34"/>
  <c r="G93" i="34"/>
  <c r="I21" i="259"/>
  <c r="H21" i="258"/>
  <c r="G90" i="34"/>
  <c r="K29" i="267"/>
  <c r="K28" i="267"/>
  <c r="L27" i="267"/>
  <c r="L27" i="266"/>
  <c r="K29" i="266"/>
  <c r="H92" i="34"/>
  <c r="F26" i="258"/>
  <c r="G26" i="258" s="1"/>
  <c r="P22" i="259"/>
  <c r="K22" i="259"/>
  <c r="O22" i="258"/>
  <c r="O22" i="259"/>
  <c r="G22" i="259"/>
  <c r="I1" i="258"/>
  <c r="P21" i="259"/>
  <c r="Q19" i="259"/>
  <c r="G92" i="34"/>
  <c r="L22" i="261"/>
  <c r="H22" i="261"/>
  <c r="K22" i="261"/>
  <c r="G27" i="260"/>
  <c r="O21" i="258"/>
  <c r="N27" i="260"/>
  <c r="K22" i="258"/>
  <c r="E21" i="259"/>
  <c r="G21" i="259"/>
  <c r="G22" i="258"/>
  <c r="Q19" i="258"/>
  <c r="G22" i="261"/>
  <c r="P22" i="261"/>
  <c r="F27" i="261"/>
  <c r="F28" i="261" s="1"/>
  <c r="P27" i="261"/>
  <c r="P28" i="261" s="1"/>
  <c r="E27" i="261"/>
  <c r="E28" i="261" s="1"/>
  <c r="M26" i="261"/>
  <c r="E22" i="261"/>
  <c r="F26" i="261"/>
  <c r="J26" i="261"/>
  <c r="N26" i="261"/>
  <c r="I27" i="261"/>
  <c r="M27" i="261"/>
  <c r="G21" i="261"/>
  <c r="K21" i="261"/>
  <c r="O21" i="261"/>
  <c r="G26" i="261"/>
  <c r="K26" i="261"/>
  <c r="O26" i="261"/>
  <c r="J27" i="261"/>
  <c r="N27" i="261"/>
  <c r="H21" i="261"/>
  <c r="L21" i="261"/>
  <c r="P21" i="261"/>
  <c r="H26" i="261"/>
  <c r="L26" i="261"/>
  <c r="P26" i="261"/>
  <c r="G27" i="261"/>
  <c r="K27" i="261"/>
  <c r="O27" i="261"/>
  <c r="E21" i="261"/>
  <c r="E26" i="261"/>
  <c r="I26" i="261"/>
  <c r="H27" i="261"/>
  <c r="L27" i="261"/>
  <c r="K26" i="260"/>
  <c r="H26" i="260"/>
  <c r="L26" i="260"/>
  <c r="K27" i="260"/>
  <c r="O27" i="260"/>
  <c r="E26" i="260"/>
  <c r="I26" i="260"/>
  <c r="M26" i="260"/>
  <c r="N26" i="260" s="1"/>
  <c r="O26" i="260" s="1"/>
  <c r="P26" i="260" s="1"/>
  <c r="H27" i="260"/>
  <c r="L27" i="260"/>
  <c r="P27" i="260"/>
  <c r="E21" i="260"/>
  <c r="F26" i="260"/>
  <c r="J26" i="260"/>
  <c r="E27" i="260"/>
  <c r="I27" i="260"/>
  <c r="M27" i="260"/>
  <c r="G26" i="260"/>
  <c r="F27" i="260"/>
  <c r="J27" i="260"/>
  <c r="H22" i="258"/>
  <c r="L22" i="258"/>
  <c r="P22" i="258"/>
  <c r="E26" i="259"/>
  <c r="F26" i="259" s="1"/>
  <c r="G26" i="259" s="1"/>
  <c r="H22" i="259"/>
  <c r="F22" i="259"/>
  <c r="J22" i="259"/>
  <c r="N22" i="259"/>
  <c r="L22" i="259"/>
  <c r="Q20" i="259"/>
  <c r="E22" i="259"/>
  <c r="I22" i="259"/>
  <c r="M22" i="259"/>
  <c r="E27" i="259"/>
  <c r="E27" i="258"/>
  <c r="F27" i="258" s="1"/>
  <c r="E21" i="258"/>
  <c r="I21" i="258"/>
  <c r="I22" i="258"/>
  <c r="M21" i="258"/>
  <c r="M22" i="258"/>
  <c r="Q20" i="258"/>
  <c r="E22" i="258"/>
  <c r="F22" i="258"/>
  <c r="J22" i="258"/>
  <c r="N22" i="258"/>
  <c r="F21" i="258"/>
  <c r="J21" i="258"/>
  <c r="N21" i="258"/>
  <c r="N85" i="34" l="1"/>
  <c r="M85" i="34"/>
  <c r="O26" i="283"/>
  <c r="N29" i="283"/>
  <c r="Q22" i="259"/>
  <c r="S4" i="260"/>
  <c r="L29" i="267"/>
  <c r="L28" i="267"/>
  <c r="M27" i="267"/>
  <c r="L29" i="266"/>
  <c r="M27" i="266"/>
  <c r="H26" i="258"/>
  <c r="E29" i="261"/>
  <c r="P29" i="261"/>
  <c r="Q21" i="259"/>
  <c r="S5" i="261"/>
  <c r="S6" i="261" s="1"/>
  <c r="S5" i="260"/>
  <c r="S6" i="260" s="1"/>
  <c r="M93" i="34"/>
  <c r="F29" i="261"/>
  <c r="O28" i="261"/>
  <c r="O29" i="261"/>
  <c r="K28" i="261"/>
  <c r="K29" i="261"/>
  <c r="H29" i="261"/>
  <c r="H28" i="261"/>
  <c r="M29" i="261"/>
  <c r="M28" i="261"/>
  <c r="L29" i="261"/>
  <c r="L28" i="261"/>
  <c r="G28" i="261"/>
  <c r="G29" i="261"/>
  <c r="S4" i="261"/>
  <c r="N29" i="261"/>
  <c r="N28" i="261"/>
  <c r="J29" i="261"/>
  <c r="J28" i="261"/>
  <c r="I29" i="261"/>
  <c r="I28" i="261"/>
  <c r="M28" i="260"/>
  <c r="I28" i="260"/>
  <c r="E28" i="260"/>
  <c r="P28" i="260"/>
  <c r="L28" i="260"/>
  <c r="H28" i="260"/>
  <c r="O28" i="260"/>
  <c r="K28" i="260"/>
  <c r="G28" i="260"/>
  <c r="N28" i="260"/>
  <c r="J28" i="260"/>
  <c r="F28" i="260"/>
  <c r="E28" i="259"/>
  <c r="F27" i="259"/>
  <c r="E29" i="259"/>
  <c r="H26" i="259"/>
  <c r="I26" i="259" s="1"/>
  <c r="J26" i="259" s="1"/>
  <c r="K26" i="259" s="1"/>
  <c r="F29" i="258"/>
  <c r="G27" i="258"/>
  <c r="P28" i="258"/>
  <c r="L28" i="258"/>
  <c r="H28" i="258"/>
  <c r="O28" i="258"/>
  <c r="K28" i="258"/>
  <c r="G28" i="258"/>
  <c r="Q21" i="258"/>
  <c r="N28" i="258"/>
  <c r="J28" i="258"/>
  <c r="F28" i="258"/>
  <c r="M28" i="258"/>
  <c r="I28" i="258"/>
  <c r="E28" i="258"/>
  <c r="Q22" i="258"/>
  <c r="E29" i="258"/>
  <c r="L26" i="259" l="1"/>
  <c r="M26" i="259" s="1"/>
  <c r="N26" i="259" s="1"/>
  <c r="O26" i="259" s="1"/>
  <c r="P26" i="259" s="1"/>
  <c r="P26" i="283"/>
  <c r="S5" i="283" s="1"/>
  <c r="S6" i="283" s="1"/>
  <c r="O29" i="283"/>
  <c r="S5" i="259"/>
  <c r="S6" i="259" s="1"/>
  <c r="M92" i="34"/>
  <c r="M29" i="267"/>
  <c r="M28" i="267"/>
  <c r="N27" i="267"/>
  <c r="M29" i="266"/>
  <c r="N27" i="266"/>
  <c r="I26" i="258"/>
  <c r="J26" i="258" s="1"/>
  <c r="K26" i="258" s="1"/>
  <c r="F29" i="259"/>
  <c r="F28" i="259"/>
  <c r="G27" i="259"/>
  <c r="Q28" i="258"/>
  <c r="H27" i="258"/>
  <c r="G29" i="258"/>
  <c r="L26" i="258" l="1"/>
  <c r="M26" i="258" s="1"/>
  <c r="N26" i="258" s="1"/>
  <c r="O26" i="258" s="1"/>
  <c r="P26" i="258" s="1"/>
  <c r="Q26" i="258" s="1"/>
  <c r="P29" i="283"/>
  <c r="Q26" i="283"/>
  <c r="Q29" i="283" s="1"/>
  <c r="S5" i="258"/>
  <c r="S6" i="258" s="1"/>
  <c r="M90" i="34"/>
  <c r="N28" i="267"/>
  <c r="O27" i="267"/>
  <c r="N29" i="267"/>
  <c r="N29" i="266"/>
  <c r="O27" i="266"/>
  <c r="G29" i="259"/>
  <c r="G28" i="259"/>
  <c r="H27" i="259"/>
  <c r="H29" i="258"/>
  <c r="I27" i="258"/>
  <c r="F9" i="246"/>
  <c r="O29" i="267" l="1"/>
  <c r="O28" i="267"/>
  <c r="P27" i="267"/>
  <c r="S4" i="267" s="1"/>
  <c r="P27" i="266"/>
  <c r="O29" i="266"/>
  <c r="H29" i="259"/>
  <c r="H28" i="259"/>
  <c r="I27" i="259"/>
  <c r="I29" i="258"/>
  <c r="J27" i="258"/>
  <c r="C1" i="257"/>
  <c r="Q25" i="257"/>
  <c r="D23" i="257"/>
  <c r="D30" i="257" s="1"/>
  <c r="D22" i="257"/>
  <c r="D29" i="257" s="1"/>
  <c r="D21" i="257"/>
  <c r="D28" i="257" s="1"/>
  <c r="D20" i="257"/>
  <c r="D27" i="257" s="1"/>
  <c r="D19" i="257"/>
  <c r="D26" i="257" s="1"/>
  <c r="P18" i="257"/>
  <c r="P25" i="257" s="1"/>
  <c r="O18" i="257"/>
  <c r="O25" i="257" s="1"/>
  <c r="N18" i="257"/>
  <c r="N25" i="257" s="1"/>
  <c r="M18" i="257"/>
  <c r="M25" i="257" s="1"/>
  <c r="L18" i="257"/>
  <c r="L25" i="257" s="1"/>
  <c r="K18" i="257"/>
  <c r="K25" i="257" s="1"/>
  <c r="J18" i="257"/>
  <c r="J25" i="257" s="1"/>
  <c r="I18" i="257"/>
  <c r="I25" i="257" s="1"/>
  <c r="H18" i="257"/>
  <c r="H25" i="257" s="1"/>
  <c r="G18" i="257"/>
  <c r="G25" i="257" s="1"/>
  <c r="F18" i="257"/>
  <c r="E18" i="257"/>
  <c r="E25" i="257" s="1"/>
  <c r="F20" i="256"/>
  <c r="G20" i="256"/>
  <c r="H20" i="256"/>
  <c r="I20" i="256"/>
  <c r="J20" i="256"/>
  <c r="K20" i="256"/>
  <c r="L20" i="256"/>
  <c r="M20" i="256"/>
  <c r="N20" i="256"/>
  <c r="O20" i="256"/>
  <c r="P20" i="256"/>
  <c r="E20" i="256"/>
  <c r="C1" i="256"/>
  <c r="Q25" i="256"/>
  <c r="O23" i="256"/>
  <c r="N23" i="256"/>
  <c r="M23" i="256"/>
  <c r="L23" i="256"/>
  <c r="K23" i="256"/>
  <c r="J23" i="256"/>
  <c r="I23" i="256"/>
  <c r="H23" i="256"/>
  <c r="G23" i="256"/>
  <c r="F23" i="256"/>
  <c r="E23" i="256"/>
  <c r="D23" i="256"/>
  <c r="B1" i="256"/>
  <c r="H138" i="34"/>
  <c r="H21" i="255"/>
  <c r="I21" i="255"/>
  <c r="J21" i="255"/>
  <c r="K21" i="255"/>
  <c r="L21" i="255"/>
  <c r="N21" i="255"/>
  <c r="O21" i="255"/>
  <c r="P21" i="255"/>
  <c r="O22" i="255"/>
  <c r="C1" i="255"/>
  <c r="Q25" i="255"/>
  <c r="D23" i="255"/>
  <c r="D30" i="255" s="1"/>
  <c r="D22" i="255"/>
  <c r="D29" i="255" s="1"/>
  <c r="D21" i="255"/>
  <c r="D28" i="255" s="1"/>
  <c r="D20" i="255"/>
  <c r="D27" i="255" s="1"/>
  <c r="D19" i="255"/>
  <c r="D26" i="255" s="1"/>
  <c r="P18" i="255"/>
  <c r="P25" i="255" s="1"/>
  <c r="O18" i="255"/>
  <c r="O25" i="255" s="1"/>
  <c r="N18" i="255"/>
  <c r="N25" i="255" s="1"/>
  <c r="M18" i="255"/>
  <c r="M25" i="255" s="1"/>
  <c r="L18" i="255"/>
  <c r="L25" i="255" s="1"/>
  <c r="K18" i="255"/>
  <c r="K25" i="255" s="1"/>
  <c r="J18" i="255"/>
  <c r="J25" i="255" s="1"/>
  <c r="I18" i="255"/>
  <c r="I25" i="255" s="1"/>
  <c r="H18" i="255"/>
  <c r="H25" i="255" s="1"/>
  <c r="G18" i="255"/>
  <c r="G25" i="255" s="1"/>
  <c r="F18" i="255"/>
  <c r="F25" i="255" s="1"/>
  <c r="E18" i="255"/>
  <c r="E25" i="255" s="1"/>
  <c r="S4" i="266" l="1"/>
  <c r="N96" i="34"/>
  <c r="I1" i="255"/>
  <c r="P29" i="267"/>
  <c r="P28" i="267"/>
  <c r="P29" i="266"/>
  <c r="Q29" i="266" s="1"/>
  <c r="Q27" i="266"/>
  <c r="I1" i="257"/>
  <c r="I28" i="259"/>
  <c r="J27" i="259"/>
  <c r="I29" i="259"/>
  <c r="J29" i="258"/>
  <c r="K27" i="258"/>
  <c r="H140" i="34"/>
  <c r="F27" i="255"/>
  <c r="P27" i="257"/>
  <c r="G138" i="34"/>
  <c r="M30" i="257"/>
  <c r="P27" i="255"/>
  <c r="F27" i="256"/>
  <c r="H139" i="34"/>
  <c r="L26" i="255"/>
  <c r="M22" i="255"/>
  <c r="Q23" i="257"/>
  <c r="E27" i="257"/>
  <c r="I27" i="257"/>
  <c r="M27" i="257"/>
  <c r="F30" i="257"/>
  <c r="J30" i="257"/>
  <c r="N30" i="257"/>
  <c r="F27" i="257"/>
  <c r="J27" i="257"/>
  <c r="N27" i="257"/>
  <c r="G30" i="257"/>
  <c r="K30" i="257"/>
  <c r="O30" i="257"/>
  <c r="Q20" i="257"/>
  <c r="F25" i="257"/>
  <c r="G27" i="257"/>
  <c r="K27" i="257"/>
  <c r="O27" i="257"/>
  <c r="H30" i="257"/>
  <c r="L30" i="257"/>
  <c r="P30" i="257"/>
  <c r="H27" i="257"/>
  <c r="L27" i="257"/>
  <c r="E30" i="257"/>
  <c r="I30" i="257"/>
  <c r="N27" i="256"/>
  <c r="J27" i="256"/>
  <c r="M27" i="256"/>
  <c r="N30" i="256"/>
  <c r="J30" i="256"/>
  <c r="F30" i="256"/>
  <c r="M30" i="256"/>
  <c r="I30" i="256"/>
  <c r="E30" i="256"/>
  <c r="L30" i="256"/>
  <c r="H30" i="256"/>
  <c r="O30" i="256"/>
  <c r="K30" i="256"/>
  <c r="G30" i="256"/>
  <c r="G27" i="256"/>
  <c r="K27" i="256"/>
  <c r="O27" i="256"/>
  <c r="H27" i="256"/>
  <c r="L27" i="256"/>
  <c r="P27" i="256"/>
  <c r="E27" i="256"/>
  <c r="I27" i="256"/>
  <c r="G22" i="255"/>
  <c r="G21" i="255"/>
  <c r="K22" i="255"/>
  <c r="M26" i="255"/>
  <c r="F22" i="255"/>
  <c r="J22" i="255"/>
  <c r="N22" i="255"/>
  <c r="F21" i="255"/>
  <c r="H22" i="255"/>
  <c r="P22" i="255"/>
  <c r="G26" i="255"/>
  <c r="O26" i="255"/>
  <c r="J27" i="255"/>
  <c r="I22" i="255"/>
  <c r="H26" i="255"/>
  <c r="P26" i="255"/>
  <c r="K27" i="255"/>
  <c r="E21" i="255"/>
  <c r="M21" i="255"/>
  <c r="Q23" i="255"/>
  <c r="F26" i="255"/>
  <c r="J26" i="255"/>
  <c r="N26" i="255"/>
  <c r="E27" i="255"/>
  <c r="I27" i="255"/>
  <c r="M27" i="255"/>
  <c r="L22" i="255"/>
  <c r="K26" i="255"/>
  <c r="N27" i="255"/>
  <c r="Q20" i="255"/>
  <c r="E22" i="255"/>
  <c r="Q22" i="255" s="1"/>
  <c r="G27" i="255"/>
  <c r="O27" i="255"/>
  <c r="E26" i="255"/>
  <c r="I26" i="255"/>
  <c r="H27" i="255"/>
  <c r="L27" i="255"/>
  <c r="E30" i="255"/>
  <c r="J29" i="259" l="1"/>
  <c r="J28" i="259"/>
  <c r="K27" i="259"/>
  <c r="L27" i="258"/>
  <c r="K29" i="258"/>
  <c r="N140" i="34"/>
  <c r="M29" i="255"/>
  <c r="L29" i="255"/>
  <c r="S4" i="255"/>
  <c r="P29" i="255"/>
  <c r="J29" i="255"/>
  <c r="S5" i="255"/>
  <c r="S6" i="255" s="1"/>
  <c r="M138" i="34"/>
  <c r="N139" i="34"/>
  <c r="S4" i="256"/>
  <c r="S4" i="257"/>
  <c r="O28" i="255"/>
  <c r="K28" i="255"/>
  <c r="G28" i="255"/>
  <c r="J28" i="255"/>
  <c r="I28" i="255"/>
  <c r="P28" i="255"/>
  <c r="L28" i="255"/>
  <c r="H28" i="255"/>
  <c r="Q21" i="255"/>
  <c r="N28" i="255"/>
  <c r="F28" i="255"/>
  <c r="M28" i="255"/>
  <c r="E28" i="255"/>
  <c r="O29" i="255"/>
  <c r="I29" i="255"/>
  <c r="K29" i="255"/>
  <c r="F29" i="255"/>
  <c r="H29" i="255"/>
  <c r="G29" i="255"/>
  <c r="N29" i="255"/>
  <c r="E29" i="255"/>
  <c r="E39" i="246"/>
  <c r="F39" i="246"/>
  <c r="G39" i="246"/>
  <c r="E34" i="246"/>
  <c r="F34" i="246"/>
  <c r="G34" i="246"/>
  <c r="E29" i="246"/>
  <c r="F29" i="246"/>
  <c r="G29" i="246"/>
  <c r="E24" i="246"/>
  <c r="F24" i="246"/>
  <c r="E19" i="246"/>
  <c r="F19" i="246"/>
  <c r="G19" i="246"/>
  <c r="E14" i="246"/>
  <c r="F14" i="246"/>
  <c r="G14" i="246"/>
  <c r="E9" i="246"/>
  <c r="F19" i="80"/>
  <c r="G19" i="80"/>
  <c r="H19" i="80"/>
  <c r="I19" i="80"/>
  <c r="J19" i="80"/>
  <c r="K19" i="80"/>
  <c r="L19" i="80"/>
  <c r="M19" i="80"/>
  <c r="N19" i="80"/>
  <c r="O19" i="80"/>
  <c r="P19" i="80"/>
  <c r="E19" i="80"/>
  <c r="F19" i="269" l="1"/>
  <c r="M19" i="269"/>
  <c r="P19" i="269"/>
  <c r="L19" i="269"/>
  <c r="G19" i="269"/>
  <c r="I19" i="269"/>
  <c r="O19" i="269"/>
  <c r="O22" i="269" s="1"/>
  <c r="K19" i="269"/>
  <c r="N19" i="269"/>
  <c r="J19" i="269"/>
  <c r="P19" i="68"/>
  <c r="P19" i="62"/>
  <c r="L19" i="68"/>
  <c r="L19" i="62"/>
  <c r="H19" i="68"/>
  <c r="H19" i="62"/>
  <c r="O19" i="68"/>
  <c r="O19" i="62"/>
  <c r="K19" i="68"/>
  <c r="K19" i="62"/>
  <c r="G19" i="68"/>
  <c r="G19" i="62"/>
  <c r="N19" i="68"/>
  <c r="N19" i="62"/>
  <c r="J19" i="68"/>
  <c r="J19" i="62"/>
  <c r="F19" i="68"/>
  <c r="F19" i="62"/>
  <c r="M19" i="68"/>
  <c r="M19" i="62"/>
  <c r="I19" i="68"/>
  <c r="I19" i="62"/>
  <c r="F19" i="193"/>
  <c r="F19" i="93"/>
  <c r="H19" i="193"/>
  <c r="H19" i="93"/>
  <c r="K29" i="259"/>
  <c r="K28" i="259"/>
  <c r="L27" i="259"/>
  <c r="L29" i="258"/>
  <c r="M27" i="258"/>
  <c r="D39" i="246"/>
  <c r="D34" i="246"/>
  <c r="D29" i="246"/>
  <c r="D24" i="246"/>
  <c r="D19" i="246"/>
  <c r="D14" i="246"/>
  <c r="D9" i="246"/>
  <c r="Q35" i="34" l="1"/>
  <c r="I35" i="34"/>
  <c r="K22" i="269"/>
  <c r="K21" i="269"/>
  <c r="J22" i="269"/>
  <c r="J21" i="269"/>
  <c r="I22" i="269"/>
  <c r="I21" i="269"/>
  <c r="G22" i="269"/>
  <c r="G21" i="269"/>
  <c r="P22" i="269"/>
  <c r="P21" i="269"/>
  <c r="M22" i="269"/>
  <c r="M21" i="269"/>
  <c r="N22" i="269"/>
  <c r="N21" i="269"/>
  <c r="F22" i="269"/>
  <c r="F21" i="269"/>
  <c r="L22" i="269"/>
  <c r="P19" i="193"/>
  <c r="P19" i="92"/>
  <c r="J19" i="93"/>
  <c r="M19" i="193"/>
  <c r="M19" i="92"/>
  <c r="N19" i="92"/>
  <c r="G19" i="93"/>
  <c r="O19" i="193"/>
  <c r="I19" i="93"/>
  <c r="K19" i="92"/>
  <c r="L19" i="193"/>
  <c r="L19" i="92"/>
  <c r="M19" i="93"/>
  <c r="K19" i="193"/>
  <c r="L19" i="93"/>
  <c r="I19" i="193"/>
  <c r="J19" i="193"/>
  <c r="K19" i="93"/>
  <c r="N19" i="93"/>
  <c r="G19" i="193"/>
  <c r="P19" i="93"/>
  <c r="N19" i="193"/>
  <c r="O19" i="92"/>
  <c r="O19" i="93"/>
  <c r="I19" i="14"/>
  <c r="M19" i="14"/>
  <c r="F19" i="14"/>
  <c r="J19" i="14"/>
  <c r="N19" i="14"/>
  <c r="G19" i="14"/>
  <c r="K19" i="14"/>
  <c r="O19" i="14"/>
  <c r="H19" i="14"/>
  <c r="L19" i="14"/>
  <c r="P19" i="14"/>
  <c r="H19" i="92"/>
  <c r="F19" i="92"/>
  <c r="L29" i="259"/>
  <c r="L28" i="259"/>
  <c r="M27" i="259"/>
  <c r="M29" i="258"/>
  <c r="N27" i="258"/>
  <c r="F61" i="214"/>
  <c r="F19" i="236" s="1"/>
  <c r="G61" i="214"/>
  <c r="G19" i="236" s="1"/>
  <c r="I61" i="214"/>
  <c r="I19" i="236" s="1"/>
  <c r="J61" i="214"/>
  <c r="J19" i="236" s="1"/>
  <c r="K61" i="214"/>
  <c r="K19" i="236" s="1"/>
  <c r="L61" i="214"/>
  <c r="L19" i="236" s="1"/>
  <c r="M61" i="214"/>
  <c r="M19" i="236" s="1"/>
  <c r="N61" i="214"/>
  <c r="N19" i="236" s="1"/>
  <c r="O61" i="214"/>
  <c r="O19" i="236" s="1"/>
  <c r="P61" i="214"/>
  <c r="P19" i="236" s="1"/>
  <c r="E61" i="214"/>
  <c r="E19" i="236" s="1"/>
  <c r="F19" i="234"/>
  <c r="G19" i="234"/>
  <c r="H19" i="234"/>
  <c r="I19" i="234"/>
  <c r="J19" i="234"/>
  <c r="K19" i="234"/>
  <c r="L19" i="234"/>
  <c r="M19" i="234"/>
  <c r="N19" i="234"/>
  <c r="O19" i="234"/>
  <c r="E19" i="234"/>
  <c r="F19" i="224"/>
  <c r="I19" i="224"/>
  <c r="M19" i="224"/>
  <c r="G19" i="224"/>
  <c r="J19" i="224"/>
  <c r="K19" i="224"/>
  <c r="N19" i="224"/>
  <c r="O19" i="224"/>
  <c r="Q127" i="34" l="1"/>
  <c r="I127" i="34"/>
  <c r="H26" i="236"/>
  <c r="L26" i="236"/>
  <c r="P26" i="236"/>
  <c r="K26" i="236"/>
  <c r="I26" i="236"/>
  <c r="M26" i="236"/>
  <c r="J26" i="236"/>
  <c r="N26" i="236"/>
  <c r="G26" i="236"/>
  <c r="O26" i="236"/>
  <c r="E19" i="269"/>
  <c r="E19" i="93"/>
  <c r="J19" i="92"/>
  <c r="I19" i="92"/>
  <c r="E26" i="236"/>
  <c r="F26" i="236"/>
  <c r="E19" i="224"/>
  <c r="G19" i="92"/>
  <c r="P173" i="214"/>
  <c r="L173" i="214"/>
  <c r="H173" i="214"/>
  <c r="E19" i="193"/>
  <c r="M28" i="259"/>
  <c r="N27" i="259"/>
  <c r="M29" i="259"/>
  <c r="N29" i="258"/>
  <c r="O27" i="258"/>
  <c r="O173" i="214"/>
  <c r="K173" i="214"/>
  <c r="G173" i="214"/>
  <c r="J173" i="214"/>
  <c r="N173" i="214"/>
  <c r="F173" i="214"/>
  <c r="E170" i="214"/>
  <c r="E173" i="214"/>
  <c r="M173" i="214"/>
  <c r="I173" i="214"/>
  <c r="H19" i="224"/>
  <c r="N170" i="214"/>
  <c r="J170" i="214"/>
  <c r="M170" i="214"/>
  <c r="I170" i="214"/>
  <c r="O170" i="214"/>
  <c r="K170" i="214"/>
  <c r="G170" i="214"/>
  <c r="F170" i="214"/>
  <c r="L19" i="257" l="1"/>
  <c r="L19" i="213"/>
  <c r="N19" i="257"/>
  <c r="N19" i="213"/>
  <c r="P19" i="257"/>
  <c r="P19" i="213"/>
  <c r="F19" i="257"/>
  <c r="F19" i="213"/>
  <c r="K19" i="257"/>
  <c r="K19" i="213"/>
  <c r="G19" i="257"/>
  <c r="G19" i="213"/>
  <c r="J19" i="257"/>
  <c r="J19" i="213"/>
  <c r="O19" i="257"/>
  <c r="O19" i="213"/>
  <c r="G100" i="34"/>
  <c r="E21" i="269"/>
  <c r="F26" i="269"/>
  <c r="L26" i="269"/>
  <c r="L28" i="269" s="1"/>
  <c r="G26" i="269"/>
  <c r="P26" i="269"/>
  <c r="K26" i="269"/>
  <c r="J138" i="214"/>
  <c r="J19" i="240"/>
  <c r="J26" i="269"/>
  <c r="N26" i="269"/>
  <c r="I121" i="214"/>
  <c r="I19" i="169" s="1"/>
  <c r="F138" i="214"/>
  <c r="F19" i="240"/>
  <c r="M121" i="214"/>
  <c r="M19" i="169" s="1"/>
  <c r="N138" i="214"/>
  <c r="N19" i="240"/>
  <c r="G138" i="214"/>
  <c r="G19" i="240"/>
  <c r="M26" i="269"/>
  <c r="E22" i="269"/>
  <c r="L138" i="214"/>
  <c r="L19" i="240"/>
  <c r="O26" i="269"/>
  <c r="E26" i="269"/>
  <c r="P138" i="214"/>
  <c r="P19" i="240"/>
  <c r="O138" i="214"/>
  <c r="O19" i="240"/>
  <c r="I26" i="269"/>
  <c r="K138" i="214"/>
  <c r="K19" i="240"/>
  <c r="H26" i="269"/>
  <c r="I19" i="239"/>
  <c r="M19" i="239"/>
  <c r="P121" i="214"/>
  <c r="P19" i="169" s="1"/>
  <c r="P19" i="239"/>
  <c r="L121" i="214"/>
  <c r="L19" i="169" s="1"/>
  <c r="L19" i="239"/>
  <c r="O121" i="214"/>
  <c r="O19" i="169" s="1"/>
  <c r="O19" i="239"/>
  <c r="J121" i="214"/>
  <c r="J19" i="169" s="1"/>
  <c r="J19" i="239"/>
  <c r="K121" i="214"/>
  <c r="K19" i="169" s="1"/>
  <c r="K19" i="239"/>
  <c r="F121" i="214"/>
  <c r="F19" i="169" s="1"/>
  <c r="F19" i="239"/>
  <c r="N121" i="214"/>
  <c r="N19" i="169" s="1"/>
  <c r="N19" i="239"/>
  <c r="G121" i="214"/>
  <c r="G19" i="169" s="1"/>
  <c r="G19" i="239"/>
  <c r="L170" i="214"/>
  <c r="L19" i="224"/>
  <c r="P170" i="214"/>
  <c r="P23" i="256" s="1"/>
  <c r="P30" i="256" s="1"/>
  <c r="P19" i="224"/>
  <c r="H170" i="214"/>
  <c r="E19" i="92"/>
  <c r="N29" i="259"/>
  <c r="N28" i="259"/>
  <c r="O27" i="259"/>
  <c r="P27" i="258"/>
  <c r="S4" i="258" s="1"/>
  <c r="O29" i="258"/>
  <c r="J168" i="214" l="1"/>
  <c r="J123" i="214" s="1"/>
  <c r="J19" i="212"/>
  <c r="F168" i="214"/>
  <c r="F123" i="214" s="1"/>
  <c r="F19" i="212"/>
  <c r="N21" i="257"/>
  <c r="N22" i="257"/>
  <c r="J21" i="257"/>
  <c r="J22" i="257"/>
  <c r="K168" i="214"/>
  <c r="K123" i="214" s="1"/>
  <c r="K19" i="212"/>
  <c r="P21" i="257"/>
  <c r="P22" i="257"/>
  <c r="H19" i="257"/>
  <c r="H19" i="213"/>
  <c r="I19" i="257"/>
  <c r="G140" i="34" s="1"/>
  <c r="I19" i="213"/>
  <c r="O168" i="214"/>
  <c r="O123" i="214" s="1"/>
  <c r="O19" i="212"/>
  <c r="G21" i="257"/>
  <c r="G22" i="257"/>
  <c r="O21" i="257"/>
  <c r="O22" i="257"/>
  <c r="G168" i="214"/>
  <c r="G123" i="214" s="1"/>
  <c r="G19" i="212"/>
  <c r="F22" i="257"/>
  <c r="F21" i="257"/>
  <c r="L168" i="214"/>
  <c r="L123" i="214" s="1"/>
  <c r="L19" i="212"/>
  <c r="M19" i="257"/>
  <c r="M19" i="213"/>
  <c r="E19" i="257"/>
  <c r="K21" i="257"/>
  <c r="K22" i="257"/>
  <c r="P168" i="214"/>
  <c r="P123" i="214" s="1"/>
  <c r="P19" i="212"/>
  <c r="N168" i="214"/>
  <c r="N123" i="214" s="1"/>
  <c r="N19" i="212"/>
  <c r="L21" i="257"/>
  <c r="L22" i="257"/>
  <c r="H29" i="269"/>
  <c r="H28" i="269"/>
  <c r="E29" i="269"/>
  <c r="E28" i="269"/>
  <c r="N29" i="269"/>
  <c r="N28" i="269"/>
  <c r="K29" i="269"/>
  <c r="K28" i="269"/>
  <c r="F29" i="269"/>
  <c r="F28" i="269"/>
  <c r="O29" i="269"/>
  <c r="O28" i="269"/>
  <c r="M29" i="269"/>
  <c r="M28" i="269"/>
  <c r="J29" i="269"/>
  <c r="J28" i="269"/>
  <c r="P29" i="269"/>
  <c r="P28" i="269"/>
  <c r="G29" i="269"/>
  <c r="G28" i="269"/>
  <c r="I29" i="269"/>
  <c r="I28" i="269"/>
  <c r="L29" i="269"/>
  <c r="O19" i="61"/>
  <c r="O19" i="256"/>
  <c r="F19" i="61"/>
  <c r="F19" i="256"/>
  <c r="L19" i="256"/>
  <c r="L19" i="61"/>
  <c r="J19" i="61"/>
  <c r="J19" i="256"/>
  <c r="S5" i="269"/>
  <c r="S6" i="269" s="1"/>
  <c r="N100" i="34"/>
  <c r="I138" i="214"/>
  <c r="I19" i="240"/>
  <c r="P19" i="256"/>
  <c r="P19" i="61"/>
  <c r="G19" i="61"/>
  <c r="G19" i="256"/>
  <c r="H138" i="214"/>
  <c r="H19" i="61" s="1"/>
  <c r="H19" i="240"/>
  <c r="N19" i="256"/>
  <c r="N19" i="61"/>
  <c r="M100" i="34"/>
  <c r="K19" i="61"/>
  <c r="K19" i="256"/>
  <c r="M138" i="214"/>
  <c r="M19" i="240"/>
  <c r="E19" i="239"/>
  <c r="E121" i="214"/>
  <c r="E19" i="169" s="1"/>
  <c r="N90" i="34"/>
  <c r="H121" i="214"/>
  <c r="H19" i="169" s="1"/>
  <c r="H19" i="239"/>
  <c r="O29" i="259"/>
  <c r="O28" i="259"/>
  <c r="P27" i="259"/>
  <c r="S4" i="259" s="1"/>
  <c r="P29" i="258"/>
  <c r="Q29" i="258" s="1"/>
  <c r="Q27" i="258"/>
  <c r="I26" i="169" l="1"/>
  <c r="M26" i="169"/>
  <c r="F26" i="169"/>
  <c r="N26" i="169"/>
  <c r="J26" i="169"/>
  <c r="G26" i="169"/>
  <c r="K26" i="169"/>
  <c r="O26" i="169"/>
  <c r="L26" i="169"/>
  <c r="P26" i="169"/>
  <c r="H26" i="169"/>
  <c r="L19" i="278"/>
  <c r="L22" i="278" s="1"/>
  <c r="L142" i="214"/>
  <c r="G19" i="278"/>
  <c r="G142" i="214"/>
  <c r="P19" i="278"/>
  <c r="P22" i="278" s="1"/>
  <c r="P142" i="214"/>
  <c r="F19" i="278"/>
  <c r="F22" i="278" s="1"/>
  <c r="F142" i="214"/>
  <c r="O19" i="278"/>
  <c r="O22" i="278" s="1"/>
  <c r="O142" i="214"/>
  <c r="N19" i="278"/>
  <c r="N21" i="278" s="1"/>
  <c r="N142" i="214"/>
  <c r="K19" i="278"/>
  <c r="K22" i="278" s="1"/>
  <c r="K142" i="214"/>
  <c r="J19" i="278"/>
  <c r="J22" i="278" s="1"/>
  <c r="J142" i="214"/>
  <c r="P21" i="278"/>
  <c r="M22" i="257"/>
  <c r="M21" i="257"/>
  <c r="O21" i="278"/>
  <c r="H168" i="214"/>
  <c r="H123" i="214" s="1"/>
  <c r="H19" i="212"/>
  <c r="M168" i="214"/>
  <c r="M123" i="214" s="1"/>
  <c r="M19" i="212"/>
  <c r="L21" i="278"/>
  <c r="H22" i="257"/>
  <c r="H21" i="257"/>
  <c r="M26" i="257"/>
  <c r="M29" i="257" s="1"/>
  <c r="N26" i="257"/>
  <c r="N29" i="257" s="1"/>
  <c r="O26" i="257"/>
  <c r="O29" i="257" s="1"/>
  <c r="E22" i="257"/>
  <c r="P26" i="257"/>
  <c r="I26" i="257"/>
  <c r="I29" i="257" s="1"/>
  <c r="G26" i="257"/>
  <c r="G29" i="257" s="1"/>
  <c r="L26" i="257"/>
  <c r="L29" i="257" s="1"/>
  <c r="Q19" i="257"/>
  <c r="F26" i="257"/>
  <c r="F29" i="257" s="1"/>
  <c r="J26" i="257"/>
  <c r="J29" i="257" s="1"/>
  <c r="E26" i="257"/>
  <c r="E29" i="257" s="1"/>
  <c r="E21" i="257"/>
  <c r="H26" i="257"/>
  <c r="H29" i="257" s="1"/>
  <c r="K26" i="257"/>
  <c r="I168" i="214"/>
  <c r="I123" i="214" s="1"/>
  <c r="I19" i="212"/>
  <c r="E168" i="214"/>
  <c r="E19" i="212"/>
  <c r="I22" i="257"/>
  <c r="I21" i="257"/>
  <c r="M19" i="256"/>
  <c r="M19" i="61"/>
  <c r="K22" i="256"/>
  <c r="K21" i="256"/>
  <c r="G22" i="256"/>
  <c r="G21" i="256"/>
  <c r="J22" i="256"/>
  <c r="J21" i="256"/>
  <c r="O22" i="256"/>
  <c r="O21" i="256"/>
  <c r="N22" i="256"/>
  <c r="N21" i="256"/>
  <c r="P21" i="256"/>
  <c r="P22" i="256"/>
  <c r="L22" i="256"/>
  <c r="L21" i="256"/>
  <c r="H19" i="256"/>
  <c r="H22" i="256" s="1"/>
  <c r="F21" i="256"/>
  <c r="F22" i="256"/>
  <c r="I19" i="256"/>
  <c r="I19" i="61"/>
  <c r="P29" i="259"/>
  <c r="P28" i="259"/>
  <c r="F21" i="278" l="1"/>
  <c r="J21" i="278"/>
  <c r="K29" i="257"/>
  <c r="K21" i="278"/>
  <c r="N22" i="278"/>
  <c r="M19" i="278"/>
  <c r="M22" i="278" s="1"/>
  <c r="M142" i="214"/>
  <c r="H19" i="278"/>
  <c r="H21" i="278" s="1"/>
  <c r="H142" i="214"/>
  <c r="J19" i="19"/>
  <c r="J139" i="214"/>
  <c r="J19" i="18" s="1"/>
  <c r="J146" i="214"/>
  <c r="N19" i="19"/>
  <c r="N139" i="214"/>
  <c r="N19" i="18" s="1"/>
  <c r="N146" i="214"/>
  <c r="F19" i="19"/>
  <c r="F139" i="214"/>
  <c r="F19" i="18" s="1"/>
  <c r="F146" i="214"/>
  <c r="G19" i="19"/>
  <c r="G139" i="214"/>
  <c r="G19" i="18" s="1"/>
  <c r="G146" i="214"/>
  <c r="E19" i="278"/>
  <c r="E26" i="278" s="1"/>
  <c r="E142" i="214"/>
  <c r="E19" i="19" s="1"/>
  <c r="I19" i="278"/>
  <c r="I142" i="214"/>
  <c r="K19" i="19"/>
  <c r="K139" i="214"/>
  <c r="K19" i="18" s="1"/>
  <c r="K146" i="214"/>
  <c r="O19" i="19"/>
  <c r="O139" i="214"/>
  <c r="O19" i="18" s="1"/>
  <c r="O146" i="214"/>
  <c r="P19" i="19"/>
  <c r="P139" i="214"/>
  <c r="P19" i="18" s="1"/>
  <c r="P146" i="214"/>
  <c r="L19" i="19"/>
  <c r="L139" i="214"/>
  <c r="L19" i="18" s="1"/>
  <c r="L146" i="214"/>
  <c r="O28" i="257"/>
  <c r="J28" i="257"/>
  <c r="E28" i="257"/>
  <c r="Q21" i="257"/>
  <c r="K28" i="257"/>
  <c r="F28" i="257"/>
  <c r="P28" i="257"/>
  <c r="G28" i="257"/>
  <c r="M28" i="257"/>
  <c r="L28" i="257"/>
  <c r="I28" i="257"/>
  <c r="H28" i="257"/>
  <c r="N28" i="257"/>
  <c r="Q22" i="257"/>
  <c r="P29" i="257"/>
  <c r="S5" i="257"/>
  <c r="S6" i="257" s="1"/>
  <c r="M140" i="34"/>
  <c r="M21" i="278"/>
  <c r="G139" i="34"/>
  <c r="H21" i="256"/>
  <c r="M22" i="256"/>
  <c r="M21" i="256"/>
  <c r="I21" i="256"/>
  <c r="I22" i="256"/>
  <c r="F21" i="254"/>
  <c r="H21" i="254"/>
  <c r="I21" i="254"/>
  <c r="L21" i="254"/>
  <c r="M21" i="254"/>
  <c r="P21" i="254"/>
  <c r="E27" i="254"/>
  <c r="N22" i="254"/>
  <c r="P22" i="254"/>
  <c r="E26" i="254"/>
  <c r="P30" i="254"/>
  <c r="O30" i="254"/>
  <c r="N30" i="254"/>
  <c r="M30" i="254"/>
  <c r="L30" i="254"/>
  <c r="K30" i="254"/>
  <c r="J30" i="254"/>
  <c r="I30" i="254"/>
  <c r="H30" i="254"/>
  <c r="G30" i="254"/>
  <c r="F30" i="254"/>
  <c r="E30" i="254"/>
  <c r="Q25" i="254"/>
  <c r="D23" i="254"/>
  <c r="F21" i="253"/>
  <c r="G21" i="253"/>
  <c r="H21" i="253"/>
  <c r="I21" i="253"/>
  <c r="J21" i="253"/>
  <c r="K21" i="253"/>
  <c r="L21" i="253"/>
  <c r="M21" i="253"/>
  <c r="N21" i="253"/>
  <c r="O21" i="253"/>
  <c r="P21" i="253"/>
  <c r="F19" i="253"/>
  <c r="G19" i="253"/>
  <c r="H19" i="253"/>
  <c r="I19" i="253"/>
  <c r="J19" i="253"/>
  <c r="K19" i="253"/>
  <c r="L19" i="253"/>
  <c r="M19" i="253"/>
  <c r="N19" i="253"/>
  <c r="O19" i="253"/>
  <c r="P19" i="253"/>
  <c r="E19" i="253"/>
  <c r="E26" i="253" s="1"/>
  <c r="C1" i="253"/>
  <c r="B1" i="253"/>
  <c r="P30" i="253"/>
  <c r="O30" i="253"/>
  <c r="N30" i="253"/>
  <c r="M30" i="253"/>
  <c r="L30" i="253"/>
  <c r="K30" i="253"/>
  <c r="J30" i="253"/>
  <c r="I30" i="253"/>
  <c r="H30" i="253"/>
  <c r="G30" i="253"/>
  <c r="F30" i="253"/>
  <c r="E30" i="253"/>
  <c r="D23" i="253"/>
  <c r="I21" i="252"/>
  <c r="J21" i="252"/>
  <c r="K21" i="252"/>
  <c r="L21" i="252"/>
  <c r="M21" i="252"/>
  <c r="N21" i="252"/>
  <c r="O21" i="252"/>
  <c r="P21" i="252"/>
  <c r="F19" i="252"/>
  <c r="F21" i="252" s="1"/>
  <c r="G19" i="252"/>
  <c r="G21" i="252" s="1"/>
  <c r="H19" i="252"/>
  <c r="H21" i="252" s="1"/>
  <c r="I19" i="252"/>
  <c r="J19" i="252"/>
  <c r="K19" i="252"/>
  <c r="L19" i="252"/>
  <c r="M19" i="252"/>
  <c r="M22" i="252" s="1"/>
  <c r="N19" i="252"/>
  <c r="O19" i="252"/>
  <c r="P19" i="252"/>
  <c r="E19" i="252"/>
  <c r="E26" i="252" s="1"/>
  <c r="C1" i="252"/>
  <c r="B1" i="252"/>
  <c r="E30" i="252"/>
  <c r="F30" i="252" s="1"/>
  <c r="G30" i="252" s="1"/>
  <c r="H30" i="252" s="1"/>
  <c r="I30" i="252" s="1"/>
  <c r="J30" i="252" s="1"/>
  <c r="K30" i="252" s="1"/>
  <c r="L30" i="252" s="1"/>
  <c r="M30" i="252" s="1"/>
  <c r="N30" i="252" s="1"/>
  <c r="O30" i="252" s="1"/>
  <c r="P30" i="252" s="1"/>
  <c r="Q23" i="252"/>
  <c r="D23" i="252"/>
  <c r="E27" i="251"/>
  <c r="F19" i="251"/>
  <c r="G19" i="251"/>
  <c r="H19" i="251"/>
  <c r="I19" i="251"/>
  <c r="J19" i="251"/>
  <c r="K19" i="251"/>
  <c r="L19" i="251"/>
  <c r="M19" i="251"/>
  <c r="N19" i="251"/>
  <c r="O19" i="251"/>
  <c r="O22" i="251" s="1"/>
  <c r="P19" i="251"/>
  <c r="E19" i="251"/>
  <c r="E26" i="251" s="1"/>
  <c r="C1" i="251"/>
  <c r="B1" i="251"/>
  <c r="P30" i="251"/>
  <c r="O30" i="251"/>
  <c r="N30" i="251"/>
  <c r="M30" i="251"/>
  <c r="L30" i="251"/>
  <c r="K30" i="251"/>
  <c r="J30" i="251"/>
  <c r="I30" i="251"/>
  <c r="H30" i="251"/>
  <c r="G30" i="251"/>
  <c r="F30" i="251"/>
  <c r="E30" i="251"/>
  <c r="Q25" i="251"/>
  <c r="D23" i="251"/>
  <c r="D30" i="251" s="1"/>
  <c r="D22" i="251"/>
  <c r="D29" i="251" s="1"/>
  <c r="D21" i="251"/>
  <c r="D28" i="251" s="1"/>
  <c r="D20" i="251"/>
  <c r="D27" i="251" s="1"/>
  <c r="D19" i="251"/>
  <c r="D26" i="251" s="1"/>
  <c r="P18" i="251"/>
  <c r="P25" i="251" s="1"/>
  <c r="O18" i="251"/>
  <c r="O25" i="251" s="1"/>
  <c r="N18" i="251"/>
  <c r="N25" i="251" s="1"/>
  <c r="M18" i="251"/>
  <c r="M25" i="251" s="1"/>
  <c r="L18" i="251"/>
  <c r="L25" i="251" s="1"/>
  <c r="K18" i="251"/>
  <c r="K25" i="251" s="1"/>
  <c r="J18" i="251"/>
  <c r="J25" i="251" s="1"/>
  <c r="I18" i="251"/>
  <c r="I25" i="251" s="1"/>
  <c r="H18" i="251"/>
  <c r="H25" i="251" s="1"/>
  <c r="G18" i="251"/>
  <c r="G25" i="251" s="1"/>
  <c r="F18" i="251"/>
  <c r="F25" i="251" s="1"/>
  <c r="E18" i="251"/>
  <c r="E25" i="251" s="1"/>
  <c r="D1" i="251"/>
  <c r="F21" i="250"/>
  <c r="J21" i="250"/>
  <c r="N21" i="250"/>
  <c r="O21" i="250"/>
  <c r="F19" i="250"/>
  <c r="G19" i="250"/>
  <c r="H19" i="250"/>
  <c r="I19" i="250"/>
  <c r="J19" i="250"/>
  <c r="K19" i="250"/>
  <c r="L19" i="250"/>
  <c r="M19" i="250"/>
  <c r="N19" i="250"/>
  <c r="O19" i="250"/>
  <c r="P19" i="250"/>
  <c r="E19" i="250"/>
  <c r="E26" i="250" s="1"/>
  <c r="C1" i="250"/>
  <c r="B1" i="250"/>
  <c r="Q25" i="250"/>
  <c r="D23" i="250"/>
  <c r="Q19" i="250"/>
  <c r="F21" i="249"/>
  <c r="H21" i="249"/>
  <c r="I21" i="249"/>
  <c r="J21" i="249"/>
  <c r="K21" i="249"/>
  <c r="L21" i="249"/>
  <c r="M21" i="249"/>
  <c r="N21" i="249"/>
  <c r="O21" i="249"/>
  <c r="P21" i="249"/>
  <c r="F19" i="249"/>
  <c r="G19" i="249"/>
  <c r="H19" i="249"/>
  <c r="I19" i="249"/>
  <c r="J19" i="249"/>
  <c r="K19" i="249"/>
  <c r="L19" i="249"/>
  <c r="M19" i="249"/>
  <c r="N19" i="249"/>
  <c r="O19" i="249"/>
  <c r="P19" i="249"/>
  <c r="E19" i="249"/>
  <c r="C1" i="249"/>
  <c r="B1" i="249"/>
  <c r="D23" i="249"/>
  <c r="I21" i="248"/>
  <c r="J21" i="248"/>
  <c r="K21" i="248"/>
  <c r="L21" i="248"/>
  <c r="M21" i="248"/>
  <c r="N21" i="248"/>
  <c r="O21" i="248"/>
  <c r="P21" i="248"/>
  <c r="E21" i="248"/>
  <c r="F19" i="248"/>
  <c r="F21" i="248" s="1"/>
  <c r="G19" i="248"/>
  <c r="H19" i="248"/>
  <c r="H21" i="248" s="1"/>
  <c r="I19" i="248"/>
  <c r="J19" i="248"/>
  <c r="K19" i="248"/>
  <c r="L19" i="248"/>
  <c r="M19" i="248"/>
  <c r="N19" i="248"/>
  <c r="O19" i="248"/>
  <c r="P19" i="248"/>
  <c r="P22" i="248" s="1"/>
  <c r="E19" i="248"/>
  <c r="E26" i="248" s="1"/>
  <c r="C1" i="248"/>
  <c r="B1" i="248"/>
  <c r="E30" i="248"/>
  <c r="D23" i="248"/>
  <c r="H21" i="247"/>
  <c r="K21" i="247"/>
  <c r="L21" i="247"/>
  <c r="O21" i="247"/>
  <c r="P21" i="247"/>
  <c r="I22" i="247"/>
  <c r="O22" i="247"/>
  <c r="E26" i="247"/>
  <c r="C1" i="247"/>
  <c r="B1" i="247"/>
  <c r="F30" i="247"/>
  <c r="E30" i="247"/>
  <c r="Q25" i="247"/>
  <c r="P30" i="247"/>
  <c r="D23" i="247"/>
  <c r="D30" i="247" s="1"/>
  <c r="D22" i="247"/>
  <c r="D29" i="247" s="1"/>
  <c r="D21" i="247"/>
  <c r="D28" i="247" s="1"/>
  <c r="D20" i="247"/>
  <c r="D27" i="247" s="1"/>
  <c r="D19" i="247"/>
  <c r="D26" i="247" s="1"/>
  <c r="P18" i="247"/>
  <c r="P25" i="247" s="1"/>
  <c r="O18" i="247"/>
  <c r="O25" i="247" s="1"/>
  <c r="N18" i="247"/>
  <c r="N25" i="247" s="1"/>
  <c r="M18" i="247"/>
  <c r="M25" i="247" s="1"/>
  <c r="L18" i="247"/>
  <c r="L25" i="247" s="1"/>
  <c r="K18" i="247"/>
  <c r="K25" i="247" s="1"/>
  <c r="J18" i="247"/>
  <c r="J25" i="247" s="1"/>
  <c r="I18" i="247"/>
  <c r="I25" i="247" s="1"/>
  <c r="H18" i="247"/>
  <c r="H25" i="247" s="1"/>
  <c r="G18" i="247"/>
  <c r="G25" i="247" s="1"/>
  <c r="F18" i="247"/>
  <c r="F25" i="247" s="1"/>
  <c r="E18" i="247"/>
  <c r="E25" i="247" s="1"/>
  <c r="D1" i="247"/>
  <c r="Q19" i="278" l="1"/>
  <c r="K22" i="251"/>
  <c r="H22" i="278"/>
  <c r="E21" i="278"/>
  <c r="I21" i="278"/>
  <c r="I22" i="278"/>
  <c r="E22" i="278"/>
  <c r="L147" i="214"/>
  <c r="L19" i="99" s="1"/>
  <c r="L19" i="98"/>
  <c r="I19" i="19"/>
  <c r="I139" i="214"/>
  <c r="I19" i="18" s="1"/>
  <c r="I146" i="214"/>
  <c r="G147" i="214"/>
  <c r="G19" i="99" s="1"/>
  <c r="G19" i="98"/>
  <c r="H19" i="19"/>
  <c r="H139" i="214"/>
  <c r="H19" i="18" s="1"/>
  <c r="H146" i="214"/>
  <c r="K147" i="214"/>
  <c r="K19" i="99" s="1"/>
  <c r="K19" i="98"/>
  <c r="J19" i="98"/>
  <c r="J147" i="214"/>
  <c r="J19" i="99" s="1"/>
  <c r="O147" i="214"/>
  <c r="O19" i="99" s="1"/>
  <c r="O19" i="98"/>
  <c r="N19" i="98"/>
  <c r="N147" i="214"/>
  <c r="N19" i="99" s="1"/>
  <c r="M19" i="19"/>
  <c r="M139" i="214"/>
  <c r="M19" i="18" s="1"/>
  <c r="M146" i="214"/>
  <c r="P147" i="214"/>
  <c r="P19" i="99" s="1"/>
  <c r="P19" i="98"/>
  <c r="F147" i="214"/>
  <c r="F19" i="99" s="1"/>
  <c r="F19" i="98"/>
  <c r="F26" i="278"/>
  <c r="E29" i="278"/>
  <c r="E28" i="278"/>
  <c r="O21" i="251"/>
  <c r="N21" i="251"/>
  <c r="K21" i="251"/>
  <c r="K22" i="248"/>
  <c r="J21" i="251"/>
  <c r="I1" i="251"/>
  <c r="G22" i="247"/>
  <c r="Q90" i="34"/>
  <c r="Q92" i="34"/>
  <c r="I92" i="34"/>
  <c r="Q93" i="34"/>
  <c r="G21" i="249"/>
  <c r="I93" i="34"/>
  <c r="Q94" i="34"/>
  <c r="G21" i="250"/>
  <c r="I94" i="34"/>
  <c r="M22" i="254"/>
  <c r="H83" i="34"/>
  <c r="G78" i="34"/>
  <c r="J22" i="254"/>
  <c r="I22" i="254"/>
  <c r="H84" i="34"/>
  <c r="F21" i="251"/>
  <c r="G21" i="247"/>
  <c r="G21" i="251"/>
  <c r="G22" i="251"/>
  <c r="N22" i="250"/>
  <c r="K22" i="247"/>
  <c r="H81" i="34"/>
  <c r="G26" i="250"/>
  <c r="O22" i="248"/>
  <c r="G22" i="248"/>
  <c r="K22" i="250"/>
  <c r="G81" i="34"/>
  <c r="Q81" i="34" s="1"/>
  <c r="E22" i="252"/>
  <c r="Q22" i="252" s="1"/>
  <c r="O27" i="253"/>
  <c r="G84" i="34"/>
  <c r="Q84" i="34" s="1"/>
  <c r="Q85" i="34"/>
  <c r="N26" i="250"/>
  <c r="J22" i="250"/>
  <c r="P26" i="254"/>
  <c r="L22" i="254"/>
  <c r="H77" i="34"/>
  <c r="Q19" i="251"/>
  <c r="I1" i="247"/>
  <c r="M22" i="247"/>
  <c r="I22" i="252"/>
  <c r="G83" i="34"/>
  <c r="Q83" i="34" s="1"/>
  <c r="E21" i="254"/>
  <c r="O27" i="254"/>
  <c r="O28" i="254" s="1"/>
  <c r="G22" i="254"/>
  <c r="K22" i="254"/>
  <c r="O22" i="254"/>
  <c r="M26" i="254"/>
  <c r="E29" i="254"/>
  <c r="H22" i="254"/>
  <c r="I26" i="254"/>
  <c r="L27" i="254"/>
  <c r="J21" i="254"/>
  <c r="N21" i="254"/>
  <c r="E22" i="254"/>
  <c r="J26" i="254"/>
  <c r="N26" i="254"/>
  <c r="I27" i="254"/>
  <c r="M27" i="254"/>
  <c r="G21" i="254"/>
  <c r="K21" i="254"/>
  <c r="O21" i="254"/>
  <c r="F22" i="254"/>
  <c r="G26" i="254"/>
  <c r="K26" i="254"/>
  <c r="O26" i="254"/>
  <c r="F27" i="254"/>
  <c r="J27" i="254"/>
  <c r="N27" i="254"/>
  <c r="E28" i="254"/>
  <c r="H27" i="254"/>
  <c r="P27" i="254"/>
  <c r="F26" i="254"/>
  <c r="H26" i="254"/>
  <c r="L26" i="254"/>
  <c r="G27" i="254"/>
  <c r="K27" i="254"/>
  <c r="K26" i="253"/>
  <c r="L26" i="253"/>
  <c r="I26" i="253"/>
  <c r="M26" i="253"/>
  <c r="N26" i="253" s="1"/>
  <c r="O26" i="253" s="1"/>
  <c r="P26" i="253" s="1"/>
  <c r="H27" i="253"/>
  <c r="L27" i="253"/>
  <c r="P27" i="253"/>
  <c r="E21" i="253"/>
  <c r="F26" i="253"/>
  <c r="J26" i="253"/>
  <c r="E27" i="253"/>
  <c r="I27" i="253"/>
  <c r="M27" i="253"/>
  <c r="G26" i="253"/>
  <c r="F27" i="253"/>
  <c r="J27" i="253"/>
  <c r="N27" i="253"/>
  <c r="H26" i="253"/>
  <c r="G27" i="253"/>
  <c r="K27" i="253"/>
  <c r="H22" i="252"/>
  <c r="L22" i="252"/>
  <c r="P22" i="252"/>
  <c r="F26" i="252"/>
  <c r="G26" i="252" s="1"/>
  <c r="H26" i="252" s="1"/>
  <c r="I26" i="252" s="1"/>
  <c r="J26" i="252" s="1"/>
  <c r="K26" i="252" s="1"/>
  <c r="G22" i="252"/>
  <c r="K22" i="252"/>
  <c r="O22" i="252"/>
  <c r="Q19" i="252"/>
  <c r="E21" i="252"/>
  <c r="Q21" i="252" s="1"/>
  <c r="E27" i="252"/>
  <c r="Q20" i="252"/>
  <c r="F22" i="252"/>
  <c r="J22" i="252"/>
  <c r="N22" i="252"/>
  <c r="F26" i="251"/>
  <c r="G26" i="251" s="1"/>
  <c r="H26" i="251" s="1"/>
  <c r="I26" i="251" s="1"/>
  <c r="J26" i="251" s="1"/>
  <c r="K26" i="251" s="1"/>
  <c r="H21" i="251"/>
  <c r="L21" i="251"/>
  <c r="L22" i="251"/>
  <c r="P21" i="251"/>
  <c r="P22" i="251"/>
  <c r="E29" i="251"/>
  <c r="F27" i="251"/>
  <c r="H22" i="251"/>
  <c r="F22" i="251"/>
  <c r="J22" i="251"/>
  <c r="N22" i="251"/>
  <c r="Q20" i="251"/>
  <c r="E22" i="251"/>
  <c r="I22" i="251"/>
  <c r="M22" i="251"/>
  <c r="E21" i="251"/>
  <c r="I21" i="251"/>
  <c r="M21" i="251"/>
  <c r="G22" i="250"/>
  <c r="H75" i="34"/>
  <c r="H78" i="34"/>
  <c r="G21" i="248"/>
  <c r="Q21" i="248" s="1"/>
  <c r="F27" i="250"/>
  <c r="F28" i="250" s="1"/>
  <c r="G79" i="34"/>
  <c r="G75" i="34"/>
  <c r="O22" i="250"/>
  <c r="K21" i="250"/>
  <c r="G77" i="34"/>
  <c r="H79" i="34"/>
  <c r="I22" i="250"/>
  <c r="M22" i="250"/>
  <c r="M26" i="250"/>
  <c r="I26" i="250"/>
  <c r="P26" i="250"/>
  <c r="L26" i="250"/>
  <c r="H26" i="250"/>
  <c r="O26" i="250"/>
  <c r="K26" i="250"/>
  <c r="H22" i="250"/>
  <c r="H21" i="250"/>
  <c r="N27" i="250"/>
  <c r="J27" i="250"/>
  <c r="L22" i="250"/>
  <c r="L21" i="250"/>
  <c r="P22" i="250"/>
  <c r="P21" i="250"/>
  <c r="M27" i="250"/>
  <c r="F22" i="250"/>
  <c r="N30" i="250"/>
  <c r="J30" i="250"/>
  <c r="F30" i="250"/>
  <c r="M30" i="250"/>
  <c r="I30" i="250"/>
  <c r="E30" i="250"/>
  <c r="P30" i="250"/>
  <c r="L30" i="250"/>
  <c r="H30" i="250"/>
  <c r="O30" i="250"/>
  <c r="K30" i="250"/>
  <c r="G30" i="250"/>
  <c r="G27" i="250"/>
  <c r="K27" i="250"/>
  <c r="O27" i="250"/>
  <c r="E21" i="250"/>
  <c r="I21" i="250"/>
  <c r="M21" i="250"/>
  <c r="H27" i="250"/>
  <c r="L27" i="250"/>
  <c r="P27" i="250"/>
  <c r="E22" i="250"/>
  <c r="F26" i="250"/>
  <c r="J26" i="250"/>
  <c r="E27" i="250"/>
  <c r="I27" i="250"/>
  <c r="G27" i="249"/>
  <c r="N27" i="249"/>
  <c r="K26" i="249"/>
  <c r="H26" i="249"/>
  <c r="L26" i="249"/>
  <c r="K27" i="249"/>
  <c r="O27" i="249"/>
  <c r="E26" i="249"/>
  <c r="I26" i="249"/>
  <c r="M26" i="249"/>
  <c r="N26" i="249" s="1"/>
  <c r="O26" i="249" s="1"/>
  <c r="P26" i="249" s="1"/>
  <c r="H27" i="249"/>
  <c r="L27" i="249"/>
  <c r="P27" i="249"/>
  <c r="E21" i="249"/>
  <c r="F26" i="249"/>
  <c r="J26" i="249"/>
  <c r="E27" i="249"/>
  <c r="I27" i="249"/>
  <c r="M27" i="249"/>
  <c r="G26" i="249"/>
  <c r="F27" i="249"/>
  <c r="J27" i="249"/>
  <c r="F26" i="248"/>
  <c r="G26" i="248" s="1"/>
  <c r="Q19" i="248"/>
  <c r="H22" i="248"/>
  <c r="Q23" i="248"/>
  <c r="F22" i="248"/>
  <c r="J22" i="248"/>
  <c r="N22" i="248"/>
  <c r="L22" i="248"/>
  <c r="F30" i="248"/>
  <c r="G30" i="248" s="1"/>
  <c r="H30" i="248" s="1"/>
  <c r="I30" i="248" s="1"/>
  <c r="J30" i="248" s="1"/>
  <c r="K30" i="248" s="1"/>
  <c r="L30" i="248" s="1"/>
  <c r="M30" i="248" s="1"/>
  <c r="N30" i="248" s="1"/>
  <c r="O30" i="248" s="1"/>
  <c r="P30" i="248" s="1"/>
  <c r="Q20" i="248"/>
  <c r="E22" i="248"/>
  <c r="Q22" i="248" s="1"/>
  <c r="I22" i="248"/>
  <c r="M22" i="248"/>
  <c r="E27" i="248"/>
  <c r="H22" i="247"/>
  <c r="L22" i="247"/>
  <c r="P22" i="247"/>
  <c r="F26" i="247"/>
  <c r="G26" i="247" s="1"/>
  <c r="E27" i="247"/>
  <c r="E21" i="247"/>
  <c r="I21" i="247"/>
  <c r="M21" i="247"/>
  <c r="N30" i="247"/>
  <c r="J30" i="247"/>
  <c r="M30" i="247"/>
  <c r="I30" i="247"/>
  <c r="E22" i="247"/>
  <c r="F22" i="247"/>
  <c r="J22" i="247"/>
  <c r="N22" i="247"/>
  <c r="G30" i="247"/>
  <c r="K30" i="247"/>
  <c r="O30" i="247"/>
  <c r="F21" i="247"/>
  <c r="J21" i="247"/>
  <c r="N21" i="247"/>
  <c r="H30" i="247"/>
  <c r="L30" i="247"/>
  <c r="Q23" i="105"/>
  <c r="N94" i="34" l="1"/>
  <c r="M94" i="34"/>
  <c r="R94" i="34" s="1"/>
  <c r="L26" i="252"/>
  <c r="M26" i="252" s="1"/>
  <c r="N26" i="252" s="1"/>
  <c r="O26" i="252" s="1"/>
  <c r="P26" i="252" s="1"/>
  <c r="L26" i="251"/>
  <c r="M26" i="251" s="1"/>
  <c r="N26" i="251" s="1"/>
  <c r="O26" i="251" s="1"/>
  <c r="P26" i="251" s="1"/>
  <c r="H19" i="98"/>
  <c r="H147" i="214"/>
  <c r="H19" i="99" s="1"/>
  <c r="M147" i="214"/>
  <c r="M19" i="99" s="1"/>
  <c r="M19" i="98"/>
  <c r="I147" i="214"/>
  <c r="I19" i="99" s="1"/>
  <c r="I19" i="98"/>
  <c r="G26" i="278"/>
  <c r="F29" i="278"/>
  <c r="F28" i="278"/>
  <c r="I90" i="34"/>
  <c r="R93" i="34"/>
  <c r="H26" i="247"/>
  <c r="I26" i="247" s="1"/>
  <c r="J26" i="247" s="1"/>
  <c r="K26" i="247" s="1"/>
  <c r="R90" i="34"/>
  <c r="H26" i="248"/>
  <c r="I26" i="248" s="1"/>
  <c r="J26" i="248" s="1"/>
  <c r="K26" i="248" s="1"/>
  <c r="R92" i="34"/>
  <c r="R85" i="34"/>
  <c r="S4" i="254"/>
  <c r="F29" i="250"/>
  <c r="N84" i="34"/>
  <c r="S5" i="254"/>
  <c r="S6" i="254" s="1"/>
  <c r="I85" i="34"/>
  <c r="S5" i="252"/>
  <c r="S6" i="252" s="1"/>
  <c r="M79" i="34"/>
  <c r="N83" i="34"/>
  <c r="S4" i="253"/>
  <c r="M84" i="34"/>
  <c r="M83" i="34"/>
  <c r="R83" i="34" s="1"/>
  <c r="N79" i="34"/>
  <c r="S5" i="251"/>
  <c r="S6" i="251" s="1"/>
  <c r="S5" i="253"/>
  <c r="S6" i="253" s="1"/>
  <c r="S5" i="250"/>
  <c r="S6" i="250" s="1"/>
  <c r="M81" i="34"/>
  <c r="R81" i="34" s="1"/>
  <c r="I83" i="34"/>
  <c r="S4" i="249"/>
  <c r="Q22" i="251"/>
  <c r="Q22" i="247"/>
  <c r="O29" i="254"/>
  <c r="M29" i="254"/>
  <c r="M28" i="254"/>
  <c r="K28" i="254"/>
  <c r="K29" i="254"/>
  <c r="N28" i="254"/>
  <c r="N29" i="254"/>
  <c r="H29" i="254"/>
  <c r="H28" i="254"/>
  <c r="F28" i="254"/>
  <c r="F29" i="254"/>
  <c r="I29" i="254"/>
  <c r="I28" i="254"/>
  <c r="G29" i="254"/>
  <c r="G28" i="254"/>
  <c r="P29" i="254"/>
  <c r="P28" i="254"/>
  <c r="J28" i="254"/>
  <c r="J29" i="254"/>
  <c r="L28" i="254"/>
  <c r="L29" i="254"/>
  <c r="N28" i="253"/>
  <c r="J28" i="253"/>
  <c r="F28" i="253"/>
  <c r="M28" i="253"/>
  <c r="I28" i="253"/>
  <c r="E28" i="253"/>
  <c r="P28" i="253"/>
  <c r="L28" i="253"/>
  <c r="H28" i="253"/>
  <c r="O28" i="253"/>
  <c r="K28" i="253"/>
  <c r="G28" i="253"/>
  <c r="E29" i="252"/>
  <c r="E28" i="252"/>
  <c r="F27" i="252"/>
  <c r="G27" i="251"/>
  <c r="F29" i="251"/>
  <c r="O28" i="251"/>
  <c r="K28" i="251"/>
  <c r="G28" i="251"/>
  <c r="Q21" i="251"/>
  <c r="N28" i="251"/>
  <c r="J28" i="251"/>
  <c r="F28" i="251"/>
  <c r="M28" i="251"/>
  <c r="I28" i="251"/>
  <c r="E28" i="251"/>
  <c r="P28" i="251"/>
  <c r="L28" i="251"/>
  <c r="H28" i="251"/>
  <c r="S5" i="249"/>
  <c r="S6" i="249" s="1"/>
  <c r="N78" i="34"/>
  <c r="M78" i="34"/>
  <c r="I84" i="34"/>
  <c r="I81" i="34"/>
  <c r="S4" i="250"/>
  <c r="E29" i="250"/>
  <c r="E28" i="250"/>
  <c r="P28" i="250"/>
  <c r="P29" i="250"/>
  <c r="K29" i="250"/>
  <c r="K28" i="250"/>
  <c r="L28" i="250"/>
  <c r="L29" i="250"/>
  <c r="G29" i="250"/>
  <c r="G28" i="250"/>
  <c r="J29" i="250"/>
  <c r="J28" i="250"/>
  <c r="H28" i="250"/>
  <c r="H29" i="250"/>
  <c r="N29" i="250"/>
  <c r="N28" i="250"/>
  <c r="I29" i="250"/>
  <c r="I28" i="250"/>
  <c r="O29" i="250"/>
  <c r="O28" i="250"/>
  <c r="M29" i="250"/>
  <c r="M28" i="250"/>
  <c r="M28" i="249"/>
  <c r="I28" i="249"/>
  <c r="E28" i="249"/>
  <c r="P28" i="249"/>
  <c r="L28" i="249"/>
  <c r="H28" i="249"/>
  <c r="O28" i="249"/>
  <c r="K28" i="249"/>
  <c r="G28" i="249"/>
  <c r="N28" i="249"/>
  <c r="J28" i="249"/>
  <c r="F28" i="249"/>
  <c r="E28" i="248"/>
  <c r="F27" i="248"/>
  <c r="E29" i="248"/>
  <c r="P28" i="247"/>
  <c r="L28" i="247"/>
  <c r="H28" i="247"/>
  <c r="O28" i="247"/>
  <c r="K28" i="247"/>
  <c r="G28" i="247"/>
  <c r="Q21" i="247"/>
  <c r="N28" i="247"/>
  <c r="J28" i="247"/>
  <c r="F28" i="247"/>
  <c r="M28" i="247"/>
  <c r="I28" i="247"/>
  <c r="E28" i="247"/>
  <c r="E29" i="247"/>
  <c r="F27" i="247"/>
  <c r="H130" i="34"/>
  <c r="G130" i="34"/>
  <c r="Q130" i="34" s="1"/>
  <c r="H129" i="34"/>
  <c r="G129" i="34"/>
  <c r="H128" i="34"/>
  <c r="G128" i="34"/>
  <c r="H126" i="34"/>
  <c r="G126" i="34"/>
  <c r="Q126" i="34" s="1"/>
  <c r="E19" i="213"/>
  <c r="F23" i="211"/>
  <c r="G23" i="211"/>
  <c r="H23" i="211"/>
  <c r="I23" i="211"/>
  <c r="J23" i="211"/>
  <c r="K23" i="211"/>
  <c r="L23" i="211"/>
  <c r="M23" i="211"/>
  <c r="N23" i="211"/>
  <c r="O23" i="211"/>
  <c r="P23" i="211"/>
  <c r="E23" i="211"/>
  <c r="F20" i="211"/>
  <c r="G20" i="211"/>
  <c r="H20" i="211"/>
  <c r="I20" i="211"/>
  <c r="J20" i="211"/>
  <c r="K20" i="211"/>
  <c r="L20" i="211"/>
  <c r="M20" i="211"/>
  <c r="N20" i="211"/>
  <c r="O20" i="211"/>
  <c r="P20" i="211"/>
  <c r="E20" i="211"/>
  <c r="F19" i="211"/>
  <c r="G19" i="211"/>
  <c r="H19" i="211"/>
  <c r="I19" i="211"/>
  <c r="J19" i="211"/>
  <c r="K19" i="211"/>
  <c r="L19" i="211"/>
  <c r="M19" i="211"/>
  <c r="N19" i="211"/>
  <c r="O19" i="211"/>
  <c r="P19" i="211"/>
  <c r="E19" i="211"/>
  <c r="F23" i="209"/>
  <c r="G23" i="209"/>
  <c r="H23" i="209"/>
  <c r="I23" i="209"/>
  <c r="J23" i="209"/>
  <c r="K23" i="209"/>
  <c r="L23" i="209"/>
  <c r="M23" i="209"/>
  <c r="N23" i="209"/>
  <c r="O23" i="209"/>
  <c r="P23" i="209"/>
  <c r="E23" i="209"/>
  <c r="Q140" i="34"/>
  <c r="F23" i="210"/>
  <c r="G23" i="210"/>
  <c r="H23" i="210"/>
  <c r="I23" i="210"/>
  <c r="J23" i="210"/>
  <c r="K23" i="210"/>
  <c r="L23" i="210"/>
  <c r="M23" i="210"/>
  <c r="N23" i="210"/>
  <c r="O23" i="210"/>
  <c r="E23" i="210"/>
  <c r="F20" i="210"/>
  <c r="G20" i="210"/>
  <c r="H20" i="210"/>
  <c r="I20" i="210"/>
  <c r="J20" i="210"/>
  <c r="K20" i="210"/>
  <c r="L20" i="210"/>
  <c r="M20" i="210"/>
  <c r="N20" i="210"/>
  <c r="O20" i="210"/>
  <c r="P20" i="210"/>
  <c r="E20" i="210"/>
  <c r="F19" i="210"/>
  <c r="G19" i="210"/>
  <c r="H19" i="210"/>
  <c r="I19" i="210"/>
  <c r="J19" i="210"/>
  <c r="K19" i="210"/>
  <c r="L19" i="210"/>
  <c r="M19" i="210"/>
  <c r="N19" i="210"/>
  <c r="O19" i="210"/>
  <c r="P19" i="210"/>
  <c r="E19" i="210"/>
  <c r="Q138" i="34"/>
  <c r="F23" i="238"/>
  <c r="G23" i="238"/>
  <c r="H23" i="238"/>
  <c r="I23" i="238"/>
  <c r="J23" i="238"/>
  <c r="K23" i="238"/>
  <c r="L23" i="238"/>
  <c r="M23" i="238"/>
  <c r="N23" i="238"/>
  <c r="O23" i="238"/>
  <c r="P23" i="238"/>
  <c r="E23" i="238"/>
  <c r="F20" i="238"/>
  <c r="G20" i="238"/>
  <c r="H20" i="238"/>
  <c r="I20" i="238"/>
  <c r="J20" i="238"/>
  <c r="K20" i="238"/>
  <c r="L20" i="238"/>
  <c r="M20" i="238"/>
  <c r="N20" i="238"/>
  <c r="O20" i="238"/>
  <c r="P20" i="238"/>
  <c r="E20" i="238"/>
  <c r="F19" i="238"/>
  <c r="G19" i="238"/>
  <c r="H19" i="238"/>
  <c r="I19" i="238"/>
  <c r="J19" i="238"/>
  <c r="K19" i="238"/>
  <c r="L19" i="238"/>
  <c r="M19" i="238"/>
  <c r="N19" i="238"/>
  <c r="O19" i="238"/>
  <c r="P19" i="238"/>
  <c r="E19" i="238"/>
  <c r="F23" i="207"/>
  <c r="G23" i="207"/>
  <c r="H23" i="207"/>
  <c r="I23" i="207"/>
  <c r="J23" i="207"/>
  <c r="K23" i="207"/>
  <c r="L23" i="207"/>
  <c r="M23" i="207"/>
  <c r="N23" i="207"/>
  <c r="O23" i="207"/>
  <c r="P23" i="207"/>
  <c r="E23" i="207"/>
  <c r="F20" i="207"/>
  <c r="G20" i="207"/>
  <c r="H20" i="207"/>
  <c r="I20" i="207"/>
  <c r="J20" i="207"/>
  <c r="K20" i="207"/>
  <c r="L20" i="207"/>
  <c r="M20" i="207"/>
  <c r="N20" i="207"/>
  <c r="O20" i="207"/>
  <c r="P20" i="207"/>
  <c r="E20" i="207"/>
  <c r="F19" i="207"/>
  <c r="G19" i="207"/>
  <c r="H19" i="207"/>
  <c r="I19" i="207"/>
  <c r="J19" i="207"/>
  <c r="K19" i="207"/>
  <c r="L19" i="207"/>
  <c r="M19" i="207"/>
  <c r="N19" i="207"/>
  <c r="O19" i="207"/>
  <c r="P19" i="207"/>
  <c r="E19" i="207"/>
  <c r="F19" i="237"/>
  <c r="G19" i="237"/>
  <c r="H19" i="237"/>
  <c r="I19" i="237"/>
  <c r="J19" i="237"/>
  <c r="K19" i="237"/>
  <c r="L19" i="237"/>
  <c r="M19" i="237"/>
  <c r="N19" i="237"/>
  <c r="O19" i="237"/>
  <c r="P19" i="237"/>
  <c r="Q19" i="237"/>
  <c r="E19" i="237"/>
  <c r="F19" i="243"/>
  <c r="G19" i="243"/>
  <c r="H19" i="243"/>
  <c r="I19" i="243"/>
  <c r="J19" i="243"/>
  <c r="K19" i="243"/>
  <c r="L19" i="243"/>
  <c r="M19" i="243"/>
  <c r="N19" i="243"/>
  <c r="O19" i="243"/>
  <c r="P19" i="243"/>
  <c r="E19" i="243"/>
  <c r="F19" i="242"/>
  <c r="Q96" i="34" s="1"/>
  <c r="G19" i="242"/>
  <c r="H19" i="242"/>
  <c r="I19" i="242"/>
  <c r="J19" i="242"/>
  <c r="K19" i="242"/>
  <c r="L19" i="242"/>
  <c r="M19" i="242"/>
  <c r="N19" i="242"/>
  <c r="O19" i="242"/>
  <c r="P19" i="242"/>
  <c r="E19" i="242"/>
  <c r="Q75" i="34" s="1"/>
  <c r="F19" i="235"/>
  <c r="G19" i="235"/>
  <c r="H19" i="235"/>
  <c r="I19" i="235"/>
  <c r="J19" i="235"/>
  <c r="K19" i="235"/>
  <c r="L19" i="235"/>
  <c r="M19" i="235"/>
  <c r="N19" i="235"/>
  <c r="O19" i="235"/>
  <c r="P19" i="235"/>
  <c r="E19" i="235"/>
  <c r="F19" i="206"/>
  <c r="G19" i="206"/>
  <c r="H19" i="206"/>
  <c r="I19" i="206"/>
  <c r="J19" i="206"/>
  <c r="K19" i="206"/>
  <c r="L19" i="206"/>
  <c r="M19" i="206"/>
  <c r="N19" i="206"/>
  <c r="O19" i="206"/>
  <c r="P19" i="206"/>
  <c r="E19" i="206"/>
  <c r="P19" i="234"/>
  <c r="G61" i="34" s="1"/>
  <c r="F19" i="232"/>
  <c r="G19" i="232"/>
  <c r="H19" i="232"/>
  <c r="I19" i="232"/>
  <c r="J19" i="232"/>
  <c r="K19" i="232"/>
  <c r="L19" i="232"/>
  <c r="M19" i="232"/>
  <c r="N19" i="232"/>
  <c r="O19" i="232"/>
  <c r="P19" i="232"/>
  <c r="E19" i="232"/>
  <c r="F19" i="201"/>
  <c r="G19" i="201"/>
  <c r="H19" i="201"/>
  <c r="I19" i="201"/>
  <c r="J19" i="201"/>
  <c r="K19" i="201"/>
  <c r="L19" i="201"/>
  <c r="M19" i="201"/>
  <c r="N19" i="201"/>
  <c r="O19" i="201"/>
  <c r="P19" i="201"/>
  <c r="E19" i="201"/>
  <c r="E26" i="82"/>
  <c r="F19" i="82"/>
  <c r="G19" i="82"/>
  <c r="H19" i="82"/>
  <c r="I19" i="82"/>
  <c r="J19" i="82"/>
  <c r="K19" i="82"/>
  <c r="L19" i="82"/>
  <c r="M19" i="82"/>
  <c r="N19" i="82"/>
  <c r="O19" i="82"/>
  <c r="P19" i="82"/>
  <c r="E19" i="82"/>
  <c r="E25" i="82" s="1"/>
  <c r="F19" i="229"/>
  <c r="G19" i="229"/>
  <c r="H19" i="229"/>
  <c r="I19" i="229"/>
  <c r="J19" i="229"/>
  <c r="K19" i="229"/>
  <c r="L19" i="229"/>
  <c r="M19" i="229"/>
  <c r="N19" i="229"/>
  <c r="O19" i="229"/>
  <c r="P19" i="229"/>
  <c r="E19" i="229"/>
  <c r="F19" i="227"/>
  <c r="G19" i="227"/>
  <c r="H19" i="227"/>
  <c r="I19" i="227"/>
  <c r="J19" i="227"/>
  <c r="K19" i="227"/>
  <c r="L19" i="227"/>
  <c r="M19" i="227"/>
  <c r="N19" i="227"/>
  <c r="O19" i="227"/>
  <c r="P19" i="227"/>
  <c r="E19" i="227"/>
  <c r="F19" i="228"/>
  <c r="G19" i="228"/>
  <c r="H19" i="228"/>
  <c r="I19" i="228"/>
  <c r="J19" i="228"/>
  <c r="K19" i="228"/>
  <c r="L19" i="228"/>
  <c r="M19" i="228"/>
  <c r="N19" i="228"/>
  <c r="O19" i="228"/>
  <c r="P19" i="228"/>
  <c r="E19" i="228"/>
  <c r="F19" i="81"/>
  <c r="G19" i="81"/>
  <c r="H19" i="81"/>
  <c r="I19" i="81"/>
  <c r="J19" i="81"/>
  <c r="K19" i="81"/>
  <c r="L19" i="81"/>
  <c r="M19" i="81"/>
  <c r="N19" i="81"/>
  <c r="O19" i="81"/>
  <c r="P19" i="81"/>
  <c r="E19" i="81"/>
  <c r="F19" i="170"/>
  <c r="G19" i="170"/>
  <c r="H19" i="170"/>
  <c r="I19" i="170"/>
  <c r="J19" i="170"/>
  <c r="K19" i="170"/>
  <c r="L19" i="170"/>
  <c r="M19" i="170"/>
  <c r="N19" i="170"/>
  <c r="O19" i="170"/>
  <c r="P19" i="170"/>
  <c r="E19" i="170"/>
  <c r="F19" i="204"/>
  <c r="G19" i="204"/>
  <c r="H19" i="204"/>
  <c r="I19" i="204"/>
  <c r="J19" i="204"/>
  <c r="K19" i="204"/>
  <c r="L19" i="204"/>
  <c r="M19" i="204"/>
  <c r="N19" i="204"/>
  <c r="O19" i="204"/>
  <c r="P19" i="204"/>
  <c r="E19" i="204"/>
  <c r="F19" i="225"/>
  <c r="G19" i="225"/>
  <c r="H19" i="225"/>
  <c r="I19" i="225"/>
  <c r="J19" i="225"/>
  <c r="K19" i="225"/>
  <c r="L19" i="225"/>
  <c r="M19" i="225"/>
  <c r="N19" i="225"/>
  <c r="O19" i="225"/>
  <c r="P19" i="225"/>
  <c r="E19" i="225"/>
  <c r="F19" i="231"/>
  <c r="F21" i="231" s="1"/>
  <c r="G19" i="231"/>
  <c r="G21" i="231" s="1"/>
  <c r="H19" i="231"/>
  <c r="H21" i="231" s="1"/>
  <c r="I19" i="231"/>
  <c r="I21" i="231" s="1"/>
  <c r="J19" i="231"/>
  <c r="J21" i="231" s="1"/>
  <c r="K19" i="231"/>
  <c r="L19" i="231"/>
  <c r="L21" i="231" s="1"/>
  <c r="M19" i="231"/>
  <c r="M21" i="231" s="1"/>
  <c r="N19" i="231"/>
  <c r="N21" i="231" s="1"/>
  <c r="O19" i="231"/>
  <c r="O21" i="231" s="1"/>
  <c r="P19" i="231"/>
  <c r="P21" i="231" s="1"/>
  <c r="E19" i="231"/>
  <c r="E21" i="231" s="1"/>
  <c r="E19" i="223"/>
  <c r="Q23" i="79"/>
  <c r="F19" i="79"/>
  <c r="G19" i="79"/>
  <c r="H19" i="79"/>
  <c r="I19" i="79"/>
  <c r="J19" i="79"/>
  <c r="K19" i="79"/>
  <c r="L19" i="79"/>
  <c r="M19" i="79"/>
  <c r="N19" i="79"/>
  <c r="O19" i="79"/>
  <c r="P19" i="79"/>
  <c r="E19" i="79"/>
  <c r="F19" i="222"/>
  <c r="G19" i="222"/>
  <c r="H19" i="222"/>
  <c r="I19" i="222"/>
  <c r="J19" i="222"/>
  <c r="K19" i="222"/>
  <c r="L19" i="222"/>
  <c r="M19" i="222"/>
  <c r="N19" i="222"/>
  <c r="O19" i="222"/>
  <c r="P19" i="222"/>
  <c r="E19" i="222"/>
  <c r="F19" i="221"/>
  <c r="G19" i="221"/>
  <c r="H19" i="221"/>
  <c r="I19" i="221"/>
  <c r="J19" i="221"/>
  <c r="K19" i="221"/>
  <c r="L19" i="221"/>
  <c r="M19" i="221"/>
  <c r="N19" i="221"/>
  <c r="O19" i="221"/>
  <c r="P19" i="221"/>
  <c r="E19" i="221"/>
  <c r="F19" i="220"/>
  <c r="G19" i="220"/>
  <c r="H19" i="220"/>
  <c r="I19" i="220"/>
  <c r="J19" i="220"/>
  <c r="K19" i="220"/>
  <c r="L19" i="220"/>
  <c r="M19" i="220"/>
  <c r="N19" i="220"/>
  <c r="O19" i="220"/>
  <c r="P19" i="220"/>
  <c r="E19" i="220"/>
  <c r="F19" i="78"/>
  <c r="G19" i="78"/>
  <c r="H19" i="78"/>
  <c r="I19" i="78"/>
  <c r="J19" i="78"/>
  <c r="K19" i="78"/>
  <c r="L19" i="78"/>
  <c r="M19" i="78"/>
  <c r="N19" i="78"/>
  <c r="O19" i="78"/>
  <c r="P19" i="78"/>
  <c r="E19" i="78"/>
  <c r="F19" i="230"/>
  <c r="G19" i="230"/>
  <c r="H19" i="230"/>
  <c r="I19" i="230"/>
  <c r="J19" i="230"/>
  <c r="K19" i="230"/>
  <c r="L19" i="230"/>
  <c r="M19" i="230"/>
  <c r="N19" i="230"/>
  <c r="O19" i="230"/>
  <c r="P19" i="230"/>
  <c r="E19" i="230"/>
  <c r="F19" i="226"/>
  <c r="G19" i="226"/>
  <c r="H19" i="226"/>
  <c r="I19" i="226"/>
  <c r="J19" i="226"/>
  <c r="K19" i="226"/>
  <c r="L19" i="226"/>
  <c r="M19" i="226"/>
  <c r="N19" i="226"/>
  <c r="O19" i="226"/>
  <c r="E19" i="226"/>
  <c r="F19" i="241"/>
  <c r="G19" i="241"/>
  <c r="H19" i="241"/>
  <c r="I19" i="241"/>
  <c r="J19" i="241"/>
  <c r="K19" i="241"/>
  <c r="L19" i="241"/>
  <c r="M19" i="241"/>
  <c r="N19" i="241"/>
  <c r="O19" i="241"/>
  <c r="P19" i="241"/>
  <c r="E19" i="241"/>
  <c r="C150" i="246"/>
  <c r="B150" i="246"/>
  <c r="A150" i="246"/>
  <c r="B149" i="246"/>
  <c r="A149" i="246"/>
  <c r="B148" i="246"/>
  <c r="A148" i="246"/>
  <c r="B147" i="246"/>
  <c r="A147" i="246"/>
  <c r="B146" i="246"/>
  <c r="A146" i="246"/>
  <c r="B145" i="246"/>
  <c r="A145" i="246"/>
  <c r="B144" i="246"/>
  <c r="A144" i="246"/>
  <c r="B143" i="246"/>
  <c r="B142" i="246"/>
  <c r="C6" i="246"/>
  <c r="B6" i="246"/>
  <c r="C5" i="246"/>
  <c r="B5" i="246"/>
  <c r="A5" i="246"/>
  <c r="C4" i="246"/>
  <c r="A4" i="246"/>
  <c r="C3" i="246"/>
  <c r="B3" i="246"/>
  <c r="C2" i="246"/>
  <c r="C1" i="246"/>
  <c r="B1" i="246"/>
  <c r="E25" i="81" l="1"/>
  <c r="F25" i="81" s="1"/>
  <c r="G25" i="81" s="1"/>
  <c r="H25" i="81" s="1"/>
  <c r="Q19" i="81"/>
  <c r="Q26" i="251"/>
  <c r="L26" i="247"/>
  <c r="M26" i="247" s="1"/>
  <c r="N26" i="247" s="1"/>
  <c r="O26" i="247" s="1"/>
  <c r="P26" i="247" s="1"/>
  <c r="K21" i="231"/>
  <c r="L26" i="248"/>
  <c r="M26" i="248" s="1"/>
  <c r="N26" i="248" s="1"/>
  <c r="O26" i="248" s="1"/>
  <c r="P26" i="248" s="1"/>
  <c r="G19" i="34"/>
  <c r="J26" i="232"/>
  <c r="N26" i="232"/>
  <c r="H26" i="232"/>
  <c r="P26" i="232"/>
  <c r="I26" i="232"/>
  <c r="F26" i="232"/>
  <c r="G26" i="232"/>
  <c r="K26" i="232"/>
  <c r="O26" i="232"/>
  <c r="L26" i="232"/>
  <c r="M26" i="232"/>
  <c r="H26" i="278"/>
  <c r="G63" i="34"/>
  <c r="F25" i="82"/>
  <c r="G25" i="82" s="1"/>
  <c r="F26" i="82"/>
  <c r="G26" i="82" s="1"/>
  <c r="H26" i="82" s="1"/>
  <c r="I26" i="82" s="1"/>
  <c r="J26" i="82" s="1"/>
  <c r="H27" i="232"/>
  <c r="L27" i="232"/>
  <c r="P27" i="232"/>
  <c r="I27" i="232"/>
  <c r="O50" i="34" s="1"/>
  <c r="M27" i="232"/>
  <c r="F27" i="232"/>
  <c r="J27" i="232"/>
  <c r="N27" i="232"/>
  <c r="E27" i="232"/>
  <c r="G27" i="232"/>
  <c r="K27" i="232"/>
  <c r="O27" i="232"/>
  <c r="M75" i="34"/>
  <c r="S5" i="247"/>
  <c r="S6" i="247" s="1"/>
  <c r="I96" i="34"/>
  <c r="Q98" i="34"/>
  <c r="I98" i="34"/>
  <c r="S5" i="248"/>
  <c r="S6" i="248" s="1"/>
  <c r="M77" i="34"/>
  <c r="N77" i="34"/>
  <c r="O92" i="34"/>
  <c r="O85" i="34"/>
  <c r="O94" i="34"/>
  <c r="Q129" i="34"/>
  <c r="I129" i="34"/>
  <c r="I130" i="34"/>
  <c r="I126" i="34"/>
  <c r="Q128" i="34"/>
  <c r="I128" i="34"/>
  <c r="O93" i="34"/>
  <c r="H24" i="34"/>
  <c r="O83" i="34"/>
  <c r="I140" i="34"/>
  <c r="I138" i="34"/>
  <c r="Q139" i="34"/>
  <c r="I139" i="34"/>
  <c r="F28" i="252"/>
  <c r="G27" i="252"/>
  <c r="F29" i="252"/>
  <c r="Q28" i="251"/>
  <c r="G29" i="251"/>
  <c r="H27" i="251"/>
  <c r="R84" i="34"/>
  <c r="O84" i="34"/>
  <c r="F29" i="248"/>
  <c r="F28" i="248"/>
  <c r="G27" i="248"/>
  <c r="F29" i="247"/>
  <c r="G27" i="247"/>
  <c r="Q28" i="247"/>
  <c r="I75" i="34"/>
  <c r="Q77" i="34"/>
  <c r="I77" i="34"/>
  <c r="E50" i="216"/>
  <c r="F50" i="216"/>
  <c r="G50" i="216"/>
  <c r="H50" i="216"/>
  <c r="I50" i="216"/>
  <c r="J50" i="216"/>
  <c r="K50" i="216"/>
  <c r="L50" i="216"/>
  <c r="M50" i="216"/>
  <c r="N50" i="216"/>
  <c r="O50" i="216"/>
  <c r="D50" i="216"/>
  <c r="F21" i="245"/>
  <c r="G21" i="245"/>
  <c r="J21" i="245"/>
  <c r="O21" i="245"/>
  <c r="F19" i="245"/>
  <c r="F22" i="245" s="1"/>
  <c r="G19" i="245"/>
  <c r="G22" i="245" s="1"/>
  <c r="H19" i="245"/>
  <c r="I19" i="245"/>
  <c r="J19" i="245"/>
  <c r="J22" i="245" s="1"/>
  <c r="K19" i="245"/>
  <c r="L19" i="245"/>
  <c r="M19" i="245"/>
  <c r="N19" i="245"/>
  <c r="O19" i="245"/>
  <c r="O22" i="245" s="1"/>
  <c r="P19" i="245"/>
  <c r="E19" i="245"/>
  <c r="C1" i="245"/>
  <c r="B1" i="245"/>
  <c r="Q25" i="245"/>
  <c r="D23" i="245"/>
  <c r="H21" i="244"/>
  <c r="I21" i="244"/>
  <c r="L21" i="244"/>
  <c r="M21" i="244"/>
  <c r="N21" i="244"/>
  <c r="O30" i="244"/>
  <c r="D23" i="244"/>
  <c r="F21" i="243"/>
  <c r="L21" i="243"/>
  <c r="N21" i="243"/>
  <c r="H71" i="34"/>
  <c r="E21" i="243"/>
  <c r="F22" i="243"/>
  <c r="N22" i="243"/>
  <c r="G71" i="34"/>
  <c r="E26" i="243"/>
  <c r="C1" i="243"/>
  <c r="B1" i="243"/>
  <c r="E30" i="243"/>
  <c r="D23" i="243"/>
  <c r="P21" i="243"/>
  <c r="H21" i="243"/>
  <c r="M21" i="243"/>
  <c r="I21" i="243"/>
  <c r="I21" i="242"/>
  <c r="E27" i="242"/>
  <c r="G21" i="242"/>
  <c r="K21" i="242"/>
  <c r="N21" i="242"/>
  <c r="G69" i="34"/>
  <c r="Q69" i="34" s="1"/>
  <c r="E26" i="242"/>
  <c r="C1" i="242"/>
  <c r="D1" i="242"/>
  <c r="B1" i="242"/>
  <c r="Q25" i="242"/>
  <c r="D23" i="242"/>
  <c r="D30" i="242" s="1"/>
  <c r="D22" i="242"/>
  <c r="D29" i="242" s="1"/>
  <c r="D21" i="242"/>
  <c r="D28" i="242" s="1"/>
  <c r="O22" i="242"/>
  <c r="M21" i="242"/>
  <c r="G22" i="242"/>
  <c r="D20" i="242"/>
  <c r="D27" i="242" s="1"/>
  <c r="D19" i="242"/>
  <c r="D26" i="242" s="1"/>
  <c r="P18" i="242"/>
  <c r="P25" i="242" s="1"/>
  <c r="O18" i="242"/>
  <c r="N18" i="242"/>
  <c r="N25" i="242" s="1"/>
  <c r="M18" i="242"/>
  <c r="M25" i="242" s="1"/>
  <c r="L18" i="242"/>
  <c r="L25" i="242" s="1"/>
  <c r="K18" i="242"/>
  <c r="K25" i="242" s="1"/>
  <c r="J18" i="242"/>
  <c r="J25" i="242" s="1"/>
  <c r="I18" i="242"/>
  <c r="I25" i="242" s="1"/>
  <c r="H18" i="242"/>
  <c r="H25" i="242" s="1"/>
  <c r="G18" i="242"/>
  <c r="G25" i="242" s="1"/>
  <c r="F18" i="242"/>
  <c r="F25" i="242" s="1"/>
  <c r="E18" i="242"/>
  <c r="E25" i="242" s="1"/>
  <c r="C41" i="216"/>
  <c r="C42" i="216"/>
  <c r="C43" i="216"/>
  <c r="C44" i="216"/>
  <c r="C45" i="216"/>
  <c r="C46" i="216"/>
  <c r="B42" i="216"/>
  <c r="B43" i="216"/>
  <c r="B44" i="216"/>
  <c r="B45" i="216"/>
  <c r="B41" i="216"/>
  <c r="A42" i="216"/>
  <c r="A43" i="216"/>
  <c r="A44" i="216"/>
  <c r="A45" i="216"/>
  <c r="A41" i="216"/>
  <c r="Q70" i="34" l="1"/>
  <c r="I70" i="34"/>
  <c r="Q21" i="81"/>
  <c r="Q22" i="81"/>
  <c r="Q55" i="34"/>
  <c r="I55" i="34"/>
  <c r="Q91" i="34"/>
  <c r="I91" i="34"/>
  <c r="Q82" i="34"/>
  <c r="I82" i="34"/>
  <c r="Q76" i="34"/>
  <c r="I76" i="34"/>
  <c r="Q97" i="34"/>
  <c r="I97" i="34"/>
  <c r="Q64" i="34"/>
  <c r="I64" i="34"/>
  <c r="Q45" i="34"/>
  <c r="I45" i="34"/>
  <c r="Q26" i="247"/>
  <c r="Q18" i="34"/>
  <c r="I18" i="34"/>
  <c r="I26" i="278"/>
  <c r="K26" i="82"/>
  <c r="R75" i="34"/>
  <c r="Q100" i="34"/>
  <c r="I100" i="34"/>
  <c r="Q99" i="34"/>
  <c r="I99" i="34"/>
  <c r="O90" i="34"/>
  <c r="G29" i="252"/>
  <c r="G28" i="252"/>
  <c r="H27" i="252"/>
  <c r="H29" i="251"/>
  <c r="I27" i="251"/>
  <c r="G29" i="248"/>
  <c r="G28" i="248"/>
  <c r="H27" i="248"/>
  <c r="H27" i="247"/>
  <c r="G29" i="247"/>
  <c r="G72" i="34"/>
  <c r="Q72" i="34" s="1"/>
  <c r="Q79" i="34"/>
  <c r="I79" i="34"/>
  <c r="E26" i="244"/>
  <c r="G73" i="34"/>
  <c r="O21" i="242"/>
  <c r="J22" i="243"/>
  <c r="K26" i="244"/>
  <c r="H69" i="34"/>
  <c r="I69" i="34" s="1"/>
  <c r="N30" i="242"/>
  <c r="K22" i="242"/>
  <c r="L26" i="244"/>
  <c r="J21" i="244"/>
  <c r="H73" i="34"/>
  <c r="P30" i="244"/>
  <c r="K22" i="245"/>
  <c r="E30" i="242"/>
  <c r="F27" i="242"/>
  <c r="G27" i="242" s="1"/>
  <c r="H27" i="242" s="1"/>
  <c r="F30" i="243"/>
  <c r="G30" i="243" s="1"/>
  <c r="H30" i="243" s="1"/>
  <c r="I30" i="243" s="1"/>
  <c r="J30" i="243" s="1"/>
  <c r="K30" i="243" s="1"/>
  <c r="L30" i="243" s="1"/>
  <c r="M30" i="243" s="1"/>
  <c r="N30" i="243" s="1"/>
  <c r="O30" i="243" s="1"/>
  <c r="P30" i="243" s="1"/>
  <c r="N22" i="245"/>
  <c r="K21" i="245"/>
  <c r="F27" i="245"/>
  <c r="F28" i="245" s="1"/>
  <c r="N21" i="245"/>
  <c r="K26" i="245"/>
  <c r="N26" i="245"/>
  <c r="J26" i="245"/>
  <c r="F26" i="245"/>
  <c r="M26" i="245"/>
  <c r="I26" i="245"/>
  <c r="E26" i="245"/>
  <c r="P26" i="245"/>
  <c r="L26" i="245"/>
  <c r="H26" i="245"/>
  <c r="H22" i="245"/>
  <c r="H21" i="245"/>
  <c r="N27" i="245"/>
  <c r="J27" i="245"/>
  <c r="L22" i="245"/>
  <c r="L21" i="245"/>
  <c r="P22" i="245"/>
  <c r="P21" i="245"/>
  <c r="O26" i="245"/>
  <c r="M27" i="245"/>
  <c r="I22" i="245"/>
  <c r="M22" i="245"/>
  <c r="N30" i="245"/>
  <c r="J30" i="245"/>
  <c r="F30" i="245"/>
  <c r="M30" i="245"/>
  <c r="I30" i="245"/>
  <c r="E30" i="245"/>
  <c r="P30" i="245"/>
  <c r="L30" i="245"/>
  <c r="H30" i="245"/>
  <c r="O30" i="245"/>
  <c r="K30" i="245"/>
  <c r="G30" i="245"/>
  <c r="G26" i="245"/>
  <c r="G27" i="245"/>
  <c r="K27" i="245"/>
  <c r="O27" i="245"/>
  <c r="E21" i="245"/>
  <c r="I21" i="245"/>
  <c r="M21" i="245"/>
  <c r="H27" i="245"/>
  <c r="L27" i="245"/>
  <c r="P27" i="245"/>
  <c r="E22" i="245"/>
  <c r="E27" i="245"/>
  <c r="I27" i="245"/>
  <c r="O27" i="244"/>
  <c r="G21" i="244"/>
  <c r="K21" i="244"/>
  <c r="O21" i="244"/>
  <c r="I26" i="244"/>
  <c r="M26" i="244"/>
  <c r="N26" i="244" s="1"/>
  <c r="O26" i="244" s="1"/>
  <c r="H27" i="244"/>
  <c r="L27" i="244"/>
  <c r="E30" i="244"/>
  <c r="I30" i="244"/>
  <c r="M30" i="244"/>
  <c r="E21" i="244"/>
  <c r="F26" i="244"/>
  <c r="J26" i="244"/>
  <c r="E27" i="244"/>
  <c r="I27" i="244"/>
  <c r="M27" i="244"/>
  <c r="F30" i="244"/>
  <c r="J30" i="244"/>
  <c r="N30" i="244"/>
  <c r="F21" i="244"/>
  <c r="G26" i="244"/>
  <c r="F27" i="244"/>
  <c r="J27" i="244"/>
  <c r="N27" i="244"/>
  <c r="G30" i="244"/>
  <c r="K30" i="244"/>
  <c r="H26" i="244"/>
  <c r="G27" i="244"/>
  <c r="K27" i="244"/>
  <c r="H30" i="244"/>
  <c r="L30" i="244"/>
  <c r="O22" i="243"/>
  <c r="J21" i="243"/>
  <c r="E27" i="243"/>
  <c r="E28" i="243" s="1"/>
  <c r="G21" i="243"/>
  <c r="K21" i="243"/>
  <c r="O21" i="243"/>
  <c r="F26" i="243"/>
  <c r="I22" i="243"/>
  <c r="M22" i="243"/>
  <c r="Q19" i="243"/>
  <c r="G22" i="243"/>
  <c r="Q23" i="243"/>
  <c r="K22" i="243"/>
  <c r="H22" i="243"/>
  <c r="L22" i="243"/>
  <c r="P22" i="243"/>
  <c r="Q20" i="243"/>
  <c r="E22" i="243"/>
  <c r="Q22" i="243" s="1"/>
  <c r="Q19" i="242"/>
  <c r="F26" i="242"/>
  <c r="E21" i="242"/>
  <c r="E28" i="242" s="1"/>
  <c r="H21" i="242"/>
  <c r="L21" i="242"/>
  <c r="P21" i="242"/>
  <c r="P22" i="242"/>
  <c r="O25" i="242"/>
  <c r="I1" i="242"/>
  <c r="F22" i="242"/>
  <c r="J22" i="242"/>
  <c r="N22" i="242"/>
  <c r="F21" i="242"/>
  <c r="H22" i="242"/>
  <c r="J21" i="242"/>
  <c r="L22" i="242"/>
  <c r="M30" i="242"/>
  <c r="I30" i="242"/>
  <c r="P30" i="242"/>
  <c r="L30" i="242"/>
  <c r="H30" i="242"/>
  <c r="O30" i="242"/>
  <c r="K30" i="242"/>
  <c r="G30" i="242"/>
  <c r="E29" i="242"/>
  <c r="Q20" i="242"/>
  <c r="E22" i="242"/>
  <c r="I22" i="242"/>
  <c r="M22" i="242"/>
  <c r="F30" i="242"/>
  <c r="J30" i="242"/>
  <c r="L26" i="82" l="1"/>
  <c r="M26" i="82" s="1"/>
  <c r="N26" i="82" s="1"/>
  <c r="O26" i="82" s="1"/>
  <c r="P26" i="82" s="1"/>
  <c r="J26" i="278"/>
  <c r="G26" i="242"/>
  <c r="H26" i="242" s="1"/>
  <c r="I26" i="242" s="1"/>
  <c r="J26" i="242" s="1"/>
  <c r="K26" i="242" s="1"/>
  <c r="R96" i="34"/>
  <c r="R100" i="34"/>
  <c r="G26" i="243"/>
  <c r="H26" i="243" s="1"/>
  <c r="I26" i="243" s="1"/>
  <c r="J26" i="243" s="1"/>
  <c r="K26" i="243" s="1"/>
  <c r="R98" i="34"/>
  <c r="R99" i="34"/>
  <c r="F29" i="245"/>
  <c r="E29" i="243"/>
  <c r="G28" i="242"/>
  <c r="H29" i="252"/>
  <c r="H28" i="252"/>
  <c r="I27" i="252"/>
  <c r="I29" i="251"/>
  <c r="J27" i="251"/>
  <c r="H29" i="248"/>
  <c r="H28" i="248"/>
  <c r="I27" i="248"/>
  <c r="H29" i="247"/>
  <c r="I27" i="247"/>
  <c r="R77" i="34"/>
  <c r="O77" i="34"/>
  <c r="Q78" i="34"/>
  <c r="I78" i="34"/>
  <c r="F27" i="243"/>
  <c r="F28" i="243" s="1"/>
  <c r="S5" i="245"/>
  <c r="S6" i="245" s="1"/>
  <c r="N73" i="34"/>
  <c r="M73" i="34"/>
  <c r="I29" i="245"/>
  <c r="I28" i="245"/>
  <c r="L28" i="245"/>
  <c r="L29" i="245"/>
  <c r="G29" i="245"/>
  <c r="G28" i="245"/>
  <c r="J29" i="245"/>
  <c r="J28" i="245"/>
  <c r="E29" i="245"/>
  <c r="E28" i="245"/>
  <c r="H28" i="245"/>
  <c r="H29" i="245"/>
  <c r="N29" i="245"/>
  <c r="N28" i="245"/>
  <c r="O29" i="245"/>
  <c r="O28" i="245"/>
  <c r="S4" i="245"/>
  <c r="M29" i="245"/>
  <c r="M28" i="245"/>
  <c r="P28" i="245"/>
  <c r="P29" i="245"/>
  <c r="K29" i="245"/>
  <c r="K28" i="245"/>
  <c r="P26" i="244"/>
  <c r="N72" i="34" s="1"/>
  <c r="N28" i="244"/>
  <c r="J28" i="244"/>
  <c r="F28" i="244"/>
  <c r="M28" i="244"/>
  <c r="I28" i="244"/>
  <c r="E28" i="244"/>
  <c r="L28" i="244"/>
  <c r="H28" i="244"/>
  <c r="O28" i="244"/>
  <c r="K28" i="244"/>
  <c r="G28" i="244"/>
  <c r="Q21" i="243"/>
  <c r="F29" i="242"/>
  <c r="K28" i="242"/>
  <c r="F28" i="242"/>
  <c r="H28" i="242"/>
  <c r="I28" i="242"/>
  <c r="J28" i="242"/>
  <c r="I27" i="242"/>
  <c r="Q22" i="242"/>
  <c r="O28" i="242"/>
  <c r="L28" i="242"/>
  <c r="M28" i="242"/>
  <c r="N28" i="242"/>
  <c r="P28" i="242"/>
  <c r="Q21" i="242"/>
  <c r="R70" i="34" l="1"/>
  <c r="L26" i="242"/>
  <c r="M26" i="242" s="1"/>
  <c r="N26" i="242" s="1"/>
  <c r="O26" i="242" s="1"/>
  <c r="P26" i="242" s="1"/>
  <c r="Q26" i="242" s="1"/>
  <c r="L26" i="243"/>
  <c r="M26" i="243" s="1"/>
  <c r="N26" i="243" s="1"/>
  <c r="O26" i="243" s="1"/>
  <c r="P26" i="243" s="1"/>
  <c r="K26" i="278"/>
  <c r="G29" i="242"/>
  <c r="S5" i="244"/>
  <c r="S6" i="244" s="1"/>
  <c r="M72" i="34"/>
  <c r="O72" i="34" s="1"/>
  <c r="H29" i="242"/>
  <c r="M71" i="34"/>
  <c r="S5" i="243"/>
  <c r="S6" i="243" s="1"/>
  <c r="N71" i="34"/>
  <c r="O100" i="34"/>
  <c r="O98" i="34"/>
  <c r="O96" i="34"/>
  <c r="O99" i="34"/>
  <c r="F29" i="243"/>
  <c r="G27" i="243"/>
  <c r="G29" i="243" s="1"/>
  <c r="I29" i="252"/>
  <c r="I28" i="252"/>
  <c r="J27" i="252"/>
  <c r="K27" i="251"/>
  <c r="J29" i="251"/>
  <c r="I28" i="248"/>
  <c r="J27" i="248"/>
  <c r="I29" i="248"/>
  <c r="I29" i="247"/>
  <c r="J27" i="247"/>
  <c r="R78" i="34"/>
  <c r="O78" i="34"/>
  <c r="R79" i="34"/>
  <c r="O79" i="34"/>
  <c r="Q28" i="242"/>
  <c r="J27" i="242"/>
  <c r="I29" i="242"/>
  <c r="L26" i="278" l="1"/>
  <c r="R72" i="34"/>
  <c r="S5" i="242"/>
  <c r="S6" i="242" s="1"/>
  <c r="M69" i="34"/>
  <c r="R69" i="34" s="1"/>
  <c r="G28" i="243"/>
  <c r="H27" i="243"/>
  <c r="H29" i="243" s="1"/>
  <c r="J28" i="252"/>
  <c r="K27" i="252"/>
  <c r="J29" i="252"/>
  <c r="K29" i="251"/>
  <c r="L27" i="251"/>
  <c r="J29" i="248"/>
  <c r="J28" i="248"/>
  <c r="K27" i="248"/>
  <c r="J29" i="247"/>
  <c r="K27" i="247"/>
  <c r="K27" i="242"/>
  <c r="J29" i="242"/>
  <c r="O70" i="34" l="1"/>
  <c r="M26" i="278"/>
  <c r="I27" i="243"/>
  <c r="I28" i="243" s="1"/>
  <c r="H28" i="243"/>
  <c r="K29" i="252"/>
  <c r="K28" i="252"/>
  <c r="L27" i="252"/>
  <c r="L29" i="251"/>
  <c r="M27" i="251"/>
  <c r="K29" i="248"/>
  <c r="K28" i="248"/>
  <c r="L27" i="248"/>
  <c r="L27" i="247"/>
  <c r="K29" i="247"/>
  <c r="K29" i="242"/>
  <c r="L27" i="242"/>
  <c r="N26" i="278" l="1"/>
  <c r="I29" i="243"/>
  <c r="J27" i="243"/>
  <c r="K27" i="243" s="1"/>
  <c r="L29" i="252"/>
  <c r="L28" i="252"/>
  <c r="M27" i="252"/>
  <c r="M29" i="251"/>
  <c r="N27" i="251"/>
  <c r="L29" i="248"/>
  <c r="L28" i="248"/>
  <c r="M27" i="248"/>
  <c r="L29" i="247"/>
  <c r="M27" i="247"/>
  <c r="L29" i="242"/>
  <c r="M27" i="242"/>
  <c r="O26" i="278" l="1"/>
  <c r="J28" i="243"/>
  <c r="J29" i="243"/>
  <c r="M29" i="252"/>
  <c r="M28" i="252"/>
  <c r="N27" i="252"/>
  <c r="O27" i="251"/>
  <c r="N29" i="251"/>
  <c r="M28" i="248"/>
  <c r="N27" i="248"/>
  <c r="M29" i="248"/>
  <c r="M29" i="247"/>
  <c r="N27" i="247"/>
  <c r="K29" i="243"/>
  <c r="K28" i="243"/>
  <c r="L27" i="243"/>
  <c r="N27" i="242"/>
  <c r="M29" i="242"/>
  <c r="P26" i="278" l="1"/>
  <c r="N28" i="252"/>
  <c r="O27" i="252"/>
  <c r="N29" i="252"/>
  <c r="O29" i="251"/>
  <c r="P27" i="251"/>
  <c r="N29" i="248"/>
  <c r="N28" i="248"/>
  <c r="O27" i="248"/>
  <c r="N29" i="247"/>
  <c r="O27" i="247"/>
  <c r="L28" i="243"/>
  <c r="M27" i="243"/>
  <c r="L29" i="243"/>
  <c r="O27" i="242"/>
  <c r="N29" i="242"/>
  <c r="S5" i="278" l="1"/>
  <c r="S6" i="278" s="1"/>
  <c r="Q26" i="278"/>
  <c r="S4" i="251"/>
  <c r="N81" i="34"/>
  <c r="O81" i="34" s="1"/>
  <c r="O29" i="252"/>
  <c r="O28" i="252"/>
  <c r="P27" i="252"/>
  <c r="S4" i="252" s="1"/>
  <c r="P29" i="251"/>
  <c r="Q29" i="251" s="1"/>
  <c r="Q27" i="251"/>
  <c r="O29" i="248"/>
  <c r="O28" i="248"/>
  <c r="P27" i="248"/>
  <c r="S4" i="248" s="1"/>
  <c r="P27" i="247"/>
  <c r="O29" i="247"/>
  <c r="M29" i="243"/>
  <c r="M28" i="243"/>
  <c r="N27" i="243"/>
  <c r="O29" i="242"/>
  <c r="P27" i="242"/>
  <c r="N69" i="34" s="1"/>
  <c r="O69" i="34" s="1"/>
  <c r="S4" i="242" l="1"/>
  <c r="S4" i="247"/>
  <c r="N75" i="34"/>
  <c r="O75" i="34" s="1"/>
  <c r="P29" i="252"/>
  <c r="P28" i="252"/>
  <c r="P29" i="248"/>
  <c r="P28" i="248"/>
  <c r="P29" i="247"/>
  <c r="Q29" i="247" s="1"/>
  <c r="Q27" i="247"/>
  <c r="N29" i="243"/>
  <c r="N28" i="243"/>
  <c r="O27" i="243"/>
  <c r="P29" i="242"/>
  <c r="Q29" i="242" s="1"/>
  <c r="Q27" i="242"/>
  <c r="O29" i="243" l="1"/>
  <c r="O28" i="243"/>
  <c r="P27" i="243"/>
  <c r="S4" i="243"/>
  <c r="P28" i="243" l="1"/>
  <c r="P29" i="243"/>
  <c r="Q20" i="79" l="1"/>
  <c r="A85" i="216"/>
  <c r="B85" i="216"/>
  <c r="C85" i="216"/>
  <c r="A86" i="216"/>
  <c r="B86" i="216"/>
  <c r="C86" i="216"/>
  <c r="A87" i="216"/>
  <c r="B87" i="216"/>
  <c r="C87" i="216"/>
  <c r="A88" i="216"/>
  <c r="B88" i="216"/>
  <c r="C88" i="216"/>
  <c r="H72" i="34"/>
  <c r="D12" i="216"/>
  <c r="D13" i="216" s="1"/>
  <c r="D10" i="216"/>
  <c r="D51" i="216" s="1"/>
  <c r="D52" i="216" s="1"/>
  <c r="E10" i="216"/>
  <c r="E51" i="216" s="1"/>
  <c r="F10" i="216"/>
  <c r="F51" i="216" s="1"/>
  <c r="G10" i="216"/>
  <c r="G51" i="216" s="1"/>
  <c r="H10" i="216"/>
  <c r="H51" i="216" s="1"/>
  <c r="I10" i="216"/>
  <c r="I51" i="216" s="1"/>
  <c r="J10" i="216"/>
  <c r="J51" i="216" s="1"/>
  <c r="K10" i="216"/>
  <c r="K51" i="216" s="1"/>
  <c r="L10" i="216"/>
  <c r="L51" i="216" s="1"/>
  <c r="M10" i="216"/>
  <c r="M51" i="216" s="1"/>
  <c r="N10" i="216"/>
  <c r="N51" i="216" s="1"/>
  <c r="O10" i="216"/>
  <c r="O51" i="216" s="1"/>
  <c r="P21" i="244" l="1"/>
  <c r="P28" i="244" s="1"/>
  <c r="P27" i="244"/>
  <c r="S4" i="244" s="1"/>
  <c r="H147" i="34"/>
  <c r="F26" i="112" l="1"/>
  <c r="G26" i="112"/>
  <c r="H26" i="112"/>
  <c r="I26" i="112"/>
  <c r="J26" i="112"/>
  <c r="K26" i="112"/>
  <c r="L26" i="112"/>
  <c r="L28" i="112" s="1"/>
  <c r="M26" i="112"/>
  <c r="M28" i="112" s="1"/>
  <c r="N26" i="112"/>
  <c r="N28" i="112" s="1"/>
  <c r="O26" i="112"/>
  <c r="O28" i="112" s="1"/>
  <c r="P26" i="112"/>
  <c r="P28" i="112" s="1"/>
  <c r="E26" i="112"/>
  <c r="F26" i="111"/>
  <c r="G26" i="111"/>
  <c r="H26" i="111"/>
  <c r="I26" i="111"/>
  <c r="J26" i="111"/>
  <c r="K26" i="111"/>
  <c r="L26" i="111"/>
  <c r="M26" i="111"/>
  <c r="N26" i="111"/>
  <c r="O26" i="111"/>
  <c r="P26" i="111"/>
  <c r="E26" i="111"/>
  <c r="F26" i="110"/>
  <c r="G26" i="110"/>
  <c r="H26" i="110"/>
  <c r="I26" i="110"/>
  <c r="J26" i="110"/>
  <c r="K26" i="110"/>
  <c r="L26" i="110"/>
  <c r="M26" i="110"/>
  <c r="N26" i="110"/>
  <c r="O26" i="110"/>
  <c r="P26" i="110"/>
  <c r="E26" i="110"/>
  <c r="G27" i="109"/>
  <c r="H27" i="109"/>
  <c r="I27" i="109"/>
  <c r="J27" i="109"/>
  <c r="K27" i="109"/>
  <c r="L27" i="109"/>
  <c r="M27" i="109"/>
  <c r="N27" i="109"/>
  <c r="O27" i="109"/>
  <c r="P27" i="109"/>
  <c r="F26" i="109"/>
  <c r="G26" i="109"/>
  <c r="H26" i="109"/>
  <c r="I26" i="109"/>
  <c r="J26" i="109"/>
  <c r="K26" i="109"/>
  <c r="L26" i="109"/>
  <c r="M26" i="109"/>
  <c r="N26" i="109"/>
  <c r="O26" i="109"/>
  <c r="P26" i="109"/>
  <c r="E26" i="109"/>
  <c r="E30" i="14"/>
  <c r="E27" i="14"/>
  <c r="E30" i="18"/>
  <c r="E27" i="18"/>
  <c r="E30" i="61"/>
  <c r="I72" i="34"/>
  <c r="E26" i="232"/>
  <c r="Q23" i="82"/>
  <c r="E26" i="225"/>
  <c r="E27" i="223"/>
  <c r="K28" i="112" l="1"/>
  <c r="Q71" i="34"/>
  <c r="I71" i="34"/>
  <c r="Q73" i="34"/>
  <c r="I73" i="34"/>
  <c r="G27" i="112"/>
  <c r="H61" i="34"/>
  <c r="H27" i="221"/>
  <c r="L27" i="221"/>
  <c r="P27" i="221"/>
  <c r="I27" i="221"/>
  <c r="M27" i="221"/>
  <c r="F27" i="221"/>
  <c r="J27" i="221"/>
  <c r="N27" i="221"/>
  <c r="G27" i="221"/>
  <c r="K27" i="221"/>
  <c r="O27" i="221"/>
  <c r="E27" i="231"/>
  <c r="H27" i="231"/>
  <c r="L27" i="231"/>
  <c r="P27" i="231"/>
  <c r="I27" i="231"/>
  <c r="M27" i="231"/>
  <c r="F27" i="231"/>
  <c r="J27" i="231"/>
  <c r="N27" i="231"/>
  <c r="G27" i="231"/>
  <c r="K27" i="231"/>
  <c r="O27" i="231"/>
  <c r="E26" i="204"/>
  <c r="H26" i="204"/>
  <c r="L26" i="204"/>
  <c r="P26" i="204"/>
  <c r="F26" i="204"/>
  <c r="I26" i="204"/>
  <c r="M26" i="204"/>
  <c r="J26" i="204"/>
  <c r="N26" i="204"/>
  <c r="G26" i="204"/>
  <c r="K26" i="204"/>
  <c r="O26" i="204"/>
  <c r="E27" i="204"/>
  <c r="J27" i="204"/>
  <c r="N27" i="204"/>
  <c r="G27" i="204"/>
  <c r="K27" i="204"/>
  <c r="O27" i="204"/>
  <c r="H27" i="204"/>
  <c r="L27" i="204"/>
  <c r="P27" i="204"/>
  <c r="I27" i="204"/>
  <c r="M27" i="204"/>
  <c r="F27" i="204"/>
  <c r="E26" i="227"/>
  <c r="J26" i="227"/>
  <c r="N26" i="227"/>
  <c r="G26" i="227"/>
  <c r="K26" i="227"/>
  <c r="O26" i="227"/>
  <c r="H26" i="227"/>
  <c r="L26" i="227"/>
  <c r="P26" i="227"/>
  <c r="F26" i="227"/>
  <c r="I26" i="227"/>
  <c r="M26" i="227"/>
  <c r="E27" i="227"/>
  <c r="H27" i="227"/>
  <c r="L27" i="227"/>
  <c r="P27" i="227"/>
  <c r="I27" i="227"/>
  <c r="M27" i="227"/>
  <c r="F27" i="227"/>
  <c r="J27" i="227"/>
  <c r="N27" i="227"/>
  <c r="G27" i="227"/>
  <c r="K27" i="227"/>
  <c r="O27" i="227"/>
  <c r="E27" i="236"/>
  <c r="H27" i="236"/>
  <c r="L27" i="236"/>
  <c r="N27" i="236"/>
  <c r="I27" i="236"/>
  <c r="M27" i="236"/>
  <c r="O27" i="236"/>
  <c r="J27" i="236"/>
  <c r="F27" i="236"/>
  <c r="G27" i="236"/>
  <c r="K27" i="236"/>
  <c r="E26" i="221"/>
  <c r="I26" i="221"/>
  <c r="M26" i="221"/>
  <c r="F26" i="221"/>
  <c r="J26" i="221"/>
  <c r="N26" i="221"/>
  <c r="G26" i="221"/>
  <c r="K26" i="221"/>
  <c r="O26" i="221"/>
  <c r="H26" i="221"/>
  <c r="L26" i="221"/>
  <c r="P26" i="221"/>
  <c r="G29" i="34"/>
  <c r="E26" i="231"/>
  <c r="J26" i="231"/>
  <c r="N26" i="231"/>
  <c r="G26" i="231"/>
  <c r="K26" i="231"/>
  <c r="O26" i="231"/>
  <c r="H26" i="231"/>
  <c r="L26" i="231"/>
  <c r="F26" i="231"/>
  <c r="I26" i="231"/>
  <c r="M26" i="231"/>
  <c r="J27" i="169"/>
  <c r="F27" i="169"/>
  <c r="I27" i="169"/>
  <c r="E27" i="169"/>
  <c r="H27" i="169"/>
  <c r="G27" i="169"/>
  <c r="I27" i="210"/>
  <c r="J27" i="112"/>
  <c r="I27" i="112"/>
  <c r="H27" i="112"/>
  <c r="Q19" i="79"/>
  <c r="F27" i="109"/>
  <c r="E27" i="109"/>
  <c r="E27" i="110"/>
  <c r="F27" i="112"/>
  <c r="E27" i="112"/>
  <c r="E27" i="221"/>
  <c r="E21" i="211"/>
  <c r="P23" i="210"/>
  <c r="E21" i="204"/>
  <c r="O27" i="169"/>
  <c r="K27" i="169"/>
  <c r="N27" i="169"/>
  <c r="M27" i="169"/>
  <c r="P27" i="169"/>
  <c r="L27" i="169"/>
  <c r="I30" i="206"/>
  <c r="M30" i="206"/>
  <c r="E27" i="99"/>
  <c r="E30" i="109"/>
  <c r="E30" i="110"/>
  <c r="E30" i="99"/>
  <c r="E30" i="206"/>
  <c r="E30" i="111"/>
  <c r="E30" i="112"/>
  <c r="F30" i="206"/>
  <c r="P30" i="206"/>
  <c r="H30" i="206"/>
  <c r="O30" i="206"/>
  <c r="K30" i="206"/>
  <c r="G30" i="206"/>
  <c r="L30" i="206"/>
  <c r="N30" i="206"/>
  <c r="J30" i="206"/>
  <c r="E30" i="241"/>
  <c r="P19" i="226"/>
  <c r="E26" i="241"/>
  <c r="C1" i="241"/>
  <c r="B1" i="241"/>
  <c r="D23" i="241"/>
  <c r="M21" i="241"/>
  <c r="J21" i="241"/>
  <c r="C1" i="226"/>
  <c r="B1" i="226"/>
  <c r="E22" i="9"/>
  <c r="D20" i="61"/>
  <c r="D21" i="61"/>
  <c r="D22" i="61"/>
  <c r="D23" i="61"/>
  <c r="D20" i="68"/>
  <c r="D21" i="68"/>
  <c r="D22" i="68"/>
  <c r="D23" i="68"/>
  <c r="D20" i="18"/>
  <c r="D21" i="18"/>
  <c r="D22" i="18"/>
  <c r="D23" i="18"/>
  <c r="D20" i="14"/>
  <c r="D21" i="14"/>
  <c r="D22" i="14"/>
  <c r="D23" i="14"/>
  <c r="D20" i="19"/>
  <c r="D21" i="19"/>
  <c r="D22" i="19"/>
  <c r="D23" i="19"/>
  <c r="D20" i="20"/>
  <c r="D21" i="20"/>
  <c r="D22" i="20"/>
  <c r="D23" i="20"/>
  <c r="D20" i="92"/>
  <c r="D21" i="92"/>
  <c r="D22" i="92"/>
  <c r="D23" i="92"/>
  <c r="D20" i="93"/>
  <c r="D21" i="93"/>
  <c r="D22" i="93"/>
  <c r="D23" i="93"/>
  <c r="D20" i="98"/>
  <c r="D21" i="98"/>
  <c r="D22" i="98"/>
  <c r="D23" i="98"/>
  <c r="D20" i="99"/>
  <c r="D21" i="99"/>
  <c r="D22" i="99"/>
  <c r="D23" i="99"/>
  <c r="D20" i="100"/>
  <c r="D21" i="100"/>
  <c r="D22" i="100"/>
  <c r="D23" i="100"/>
  <c r="D20" i="101"/>
  <c r="D21" i="101"/>
  <c r="D22" i="101"/>
  <c r="D23" i="101"/>
  <c r="D20" i="105"/>
  <c r="D21" i="105"/>
  <c r="D22" i="105"/>
  <c r="D23" i="105"/>
  <c r="D20" i="106"/>
  <c r="D21" i="106"/>
  <c r="D22" i="106"/>
  <c r="D23" i="106"/>
  <c r="D20" i="107"/>
  <c r="D21" i="107"/>
  <c r="D22" i="107"/>
  <c r="D23" i="107"/>
  <c r="D20" i="108"/>
  <c r="D21" i="108"/>
  <c r="D22" i="108"/>
  <c r="D23" i="108"/>
  <c r="D20" i="109"/>
  <c r="D21" i="109"/>
  <c r="D22" i="109"/>
  <c r="D23" i="109"/>
  <c r="D20" i="110"/>
  <c r="D21" i="110"/>
  <c r="D22" i="110"/>
  <c r="D23" i="110"/>
  <c r="D20" i="111"/>
  <c r="D21" i="111"/>
  <c r="D22" i="111"/>
  <c r="D23" i="111"/>
  <c r="D20" i="112"/>
  <c r="D20" i="290" s="1"/>
  <c r="D27" i="290" s="1"/>
  <c r="D21" i="112"/>
  <c r="D21" i="290" s="1"/>
  <c r="D28" i="290" s="1"/>
  <c r="D22" i="112"/>
  <c r="D22" i="290" s="1"/>
  <c r="D29" i="290" s="1"/>
  <c r="D23" i="112"/>
  <c r="D20" i="205"/>
  <c r="D21" i="205"/>
  <c r="D22" i="205"/>
  <c r="D23" i="205"/>
  <c r="D20" i="62"/>
  <c r="D21" i="62"/>
  <c r="D22" i="62"/>
  <c r="D23" i="62"/>
  <c r="D19" i="61"/>
  <c r="D19" i="68"/>
  <c r="D19" i="18"/>
  <c r="D19" i="14"/>
  <c r="D19" i="19"/>
  <c r="D19" i="20"/>
  <c r="D19" i="92"/>
  <c r="D19" i="93"/>
  <c r="D19" i="98"/>
  <c r="D19" i="99"/>
  <c r="D19" i="100"/>
  <c r="D19" i="101"/>
  <c r="D19" i="105"/>
  <c r="D19" i="106"/>
  <c r="D19" i="107"/>
  <c r="D19" i="108"/>
  <c r="D19" i="109"/>
  <c r="D19" i="110"/>
  <c r="D19" i="111"/>
  <c r="D19" i="112"/>
  <c r="D19" i="290" s="1"/>
  <c r="D26" i="290" s="1"/>
  <c r="D19" i="205"/>
  <c r="D19" i="62"/>
  <c r="F18" i="61"/>
  <c r="G18" i="61"/>
  <c r="H18" i="61"/>
  <c r="I18" i="61"/>
  <c r="J18" i="61"/>
  <c r="K18" i="61"/>
  <c r="L18" i="61"/>
  <c r="M18" i="61"/>
  <c r="N18" i="61"/>
  <c r="O18" i="61"/>
  <c r="P18" i="61"/>
  <c r="F18" i="68"/>
  <c r="G18" i="68"/>
  <c r="H18" i="68"/>
  <c r="I18" i="68"/>
  <c r="J18" i="68"/>
  <c r="K18" i="68"/>
  <c r="L18" i="68"/>
  <c r="M18" i="68"/>
  <c r="N18" i="68"/>
  <c r="O18" i="68"/>
  <c r="P18" i="68"/>
  <c r="F18" i="18"/>
  <c r="G18" i="18"/>
  <c r="H18" i="18"/>
  <c r="I18" i="18"/>
  <c r="J18" i="18"/>
  <c r="K18" i="18"/>
  <c r="L18" i="18"/>
  <c r="M18" i="18"/>
  <c r="N18" i="18"/>
  <c r="O18" i="18"/>
  <c r="P18" i="18"/>
  <c r="F18" i="14"/>
  <c r="G18" i="14"/>
  <c r="H18" i="14"/>
  <c r="I18" i="14"/>
  <c r="J18" i="14"/>
  <c r="K18" i="14"/>
  <c r="L18" i="14"/>
  <c r="M18" i="14"/>
  <c r="N18" i="14"/>
  <c r="O18" i="14"/>
  <c r="P18" i="14"/>
  <c r="F18" i="19"/>
  <c r="G18" i="19"/>
  <c r="H18" i="19"/>
  <c r="I18" i="19"/>
  <c r="J18" i="19"/>
  <c r="K18" i="19"/>
  <c r="L18" i="19"/>
  <c r="M18" i="19"/>
  <c r="N18" i="19"/>
  <c r="O18" i="19"/>
  <c r="P18" i="19"/>
  <c r="F18" i="20"/>
  <c r="G18" i="20"/>
  <c r="H18" i="20"/>
  <c r="I18" i="20"/>
  <c r="J18" i="20"/>
  <c r="K18" i="20"/>
  <c r="L18" i="20"/>
  <c r="M18" i="20"/>
  <c r="N18" i="20"/>
  <c r="O18" i="20"/>
  <c r="P18" i="20"/>
  <c r="F18" i="92"/>
  <c r="G18" i="92"/>
  <c r="H18" i="92"/>
  <c r="I18" i="92"/>
  <c r="J18" i="92"/>
  <c r="K18" i="92"/>
  <c r="L18" i="92"/>
  <c r="M18" i="92"/>
  <c r="N18" i="92"/>
  <c r="O18" i="92"/>
  <c r="P18" i="92"/>
  <c r="F18" i="93"/>
  <c r="G18" i="93"/>
  <c r="H18" i="93"/>
  <c r="I18" i="93"/>
  <c r="J18" i="93"/>
  <c r="K18" i="93"/>
  <c r="L18" i="93"/>
  <c r="M18" i="93"/>
  <c r="N18" i="93"/>
  <c r="O18" i="93"/>
  <c r="P18" i="93"/>
  <c r="F18" i="98"/>
  <c r="G18" i="98"/>
  <c r="H18" i="98"/>
  <c r="I18" i="98"/>
  <c r="J18" i="98"/>
  <c r="K18" i="98"/>
  <c r="L18" i="98"/>
  <c r="M18" i="98"/>
  <c r="N18" i="98"/>
  <c r="O18" i="98"/>
  <c r="P18" i="98"/>
  <c r="F18" i="99"/>
  <c r="G18" i="99"/>
  <c r="H18" i="99"/>
  <c r="I18" i="99"/>
  <c r="J18" i="99"/>
  <c r="K18" i="99"/>
  <c r="L18" i="99"/>
  <c r="M18" i="99"/>
  <c r="N18" i="99"/>
  <c r="O18" i="99"/>
  <c r="P18" i="99"/>
  <c r="F18" i="100"/>
  <c r="G18" i="100"/>
  <c r="H18" i="100"/>
  <c r="I18" i="100"/>
  <c r="J18" i="100"/>
  <c r="K18" i="100"/>
  <c r="L18" i="100"/>
  <c r="M18" i="100"/>
  <c r="N18" i="100"/>
  <c r="O18" i="100"/>
  <c r="P18" i="100"/>
  <c r="F18" i="101"/>
  <c r="G18" i="101"/>
  <c r="H18" i="101"/>
  <c r="I18" i="101"/>
  <c r="J18" i="101"/>
  <c r="K18" i="101"/>
  <c r="L18" i="101"/>
  <c r="M18" i="101"/>
  <c r="N18" i="101"/>
  <c r="O18" i="101"/>
  <c r="P18" i="101"/>
  <c r="F18" i="105"/>
  <c r="G18" i="105"/>
  <c r="H18" i="105"/>
  <c r="I18" i="105"/>
  <c r="J18" i="105"/>
  <c r="K18" i="105"/>
  <c r="L18" i="105"/>
  <c r="M18" i="105"/>
  <c r="N18" i="105"/>
  <c r="O18" i="105"/>
  <c r="P18" i="105"/>
  <c r="F18" i="106"/>
  <c r="G18" i="106"/>
  <c r="H18" i="106"/>
  <c r="I18" i="106"/>
  <c r="J18" i="106"/>
  <c r="K18" i="106"/>
  <c r="L18" i="106"/>
  <c r="M18" i="106"/>
  <c r="N18" i="106"/>
  <c r="O18" i="106"/>
  <c r="P18" i="106"/>
  <c r="F18" i="107"/>
  <c r="G18" i="107"/>
  <c r="H18" i="107"/>
  <c r="I18" i="107"/>
  <c r="J18" i="107"/>
  <c r="K18" i="107"/>
  <c r="L18" i="107"/>
  <c r="M18" i="107"/>
  <c r="N18" i="107"/>
  <c r="O18" i="107"/>
  <c r="P18" i="107"/>
  <c r="F18" i="108"/>
  <c r="G18" i="108"/>
  <c r="H18" i="108"/>
  <c r="I18" i="108"/>
  <c r="J18" i="108"/>
  <c r="K18" i="108"/>
  <c r="L18" i="108"/>
  <c r="M18" i="108"/>
  <c r="N18" i="108"/>
  <c r="O18" i="108"/>
  <c r="P18" i="108"/>
  <c r="F18" i="109"/>
  <c r="G18" i="109"/>
  <c r="H18" i="109"/>
  <c r="I18" i="109"/>
  <c r="J18" i="109"/>
  <c r="K18" i="109"/>
  <c r="L18" i="109"/>
  <c r="M18" i="109"/>
  <c r="N18" i="109"/>
  <c r="O18" i="109"/>
  <c r="P18" i="109"/>
  <c r="F18" i="110"/>
  <c r="G18" i="110"/>
  <c r="H18" i="110"/>
  <c r="I18" i="110"/>
  <c r="J18" i="110"/>
  <c r="K18" i="110"/>
  <c r="L18" i="110"/>
  <c r="M18" i="110"/>
  <c r="N18" i="110"/>
  <c r="O18" i="110"/>
  <c r="P18" i="110"/>
  <c r="F18" i="111"/>
  <c r="G18" i="111"/>
  <c r="H18" i="111"/>
  <c r="I18" i="111"/>
  <c r="J18" i="111"/>
  <c r="K18" i="111"/>
  <c r="L18" i="111"/>
  <c r="M18" i="111"/>
  <c r="N18" i="111"/>
  <c r="O18" i="111"/>
  <c r="P18" i="111"/>
  <c r="F18" i="112"/>
  <c r="F18" i="290" s="1"/>
  <c r="F25" i="290" s="1"/>
  <c r="G18" i="112"/>
  <c r="G18" i="290" s="1"/>
  <c r="G25" i="290" s="1"/>
  <c r="H18" i="112"/>
  <c r="H18" i="290" s="1"/>
  <c r="H25" i="290" s="1"/>
  <c r="I18" i="112"/>
  <c r="I18" i="290" s="1"/>
  <c r="I25" i="290" s="1"/>
  <c r="J18" i="112"/>
  <c r="J18" i="290" s="1"/>
  <c r="J25" i="290" s="1"/>
  <c r="K18" i="112"/>
  <c r="K18" i="290" s="1"/>
  <c r="K25" i="290" s="1"/>
  <c r="L18" i="112"/>
  <c r="L18" i="290" s="1"/>
  <c r="M18" i="112"/>
  <c r="M18" i="290" s="1"/>
  <c r="M25" i="290" s="1"/>
  <c r="N18" i="112"/>
  <c r="N18" i="290" s="1"/>
  <c r="N25" i="290" s="1"/>
  <c r="O18" i="112"/>
  <c r="O18" i="290" s="1"/>
  <c r="O25" i="290" s="1"/>
  <c r="P18" i="112"/>
  <c r="P18" i="290" s="1"/>
  <c r="P25" i="290" s="1"/>
  <c r="F18" i="205"/>
  <c r="G18" i="205"/>
  <c r="H18" i="205"/>
  <c r="I18" i="205"/>
  <c r="J18" i="205"/>
  <c r="K18" i="205"/>
  <c r="L18" i="205"/>
  <c r="M18" i="205"/>
  <c r="N18" i="205"/>
  <c r="O18" i="205"/>
  <c r="P18" i="205"/>
  <c r="F18" i="62"/>
  <c r="G18" i="62"/>
  <c r="H18" i="62"/>
  <c r="I18" i="62"/>
  <c r="J18" i="62"/>
  <c r="K18" i="62"/>
  <c r="L18" i="62"/>
  <c r="M18" i="62"/>
  <c r="N18" i="62"/>
  <c r="O18" i="62"/>
  <c r="P18" i="62"/>
  <c r="E18" i="61"/>
  <c r="E18" i="68"/>
  <c r="E18" i="18"/>
  <c r="E18" i="14"/>
  <c r="E18" i="19"/>
  <c r="E18" i="20"/>
  <c r="E18" i="92"/>
  <c r="E18" i="93"/>
  <c r="E18" i="98"/>
  <c r="E18" i="99"/>
  <c r="E18" i="100"/>
  <c r="E18" i="101"/>
  <c r="E18" i="105"/>
  <c r="E18" i="106"/>
  <c r="E18" i="107"/>
  <c r="E18" i="108"/>
  <c r="E18" i="109"/>
  <c r="E18" i="110"/>
  <c r="E18" i="111"/>
  <c r="E18" i="112"/>
  <c r="E18" i="290" s="1"/>
  <c r="E25" i="290" s="1"/>
  <c r="E18" i="205"/>
  <c r="E18" i="62"/>
  <c r="C1" i="99"/>
  <c r="B1" i="99"/>
  <c r="C1" i="68"/>
  <c r="B1" i="68"/>
  <c r="C1" i="61"/>
  <c r="B1" i="61"/>
  <c r="C1" i="62"/>
  <c r="Q25" i="240"/>
  <c r="Q23" i="240"/>
  <c r="D23" i="240"/>
  <c r="P21" i="240"/>
  <c r="Q25" i="239"/>
  <c r="D23" i="239"/>
  <c r="H143" i="34"/>
  <c r="C1" i="213"/>
  <c r="B1" i="213"/>
  <c r="C1" i="211"/>
  <c r="B1" i="211"/>
  <c r="C1" i="209"/>
  <c r="B1" i="209"/>
  <c r="C1" i="212"/>
  <c r="B1" i="212"/>
  <c r="C1" i="210"/>
  <c r="B1" i="210"/>
  <c r="C1" i="208"/>
  <c r="B1" i="208"/>
  <c r="H88" i="34"/>
  <c r="G88" i="34"/>
  <c r="C1" i="238"/>
  <c r="B1" i="238"/>
  <c r="E30" i="238"/>
  <c r="F30" i="238" s="1"/>
  <c r="G30" i="238" s="1"/>
  <c r="H30" i="238" s="1"/>
  <c r="I30" i="238" s="1"/>
  <c r="J30" i="238" s="1"/>
  <c r="E26" i="238"/>
  <c r="F26" i="238" s="1"/>
  <c r="Q25" i="238"/>
  <c r="Q23" i="238"/>
  <c r="D23" i="238"/>
  <c r="D30" i="238" s="1"/>
  <c r="D22" i="238"/>
  <c r="D29" i="238" s="1"/>
  <c r="P21" i="238"/>
  <c r="O21" i="238"/>
  <c r="L21" i="238"/>
  <c r="K21" i="238"/>
  <c r="H21" i="238"/>
  <c r="G21" i="238"/>
  <c r="D21" i="238"/>
  <c r="D28" i="238" s="1"/>
  <c r="P22" i="238"/>
  <c r="N21" i="238"/>
  <c r="L22" i="238"/>
  <c r="J21" i="238"/>
  <c r="H22" i="238"/>
  <c r="F21" i="238"/>
  <c r="D20" i="238"/>
  <c r="D27" i="238" s="1"/>
  <c r="Q19" i="238"/>
  <c r="D19" i="238"/>
  <c r="D26" i="238" s="1"/>
  <c r="P18" i="238"/>
  <c r="P25" i="238" s="1"/>
  <c r="O18" i="238"/>
  <c r="O25" i="238" s="1"/>
  <c r="N18" i="238"/>
  <c r="N25" i="238" s="1"/>
  <c r="M18" i="238"/>
  <c r="M25" i="238" s="1"/>
  <c r="L18" i="238"/>
  <c r="L25" i="238" s="1"/>
  <c r="K18" i="238"/>
  <c r="K25" i="238" s="1"/>
  <c r="J18" i="238"/>
  <c r="J25" i="238" s="1"/>
  <c r="I18" i="238"/>
  <c r="I25" i="238" s="1"/>
  <c r="H18" i="238"/>
  <c r="G18" i="238"/>
  <c r="G25" i="238" s="1"/>
  <c r="F18" i="238"/>
  <c r="F25" i="238" s="1"/>
  <c r="E18" i="238"/>
  <c r="E25" i="238" s="1"/>
  <c r="C1" i="207"/>
  <c r="B1" i="207"/>
  <c r="I1" i="290" l="1"/>
  <c r="L25" i="290"/>
  <c r="E18" i="259"/>
  <c r="E25" i="259" s="1"/>
  <c r="E18" i="267"/>
  <c r="E25" i="267" s="1"/>
  <c r="N18" i="259"/>
  <c r="N25" i="259" s="1"/>
  <c r="N18" i="267"/>
  <c r="N25" i="267" s="1"/>
  <c r="J18" i="259"/>
  <c r="J25" i="259" s="1"/>
  <c r="J18" i="267"/>
  <c r="J25" i="267" s="1"/>
  <c r="F18" i="259"/>
  <c r="F25" i="259" s="1"/>
  <c r="F18" i="267"/>
  <c r="D19" i="259"/>
  <c r="D26" i="259" s="1"/>
  <c r="D19" i="267"/>
  <c r="D26" i="267" s="1"/>
  <c r="M18" i="259"/>
  <c r="M25" i="259" s="1"/>
  <c r="M18" i="267"/>
  <c r="M25" i="267" s="1"/>
  <c r="I18" i="259"/>
  <c r="I25" i="259" s="1"/>
  <c r="I18" i="267"/>
  <c r="I25" i="267" s="1"/>
  <c r="D22" i="259"/>
  <c r="D29" i="259" s="1"/>
  <c r="D22" i="267"/>
  <c r="D29" i="267" s="1"/>
  <c r="P18" i="259"/>
  <c r="P25" i="259" s="1"/>
  <c r="P18" i="267"/>
  <c r="P25" i="267" s="1"/>
  <c r="L18" i="259"/>
  <c r="L25" i="259" s="1"/>
  <c r="L18" i="267"/>
  <c r="L25" i="267" s="1"/>
  <c r="H18" i="259"/>
  <c r="H25" i="259" s="1"/>
  <c r="H18" i="267"/>
  <c r="H25" i="267" s="1"/>
  <c r="D21" i="259"/>
  <c r="D28" i="259" s="1"/>
  <c r="D21" i="267"/>
  <c r="D28" i="267" s="1"/>
  <c r="O18" i="259"/>
  <c r="O25" i="259" s="1"/>
  <c r="O18" i="267"/>
  <c r="O25" i="267" s="1"/>
  <c r="K18" i="259"/>
  <c r="K25" i="259" s="1"/>
  <c r="K18" i="267"/>
  <c r="K25" i="267" s="1"/>
  <c r="G18" i="259"/>
  <c r="G25" i="259" s="1"/>
  <c r="G18" i="267"/>
  <c r="G25" i="267" s="1"/>
  <c r="D20" i="259"/>
  <c r="D27" i="259" s="1"/>
  <c r="D20" i="267"/>
  <c r="D27" i="267" s="1"/>
  <c r="N129" i="34"/>
  <c r="M60" i="34"/>
  <c r="P18" i="248"/>
  <c r="P25" i="248" s="1"/>
  <c r="P18" i="252"/>
  <c r="P25" i="252" s="1"/>
  <c r="L18" i="248"/>
  <c r="L25" i="248" s="1"/>
  <c r="L18" i="252"/>
  <c r="L25" i="252" s="1"/>
  <c r="H18" i="248"/>
  <c r="H25" i="248" s="1"/>
  <c r="H18" i="252"/>
  <c r="H25" i="252" s="1"/>
  <c r="D21" i="252"/>
  <c r="D28" i="252" s="1"/>
  <c r="D21" i="248"/>
  <c r="D28" i="248" s="1"/>
  <c r="O18" i="252"/>
  <c r="O25" i="252" s="1"/>
  <c r="O18" i="248"/>
  <c r="O25" i="248" s="1"/>
  <c r="K18" i="252"/>
  <c r="K25" i="252" s="1"/>
  <c r="K18" i="248"/>
  <c r="K25" i="248" s="1"/>
  <c r="G18" i="252"/>
  <c r="G25" i="252" s="1"/>
  <c r="G18" i="248"/>
  <c r="G25" i="248" s="1"/>
  <c r="D20" i="252"/>
  <c r="D27" i="252" s="1"/>
  <c r="D20" i="248"/>
  <c r="D27" i="248" s="1"/>
  <c r="E18" i="252"/>
  <c r="E18" i="248"/>
  <c r="N18" i="252"/>
  <c r="N25" i="252" s="1"/>
  <c r="N18" i="248"/>
  <c r="N25" i="248" s="1"/>
  <c r="J18" i="252"/>
  <c r="J25" i="252" s="1"/>
  <c r="J18" i="248"/>
  <c r="J25" i="248" s="1"/>
  <c r="F18" i="252"/>
  <c r="F25" i="252" s="1"/>
  <c r="F18" i="248"/>
  <c r="F25" i="248" s="1"/>
  <c r="D19" i="252"/>
  <c r="D26" i="252" s="1"/>
  <c r="D19" i="248"/>
  <c r="D26" i="248" s="1"/>
  <c r="M18" i="252"/>
  <c r="M25" i="252" s="1"/>
  <c r="M18" i="248"/>
  <c r="M25" i="248" s="1"/>
  <c r="I18" i="252"/>
  <c r="I25" i="252" s="1"/>
  <c r="I18" i="248"/>
  <c r="I25" i="248" s="1"/>
  <c r="D22" i="252"/>
  <c r="D29" i="252" s="1"/>
  <c r="D22" i="248"/>
  <c r="D29" i="248" s="1"/>
  <c r="P25" i="241"/>
  <c r="P18" i="243"/>
  <c r="P25" i="243" s="1"/>
  <c r="L25" i="241"/>
  <c r="L18" i="243"/>
  <c r="L25" i="243" s="1"/>
  <c r="H25" i="241"/>
  <c r="H18" i="243"/>
  <c r="H25" i="243" s="1"/>
  <c r="D21" i="241"/>
  <c r="D28" i="241" s="1"/>
  <c r="D21" i="243"/>
  <c r="D28" i="243" s="1"/>
  <c r="O25" i="241"/>
  <c r="O18" i="243"/>
  <c r="K25" i="241"/>
  <c r="K18" i="243"/>
  <c r="K25" i="243" s="1"/>
  <c r="G25" i="241"/>
  <c r="G18" i="243"/>
  <c r="G25" i="243" s="1"/>
  <c r="D20" i="241"/>
  <c r="D27" i="241" s="1"/>
  <c r="D20" i="243"/>
  <c r="D27" i="243" s="1"/>
  <c r="E25" i="241"/>
  <c r="E18" i="243"/>
  <c r="E25" i="243" s="1"/>
  <c r="N25" i="241"/>
  <c r="N18" i="243"/>
  <c r="N25" i="243" s="1"/>
  <c r="J25" i="241"/>
  <c r="J18" i="243"/>
  <c r="J25" i="243" s="1"/>
  <c r="F25" i="241"/>
  <c r="F18" i="243"/>
  <c r="F25" i="243" s="1"/>
  <c r="D19" i="241"/>
  <c r="D26" i="241" s="1"/>
  <c r="D19" i="243"/>
  <c r="D26" i="243" s="1"/>
  <c r="M25" i="241"/>
  <c r="M18" i="243"/>
  <c r="M25" i="243" s="1"/>
  <c r="I25" i="241"/>
  <c r="I18" i="243"/>
  <c r="I25" i="243" s="1"/>
  <c r="D22" i="241"/>
  <c r="D29" i="241" s="1"/>
  <c r="D22" i="243"/>
  <c r="D29" i="243" s="1"/>
  <c r="G21" i="240"/>
  <c r="M23" i="34"/>
  <c r="N23" i="34"/>
  <c r="N21" i="241"/>
  <c r="O21" i="241"/>
  <c r="E26" i="226"/>
  <c r="G26" i="226"/>
  <c r="K26" i="226"/>
  <c r="O26" i="226"/>
  <c r="H26" i="226"/>
  <c r="L26" i="226"/>
  <c r="P26" i="226"/>
  <c r="F26" i="226"/>
  <c r="M26" i="226"/>
  <c r="I26" i="226"/>
  <c r="J26" i="226"/>
  <c r="N26" i="226"/>
  <c r="H27" i="226"/>
  <c r="L27" i="226"/>
  <c r="P27" i="226"/>
  <c r="I27" i="226"/>
  <c r="M27" i="226"/>
  <c r="F27" i="226"/>
  <c r="E27" i="226"/>
  <c r="N27" i="226"/>
  <c r="G27" i="226"/>
  <c r="K27" i="226"/>
  <c r="O27" i="226"/>
  <c r="J27" i="226"/>
  <c r="L21" i="241"/>
  <c r="K21" i="241"/>
  <c r="G21" i="241"/>
  <c r="I21" i="241"/>
  <c r="H21" i="241"/>
  <c r="G9" i="34"/>
  <c r="G7" i="34"/>
  <c r="H13" i="34"/>
  <c r="E21" i="241"/>
  <c r="E27" i="241"/>
  <c r="F27" i="241" s="1"/>
  <c r="E27" i="61"/>
  <c r="P21" i="241"/>
  <c r="M22" i="239"/>
  <c r="I22" i="239"/>
  <c r="F26" i="241"/>
  <c r="G26" i="241" s="1"/>
  <c r="H26" i="241" s="1"/>
  <c r="I26" i="241" s="1"/>
  <c r="J26" i="241" s="1"/>
  <c r="K26" i="241" s="1"/>
  <c r="J22" i="241"/>
  <c r="F22" i="241"/>
  <c r="N22" i="241"/>
  <c r="F30" i="241"/>
  <c r="G30" i="241" s="1"/>
  <c r="H30" i="241" s="1"/>
  <c r="I30" i="241" s="1"/>
  <c r="J30" i="241" s="1"/>
  <c r="K30" i="241" s="1"/>
  <c r="L30" i="241" s="1"/>
  <c r="M30" i="241" s="1"/>
  <c r="N30" i="241" s="1"/>
  <c r="O30" i="241" s="1"/>
  <c r="P30" i="241" s="1"/>
  <c r="F27" i="239"/>
  <c r="E27" i="240"/>
  <c r="H145" i="34"/>
  <c r="F21" i="241"/>
  <c r="I22" i="241"/>
  <c r="M22" i="241"/>
  <c r="Q19" i="241"/>
  <c r="K22" i="241"/>
  <c r="O22" i="241"/>
  <c r="G22" i="241"/>
  <c r="Q23" i="241"/>
  <c r="H22" i="241"/>
  <c r="L22" i="241"/>
  <c r="P22" i="241"/>
  <c r="Q20" i="241"/>
  <c r="E22" i="241"/>
  <c r="Q20" i="240"/>
  <c r="H22" i="239"/>
  <c r="H21" i="239"/>
  <c r="N27" i="239"/>
  <c r="J27" i="239"/>
  <c r="L22" i="239"/>
  <c r="L21" i="239"/>
  <c r="P22" i="239"/>
  <c r="P21" i="239"/>
  <c r="M27" i="239"/>
  <c r="N30" i="239"/>
  <c r="J30" i="239"/>
  <c r="F30" i="239"/>
  <c r="M30" i="239"/>
  <c r="I30" i="239"/>
  <c r="E30" i="239"/>
  <c r="P30" i="239"/>
  <c r="L30" i="239"/>
  <c r="H30" i="239"/>
  <c r="O30" i="239"/>
  <c r="K30" i="239"/>
  <c r="G30" i="239"/>
  <c r="G27" i="239"/>
  <c r="K27" i="239"/>
  <c r="O27" i="239"/>
  <c r="H27" i="239"/>
  <c r="L27" i="239"/>
  <c r="P27" i="239"/>
  <c r="E27" i="239"/>
  <c r="I27" i="239"/>
  <c r="E27" i="238"/>
  <c r="E21" i="238"/>
  <c r="I21" i="238"/>
  <c r="M21" i="238"/>
  <c r="Q20" i="238"/>
  <c r="K30" i="238"/>
  <c r="L30" i="238" s="1"/>
  <c r="M30" i="238" s="1"/>
  <c r="N30" i="238" s="1"/>
  <c r="O30" i="238" s="1"/>
  <c r="P30" i="238" s="1"/>
  <c r="H25" i="238"/>
  <c r="I1" i="238"/>
  <c r="E22" i="238"/>
  <c r="Q22" i="238" s="1"/>
  <c r="G22" i="238"/>
  <c r="K22" i="238"/>
  <c r="O22" i="238"/>
  <c r="I22" i="238"/>
  <c r="M22" i="238"/>
  <c r="G26" i="238"/>
  <c r="H26" i="238" s="1"/>
  <c r="F22" i="238"/>
  <c r="J22" i="238"/>
  <c r="N22" i="238"/>
  <c r="H67" i="34"/>
  <c r="G67" i="34"/>
  <c r="C1" i="237"/>
  <c r="B1" i="237"/>
  <c r="F27" i="237"/>
  <c r="K26" i="237"/>
  <c r="G26" i="237"/>
  <c r="Q25" i="237"/>
  <c r="D23" i="237"/>
  <c r="O22" i="237"/>
  <c r="N22" i="237"/>
  <c r="K22" i="237"/>
  <c r="J22" i="237"/>
  <c r="G22" i="237"/>
  <c r="F22" i="237"/>
  <c r="O21" i="237"/>
  <c r="K21" i="237"/>
  <c r="G21" i="237"/>
  <c r="N21" i="237"/>
  <c r="J21" i="237"/>
  <c r="F21" i="237"/>
  <c r="G66" i="34"/>
  <c r="C1" i="236"/>
  <c r="D23" i="236"/>
  <c r="L21" i="236"/>
  <c r="H21" i="236"/>
  <c r="O21" i="236"/>
  <c r="N21" i="236"/>
  <c r="M21" i="236"/>
  <c r="K21" i="236"/>
  <c r="J21" i="236"/>
  <c r="I21" i="236"/>
  <c r="G21" i="236"/>
  <c r="F21" i="236"/>
  <c r="E21" i="236"/>
  <c r="G65" i="34"/>
  <c r="C1" i="235"/>
  <c r="B1" i="235"/>
  <c r="E30" i="235"/>
  <c r="E26" i="235"/>
  <c r="F26" i="235" s="1"/>
  <c r="G26" i="235" s="1"/>
  <c r="H26" i="235" s="1"/>
  <c r="Q23" i="235"/>
  <c r="D23" i="235"/>
  <c r="O21" i="235"/>
  <c r="N21" i="235"/>
  <c r="K21" i="235"/>
  <c r="J21" i="235"/>
  <c r="G21" i="235"/>
  <c r="F21" i="235"/>
  <c r="P21" i="235"/>
  <c r="O22" i="235"/>
  <c r="M21" i="235"/>
  <c r="L21" i="235"/>
  <c r="K22" i="235"/>
  <c r="I21" i="235"/>
  <c r="H21" i="235"/>
  <c r="G22" i="235"/>
  <c r="E21" i="235"/>
  <c r="Q19" i="235"/>
  <c r="C1" i="206"/>
  <c r="B1" i="206"/>
  <c r="C1" i="234"/>
  <c r="B1" i="234"/>
  <c r="F30" i="234"/>
  <c r="F27" i="234"/>
  <c r="F28" i="234" s="1"/>
  <c r="E27" i="234"/>
  <c r="F26" i="234"/>
  <c r="Q25" i="234"/>
  <c r="N30" i="234"/>
  <c r="P30" i="234"/>
  <c r="D23" i="234"/>
  <c r="N22" i="234"/>
  <c r="M22" i="234"/>
  <c r="J22" i="234"/>
  <c r="I22" i="234"/>
  <c r="F22" i="234"/>
  <c r="E22" i="234"/>
  <c r="N21" i="234"/>
  <c r="J21" i="234"/>
  <c r="F21" i="234"/>
  <c r="P21" i="234"/>
  <c r="O22" i="234"/>
  <c r="M21" i="234"/>
  <c r="L21" i="234"/>
  <c r="K22" i="234"/>
  <c r="I21" i="234"/>
  <c r="H21" i="234"/>
  <c r="G22" i="234"/>
  <c r="O27" i="234"/>
  <c r="J26" i="234"/>
  <c r="P26" i="234"/>
  <c r="H60" i="34"/>
  <c r="G60" i="34"/>
  <c r="C1" i="232"/>
  <c r="B1" i="232"/>
  <c r="D23" i="232"/>
  <c r="P21" i="232"/>
  <c r="L21" i="232"/>
  <c r="H21" i="232"/>
  <c r="O21" i="232"/>
  <c r="N21" i="232"/>
  <c r="M21" i="232"/>
  <c r="K21" i="232"/>
  <c r="J21" i="232"/>
  <c r="I21" i="232"/>
  <c r="G21" i="232"/>
  <c r="F21" i="232"/>
  <c r="E21" i="232"/>
  <c r="S5" i="232"/>
  <c r="S6" i="232" s="1"/>
  <c r="H56" i="34"/>
  <c r="G56" i="34"/>
  <c r="C1" i="201"/>
  <c r="B1" i="201"/>
  <c r="C1" i="82"/>
  <c r="B1" i="82"/>
  <c r="C1" i="224"/>
  <c r="B1" i="224"/>
  <c r="N30" i="34"/>
  <c r="H30" i="34"/>
  <c r="C1" i="231"/>
  <c r="B1" i="231"/>
  <c r="S4" i="231"/>
  <c r="D23" i="231"/>
  <c r="C1" i="223"/>
  <c r="B1" i="223"/>
  <c r="G14" i="34"/>
  <c r="C1" i="230"/>
  <c r="B1" i="230"/>
  <c r="F27" i="230"/>
  <c r="K26" i="230"/>
  <c r="G26" i="230"/>
  <c r="Q25" i="230"/>
  <c r="D23" i="230"/>
  <c r="O22" i="230"/>
  <c r="N22" i="230"/>
  <c r="K22" i="230"/>
  <c r="J22" i="230"/>
  <c r="G22" i="230"/>
  <c r="F22" i="230"/>
  <c r="O21" i="230"/>
  <c r="K21" i="230"/>
  <c r="G21" i="230"/>
  <c r="N21" i="230"/>
  <c r="J21" i="230"/>
  <c r="F21" i="230"/>
  <c r="H51" i="34"/>
  <c r="G51" i="34"/>
  <c r="C1" i="229"/>
  <c r="B1" i="229"/>
  <c r="Q25" i="229"/>
  <c r="P30" i="229"/>
  <c r="D23" i="229"/>
  <c r="O21" i="229"/>
  <c r="M21" i="229"/>
  <c r="K21" i="229"/>
  <c r="I21" i="229"/>
  <c r="G21" i="229"/>
  <c r="E21" i="229"/>
  <c r="P21" i="229"/>
  <c r="O22" i="229"/>
  <c r="N22" i="229"/>
  <c r="M22" i="229"/>
  <c r="L21" i="229"/>
  <c r="K22" i="229"/>
  <c r="J22" i="229"/>
  <c r="I22" i="229"/>
  <c r="H21" i="229"/>
  <c r="G22" i="229"/>
  <c r="N27" i="229"/>
  <c r="O27" i="229"/>
  <c r="P26" i="229"/>
  <c r="H46" i="34"/>
  <c r="G46" i="34"/>
  <c r="C1" i="228"/>
  <c r="B1" i="228"/>
  <c r="E30" i="228"/>
  <c r="F30" i="228" s="1"/>
  <c r="G30" i="228" s="1"/>
  <c r="H30" i="228" s="1"/>
  <c r="I30" i="228" s="1"/>
  <c r="J30" i="228" s="1"/>
  <c r="K30" i="228" s="1"/>
  <c r="L30" i="228" s="1"/>
  <c r="M30" i="228" s="1"/>
  <c r="N30" i="228" s="1"/>
  <c r="O30" i="228" s="1"/>
  <c r="P30" i="228" s="1"/>
  <c r="E26" i="228"/>
  <c r="F26" i="228" s="1"/>
  <c r="G26" i="228" s="1"/>
  <c r="H26" i="228" s="1"/>
  <c r="Q23" i="228"/>
  <c r="D23" i="228"/>
  <c r="P21" i="228"/>
  <c r="O21" i="228"/>
  <c r="L21" i="228"/>
  <c r="K21" i="228"/>
  <c r="H21" i="228"/>
  <c r="G21" i="228"/>
  <c r="P22" i="228"/>
  <c r="O22" i="228"/>
  <c r="N21" i="228"/>
  <c r="M21" i="228"/>
  <c r="L22" i="228"/>
  <c r="K22" i="228"/>
  <c r="J21" i="228"/>
  <c r="I22" i="228"/>
  <c r="H22" i="228"/>
  <c r="G22" i="228"/>
  <c r="F21" i="228"/>
  <c r="E21" i="228"/>
  <c r="Q19" i="228"/>
  <c r="C1" i="227"/>
  <c r="B1" i="227"/>
  <c r="S5" i="227"/>
  <c r="S6" i="227" s="1"/>
  <c r="D23" i="227"/>
  <c r="O21" i="227"/>
  <c r="K21" i="227"/>
  <c r="G21" i="227"/>
  <c r="P21" i="227"/>
  <c r="N21" i="227"/>
  <c r="M21" i="227"/>
  <c r="L21" i="227"/>
  <c r="J21" i="227"/>
  <c r="I21" i="227"/>
  <c r="H21" i="227"/>
  <c r="F21" i="227"/>
  <c r="E21" i="227"/>
  <c r="S4" i="227"/>
  <c r="G13" i="34"/>
  <c r="D23" i="226"/>
  <c r="O21" i="226"/>
  <c r="K21" i="226"/>
  <c r="G21" i="226"/>
  <c r="P21" i="226"/>
  <c r="N21" i="226"/>
  <c r="M21" i="226"/>
  <c r="L21" i="226"/>
  <c r="J21" i="226"/>
  <c r="I21" i="226"/>
  <c r="H21" i="226"/>
  <c r="F21" i="226"/>
  <c r="E21" i="226"/>
  <c r="I1" i="259" l="1"/>
  <c r="L26" i="241"/>
  <c r="M26" i="241" s="1"/>
  <c r="N26" i="241" s="1"/>
  <c r="O26" i="241" s="1"/>
  <c r="P26" i="241" s="1"/>
  <c r="M9" i="34" s="1"/>
  <c r="I1" i="241"/>
  <c r="I9" i="34"/>
  <c r="I1" i="267"/>
  <c r="F25" i="267"/>
  <c r="N128" i="34"/>
  <c r="E25" i="248"/>
  <c r="I1" i="248"/>
  <c r="E25" i="252"/>
  <c r="I1" i="252"/>
  <c r="O25" i="243"/>
  <c r="I1" i="243"/>
  <c r="I21" i="239"/>
  <c r="M21" i="239"/>
  <c r="G22" i="240"/>
  <c r="M13" i="34"/>
  <c r="M22" i="240"/>
  <c r="I22" i="240"/>
  <c r="F22" i="240"/>
  <c r="J21" i="240"/>
  <c r="N22" i="240"/>
  <c r="P22" i="240"/>
  <c r="K22" i="240"/>
  <c r="H21" i="240"/>
  <c r="O21" i="240"/>
  <c r="L21" i="240"/>
  <c r="O22" i="239"/>
  <c r="O21" i="239"/>
  <c r="N22" i="239"/>
  <c r="N21" i="239"/>
  <c r="P27" i="236"/>
  <c r="S4" i="236" s="1"/>
  <c r="N54" i="34"/>
  <c r="P26" i="231"/>
  <c r="M30" i="34" s="1"/>
  <c r="M28" i="236"/>
  <c r="F28" i="236"/>
  <c r="J22" i="239"/>
  <c r="J21" i="239"/>
  <c r="K22" i="239"/>
  <c r="K21" i="239"/>
  <c r="M66" i="34"/>
  <c r="S5" i="226"/>
  <c r="S6" i="226" s="1"/>
  <c r="E26" i="169"/>
  <c r="G22" i="239"/>
  <c r="G21" i="239"/>
  <c r="F22" i="239"/>
  <c r="F21" i="239"/>
  <c r="N13" i="34"/>
  <c r="E28" i="241"/>
  <c r="E29" i="241"/>
  <c r="K26" i="239"/>
  <c r="G143" i="34"/>
  <c r="M26" i="239"/>
  <c r="M29" i="239" s="1"/>
  <c r="E22" i="239"/>
  <c r="L26" i="239"/>
  <c r="L28" i="239" s="1"/>
  <c r="P26" i="239"/>
  <c r="F26" i="239"/>
  <c r="F28" i="239" s="1"/>
  <c r="Q21" i="241"/>
  <c r="E21" i="239"/>
  <c r="O26" i="239"/>
  <c r="O29" i="239" s="1"/>
  <c r="E26" i="239"/>
  <c r="E29" i="239" s="1"/>
  <c r="J26" i="239"/>
  <c r="J29" i="239" s="1"/>
  <c r="G26" i="239"/>
  <c r="N143" i="34"/>
  <c r="H26" i="239"/>
  <c r="H28" i="239" s="1"/>
  <c r="I26" i="239"/>
  <c r="I29" i="239" s="1"/>
  <c r="N26" i="239"/>
  <c r="N28" i="239" s="1"/>
  <c r="Q22" i="241"/>
  <c r="S5" i="241"/>
  <c r="S6" i="241" s="1"/>
  <c r="H66" i="34"/>
  <c r="G30" i="34"/>
  <c r="S4" i="226"/>
  <c r="P21" i="236"/>
  <c r="P28" i="236" s="1"/>
  <c r="F27" i="240"/>
  <c r="F29" i="241"/>
  <c r="F28" i="241"/>
  <c r="G27" i="241"/>
  <c r="S4" i="239"/>
  <c r="E29" i="238"/>
  <c r="Q29" i="238" s="1"/>
  <c r="F27" i="238"/>
  <c r="I26" i="238"/>
  <c r="O28" i="238"/>
  <c r="K28" i="238"/>
  <c r="G28" i="238"/>
  <c r="N28" i="238"/>
  <c r="J28" i="238"/>
  <c r="F28" i="238"/>
  <c r="Q21" i="238"/>
  <c r="M28" i="238"/>
  <c r="I28" i="238"/>
  <c r="E28" i="238"/>
  <c r="P28" i="238"/>
  <c r="L28" i="238"/>
  <c r="H28" i="238"/>
  <c r="N26" i="237"/>
  <c r="J26" i="237"/>
  <c r="F26" i="237"/>
  <c r="F29" i="237" s="1"/>
  <c r="M26" i="237"/>
  <c r="I26" i="237"/>
  <c r="E26" i="237"/>
  <c r="P26" i="237"/>
  <c r="L26" i="237"/>
  <c r="H26" i="237"/>
  <c r="H22" i="237"/>
  <c r="H21" i="237"/>
  <c r="N27" i="237"/>
  <c r="J27" i="237"/>
  <c r="L22" i="237"/>
  <c r="L21" i="237"/>
  <c r="P22" i="237"/>
  <c r="P21" i="237"/>
  <c r="O26" i="237"/>
  <c r="M27" i="237"/>
  <c r="I22" i="237"/>
  <c r="M22" i="237"/>
  <c r="N30" i="237"/>
  <c r="J30" i="237"/>
  <c r="F30" i="237"/>
  <c r="M30" i="237"/>
  <c r="I30" i="237"/>
  <c r="E30" i="237"/>
  <c r="P30" i="237"/>
  <c r="L30" i="237"/>
  <c r="H30" i="237"/>
  <c r="O30" i="237"/>
  <c r="K30" i="237"/>
  <c r="G30" i="237"/>
  <c r="G27" i="237"/>
  <c r="K27" i="237"/>
  <c r="O27" i="237"/>
  <c r="E21" i="237"/>
  <c r="I21" i="237"/>
  <c r="M21" i="237"/>
  <c r="H27" i="237"/>
  <c r="L27" i="237"/>
  <c r="P27" i="237"/>
  <c r="E22" i="237"/>
  <c r="E27" i="237"/>
  <c r="I27" i="237"/>
  <c r="N28" i="236"/>
  <c r="J28" i="236"/>
  <c r="I28" i="236"/>
  <c r="E28" i="236"/>
  <c r="L28" i="236"/>
  <c r="H28" i="236"/>
  <c r="O28" i="236"/>
  <c r="K28" i="236"/>
  <c r="G28" i="236"/>
  <c r="I26" i="235"/>
  <c r="J26" i="235" s="1"/>
  <c r="K26" i="235" s="1"/>
  <c r="Q21" i="235"/>
  <c r="H22" i="235"/>
  <c r="F22" i="235"/>
  <c r="J22" i="235"/>
  <c r="N22" i="235"/>
  <c r="L22" i="235"/>
  <c r="P22" i="235"/>
  <c r="F30" i="235"/>
  <c r="G30" i="235" s="1"/>
  <c r="H30" i="235" s="1"/>
  <c r="I30" i="235" s="1"/>
  <c r="J30" i="235" s="1"/>
  <c r="K30" i="235" s="1"/>
  <c r="L30" i="235" s="1"/>
  <c r="M30" i="235" s="1"/>
  <c r="N30" i="235" s="1"/>
  <c r="O30" i="235" s="1"/>
  <c r="P30" i="235" s="1"/>
  <c r="Q20" i="235"/>
  <c r="E22" i="235"/>
  <c r="I22" i="235"/>
  <c r="M22" i="235"/>
  <c r="E27" i="235"/>
  <c r="N26" i="234"/>
  <c r="I27" i="234"/>
  <c r="M27" i="234"/>
  <c r="J30" i="234"/>
  <c r="G26" i="234"/>
  <c r="O26" i="234"/>
  <c r="O29" i="234" s="1"/>
  <c r="J27" i="234"/>
  <c r="N27" i="234"/>
  <c r="E28" i="234"/>
  <c r="G30" i="234"/>
  <c r="O30" i="234"/>
  <c r="E21" i="234"/>
  <c r="H22" i="234"/>
  <c r="L22" i="234"/>
  <c r="P22" i="234"/>
  <c r="E26" i="234"/>
  <c r="E29" i="234" s="1"/>
  <c r="I26" i="234"/>
  <c r="M26" i="234"/>
  <c r="H27" i="234"/>
  <c r="L27" i="234"/>
  <c r="P27" i="234"/>
  <c r="F29" i="234"/>
  <c r="E30" i="234"/>
  <c r="I30" i="234"/>
  <c r="M30" i="234"/>
  <c r="G21" i="234"/>
  <c r="K21" i="234"/>
  <c r="O21" i="234"/>
  <c r="K26" i="234"/>
  <c r="K30" i="234"/>
  <c r="H26" i="234"/>
  <c r="L26" i="234"/>
  <c r="G27" i="234"/>
  <c r="K27" i="234"/>
  <c r="H30" i="234"/>
  <c r="L30" i="234"/>
  <c r="N28" i="232"/>
  <c r="J28" i="232"/>
  <c r="F28" i="232"/>
  <c r="M28" i="232"/>
  <c r="I28" i="232"/>
  <c r="E28" i="232"/>
  <c r="P28" i="232"/>
  <c r="L28" i="232"/>
  <c r="H28" i="232"/>
  <c r="O28" i="232"/>
  <c r="K28" i="232"/>
  <c r="G28" i="232"/>
  <c r="N28" i="231"/>
  <c r="J28" i="231"/>
  <c r="F28" i="231"/>
  <c r="M28" i="231"/>
  <c r="I28" i="231"/>
  <c r="E28" i="231"/>
  <c r="P28" i="231"/>
  <c r="L28" i="231"/>
  <c r="H28" i="231"/>
  <c r="O28" i="231"/>
  <c r="K28" i="231"/>
  <c r="G28" i="231"/>
  <c r="N26" i="230"/>
  <c r="J26" i="230"/>
  <c r="F26" i="230"/>
  <c r="F29" i="230" s="1"/>
  <c r="M26" i="230"/>
  <c r="I26" i="230"/>
  <c r="E26" i="230"/>
  <c r="P26" i="230"/>
  <c r="L26" i="230"/>
  <c r="H26" i="230"/>
  <c r="H22" i="230"/>
  <c r="H21" i="230"/>
  <c r="N27" i="230"/>
  <c r="J27" i="230"/>
  <c r="L22" i="230"/>
  <c r="L21" i="230"/>
  <c r="P22" i="230"/>
  <c r="P21" i="230"/>
  <c r="O26" i="230"/>
  <c r="M27" i="230"/>
  <c r="I22" i="230"/>
  <c r="M22" i="230"/>
  <c r="N30" i="230"/>
  <c r="J30" i="230"/>
  <c r="F30" i="230"/>
  <c r="M30" i="230"/>
  <c r="I30" i="230"/>
  <c r="E30" i="230"/>
  <c r="P30" i="230"/>
  <c r="L30" i="230"/>
  <c r="H30" i="230"/>
  <c r="O30" i="230"/>
  <c r="K30" i="230"/>
  <c r="G30" i="230"/>
  <c r="G27" i="230"/>
  <c r="K27" i="230"/>
  <c r="O27" i="230"/>
  <c r="E21" i="230"/>
  <c r="I21" i="230"/>
  <c r="M21" i="230"/>
  <c r="H27" i="230"/>
  <c r="L27" i="230"/>
  <c r="P27" i="230"/>
  <c r="E22" i="230"/>
  <c r="E27" i="230"/>
  <c r="I27" i="230"/>
  <c r="H22" i="229"/>
  <c r="L22" i="229"/>
  <c r="P22" i="229"/>
  <c r="E26" i="229"/>
  <c r="I26" i="229"/>
  <c r="M26" i="229"/>
  <c r="H27" i="229"/>
  <c r="L27" i="229"/>
  <c r="P27" i="229"/>
  <c r="E30" i="229"/>
  <c r="I30" i="229"/>
  <c r="M30" i="229"/>
  <c r="F21" i="229"/>
  <c r="J21" i="229"/>
  <c r="N21" i="229"/>
  <c r="E22" i="229"/>
  <c r="F26" i="229"/>
  <c r="J26" i="229"/>
  <c r="N26" i="229"/>
  <c r="N29" i="229" s="1"/>
  <c r="E27" i="229"/>
  <c r="I27" i="229"/>
  <c r="M27" i="229"/>
  <c r="F30" i="229"/>
  <c r="J30" i="229"/>
  <c r="N30" i="229"/>
  <c r="F22" i="229"/>
  <c r="G26" i="229"/>
  <c r="K26" i="229"/>
  <c r="O26" i="229"/>
  <c r="O29" i="229" s="1"/>
  <c r="F27" i="229"/>
  <c r="J27" i="229"/>
  <c r="G30" i="229"/>
  <c r="K30" i="229"/>
  <c r="O30" i="229"/>
  <c r="H26" i="229"/>
  <c r="L26" i="229"/>
  <c r="G27" i="229"/>
  <c r="K27" i="229"/>
  <c r="H30" i="229"/>
  <c r="L30" i="229"/>
  <c r="I26" i="228"/>
  <c r="J26" i="228" s="1"/>
  <c r="K26" i="228" s="1"/>
  <c r="Q20" i="228"/>
  <c r="E22" i="228"/>
  <c r="M22" i="228"/>
  <c r="F22" i="228"/>
  <c r="J22" i="228"/>
  <c r="N22" i="228"/>
  <c r="E27" i="228"/>
  <c r="I21" i="228"/>
  <c r="Q21" i="228" s="1"/>
  <c r="M28" i="227"/>
  <c r="I28" i="227"/>
  <c r="E28" i="227"/>
  <c r="P28" i="227"/>
  <c r="L28" i="227"/>
  <c r="H28" i="227"/>
  <c r="O28" i="227"/>
  <c r="K28" i="227"/>
  <c r="G28" i="227"/>
  <c r="N28" i="227"/>
  <c r="J28" i="227"/>
  <c r="F28" i="227"/>
  <c r="M28" i="226"/>
  <c r="I28" i="226"/>
  <c r="E28" i="226"/>
  <c r="P28" i="226"/>
  <c r="L28" i="226"/>
  <c r="H28" i="226"/>
  <c r="O28" i="226"/>
  <c r="K28" i="226"/>
  <c r="G28" i="226"/>
  <c r="N28" i="226"/>
  <c r="J28" i="226"/>
  <c r="F28" i="226"/>
  <c r="H41" i="34"/>
  <c r="G41" i="34"/>
  <c r="C1" i="170"/>
  <c r="B1" i="170"/>
  <c r="N40" i="34"/>
  <c r="M40" i="34"/>
  <c r="G40" i="34"/>
  <c r="H36" i="34"/>
  <c r="G36" i="34"/>
  <c r="C1" i="204"/>
  <c r="B1" i="204"/>
  <c r="C1" i="225"/>
  <c r="B1" i="225"/>
  <c r="E27" i="225"/>
  <c r="Q23" i="225"/>
  <c r="D23" i="225"/>
  <c r="P21" i="225"/>
  <c r="M21" i="225"/>
  <c r="L21" i="225"/>
  <c r="I21" i="225"/>
  <c r="H21" i="225"/>
  <c r="E21" i="225"/>
  <c r="P22" i="225"/>
  <c r="O22" i="225"/>
  <c r="N21" i="225"/>
  <c r="M22" i="225"/>
  <c r="L22" i="225"/>
  <c r="K22" i="225"/>
  <c r="J21" i="225"/>
  <c r="I22" i="225"/>
  <c r="H22" i="225"/>
  <c r="G22" i="225"/>
  <c r="F21" i="225"/>
  <c r="E22" i="225"/>
  <c r="Q19" i="225"/>
  <c r="C1" i="80"/>
  <c r="B1" i="80"/>
  <c r="H31" i="34"/>
  <c r="G31" i="34"/>
  <c r="F30" i="224"/>
  <c r="E30" i="224"/>
  <c r="E27" i="224"/>
  <c r="F26" i="224"/>
  <c r="E26" i="224"/>
  <c r="Q25" i="224"/>
  <c r="N30" i="224"/>
  <c r="P30" i="224"/>
  <c r="D23" i="224"/>
  <c r="P22" i="224"/>
  <c r="M22" i="224"/>
  <c r="L22" i="224"/>
  <c r="I22" i="224"/>
  <c r="H22" i="224"/>
  <c r="E22" i="224"/>
  <c r="M21" i="224"/>
  <c r="I21" i="224"/>
  <c r="E21" i="224"/>
  <c r="P21" i="224"/>
  <c r="O22" i="224"/>
  <c r="N22" i="224"/>
  <c r="L21" i="224"/>
  <c r="K22" i="224"/>
  <c r="J22" i="224"/>
  <c r="H21" i="224"/>
  <c r="G22" i="224"/>
  <c r="N27" i="224"/>
  <c r="O27" i="224"/>
  <c r="N26" i="224"/>
  <c r="P26" i="224"/>
  <c r="H29" i="34"/>
  <c r="E30" i="223"/>
  <c r="F30" i="223" s="1"/>
  <c r="G30" i="223" s="1"/>
  <c r="H30" i="223" s="1"/>
  <c r="I30" i="223" s="1"/>
  <c r="J30" i="223" s="1"/>
  <c r="K30" i="223" s="1"/>
  <c r="L30" i="223" s="1"/>
  <c r="M30" i="223" s="1"/>
  <c r="N30" i="223" s="1"/>
  <c r="O30" i="223" s="1"/>
  <c r="P30" i="223" s="1"/>
  <c r="D23" i="223"/>
  <c r="G22" i="223"/>
  <c r="N21" i="223"/>
  <c r="M21" i="223"/>
  <c r="J21" i="223"/>
  <c r="I21" i="223"/>
  <c r="F21" i="223"/>
  <c r="E21" i="223"/>
  <c r="P21" i="223"/>
  <c r="O21" i="223"/>
  <c r="N22" i="223"/>
  <c r="M22" i="223"/>
  <c r="L21" i="223"/>
  <c r="K21" i="223"/>
  <c r="J22" i="223"/>
  <c r="I22" i="223"/>
  <c r="H21" i="223"/>
  <c r="G21" i="223"/>
  <c r="F22" i="223"/>
  <c r="E26" i="223"/>
  <c r="F26" i="223" s="1"/>
  <c r="G26" i="223" s="1"/>
  <c r="H26" i="223" s="1"/>
  <c r="G24" i="34"/>
  <c r="C1" i="222"/>
  <c r="B1" i="222"/>
  <c r="F27" i="222"/>
  <c r="Q25" i="222"/>
  <c r="D23" i="222"/>
  <c r="O22" i="222"/>
  <c r="N22" i="222"/>
  <c r="K22" i="222"/>
  <c r="J22" i="222"/>
  <c r="G22" i="222"/>
  <c r="F22" i="222"/>
  <c r="O21" i="222"/>
  <c r="K21" i="222"/>
  <c r="G21" i="222"/>
  <c r="N21" i="222"/>
  <c r="J21" i="222"/>
  <c r="F21" i="222"/>
  <c r="K26" i="222"/>
  <c r="G23" i="34"/>
  <c r="S4" i="221"/>
  <c r="D23" i="221"/>
  <c r="P21" i="221"/>
  <c r="L21" i="221"/>
  <c r="H21" i="221"/>
  <c r="O21" i="221"/>
  <c r="N21" i="221"/>
  <c r="M21" i="221"/>
  <c r="K21" i="221"/>
  <c r="J21" i="221"/>
  <c r="I21" i="221"/>
  <c r="G21" i="221"/>
  <c r="F21" i="221"/>
  <c r="E21" i="221"/>
  <c r="S5" i="221"/>
  <c r="S6" i="221" s="1"/>
  <c r="C1" i="221"/>
  <c r="B1" i="221"/>
  <c r="L26" i="235" l="1"/>
  <c r="M26" i="235" s="1"/>
  <c r="N26" i="235" s="1"/>
  <c r="O26" i="235" s="1"/>
  <c r="P26" i="235" s="1"/>
  <c r="S5" i="235" s="1"/>
  <c r="S6" i="235" s="1"/>
  <c r="L26" i="228"/>
  <c r="M26" i="228" s="1"/>
  <c r="N26" i="228" s="1"/>
  <c r="O26" i="228" s="1"/>
  <c r="P26" i="228" s="1"/>
  <c r="M46" i="34" s="1"/>
  <c r="K28" i="239"/>
  <c r="N14" i="34"/>
  <c r="N51" i="34"/>
  <c r="O28" i="234"/>
  <c r="F28" i="237"/>
  <c r="O28" i="229"/>
  <c r="N28" i="229"/>
  <c r="I19" i="34"/>
  <c r="I36" i="34"/>
  <c r="S5" i="231"/>
  <c r="S6" i="231" s="1"/>
  <c r="M129" i="34"/>
  <c r="R129" i="34" s="1"/>
  <c r="G28" i="239"/>
  <c r="M128" i="34"/>
  <c r="N61" i="34"/>
  <c r="N60" i="34"/>
  <c r="S4" i="232"/>
  <c r="H22" i="240"/>
  <c r="J22" i="240"/>
  <c r="L22" i="240"/>
  <c r="I21" i="240"/>
  <c r="K21" i="240"/>
  <c r="M28" i="239"/>
  <c r="O22" i="240"/>
  <c r="N29" i="239"/>
  <c r="N21" i="240"/>
  <c r="K29" i="239"/>
  <c r="F21" i="240"/>
  <c r="M21" i="240"/>
  <c r="G145" i="34"/>
  <c r="S5" i="236"/>
  <c r="S6" i="236" s="1"/>
  <c r="M51" i="34"/>
  <c r="L29" i="239"/>
  <c r="F28" i="230"/>
  <c r="M67" i="34"/>
  <c r="S5" i="239"/>
  <c r="S6" i="239" s="1"/>
  <c r="G29" i="239"/>
  <c r="G27" i="240"/>
  <c r="M61" i="34"/>
  <c r="F29" i="239"/>
  <c r="P29" i="239"/>
  <c r="M143" i="34"/>
  <c r="P28" i="239"/>
  <c r="H29" i="239"/>
  <c r="J28" i="239"/>
  <c r="I28" i="239"/>
  <c r="O28" i="239"/>
  <c r="E28" i="239"/>
  <c r="Q22" i="235"/>
  <c r="Q22" i="228"/>
  <c r="S5" i="228"/>
  <c r="S6" i="228" s="1"/>
  <c r="E29" i="224"/>
  <c r="Q28" i="238"/>
  <c r="J26" i="238"/>
  <c r="K26" i="238" s="1"/>
  <c r="S5" i="237"/>
  <c r="S6" i="237" s="1"/>
  <c r="N67" i="34"/>
  <c r="S5" i="234"/>
  <c r="S6" i="234" s="1"/>
  <c r="S5" i="229"/>
  <c r="S6" i="229" s="1"/>
  <c r="Q21" i="223"/>
  <c r="S5" i="230"/>
  <c r="S6" i="230" s="1"/>
  <c r="M14" i="34"/>
  <c r="G29" i="241"/>
  <c r="G28" i="241"/>
  <c r="H27" i="241"/>
  <c r="G27" i="238"/>
  <c r="F29" i="238"/>
  <c r="H28" i="237"/>
  <c r="H29" i="237"/>
  <c r="S4" i="237"/>
  <c r="O29" i="237"/>
  <c r="O28" i="237"/>
  <c r="K29" i="237"/>
  <c r="K28" i="237"/>
  <c r="J29" i="237"/>
  <c r="J28" i="237"/>
  <c r="I29" i="237"/>
  <c r="I28" i="237"/>
  <c r="P28" i="237"/>
  <c r="P29" i="237"/>
  <c r="G29" i="237"/>
  <c r="G28" i="237"/>
  <c r="N29" i="237"/>
  <c r="N28" i="237"/>
  <c r="E29" i="237"/>
  <c r="E28" i="237"/>
  <c r="L28" i="237"/>
  <c r="L29" i="237"/>
  <c r="M29" i="237"/>
  <c r="M28" i="237"/>
  <c r="E28" i="235"/>
  <c r="F27" i="235"/>
  <c r="E29" i="235"/>
  <c r="G29" i="234"/>
  <c r="G28" i="234"/>
  <c r="P29" i="234"/>
  <c r="P28" i="234"/>
  <c r="L29" i="234"/>
  <c r="L28" i="234"/>
  <c r="N28" i="234"/>
  <c r="N29" i="234"/>
  <c r="S4" i="234"/>
  <c r="H28" i="234"/>
  <c r="H29" i="234"/>
  <c r="J28" i="234"/>
  <c r="J29" i="234"/>
  <c r="M29" i="234"/>
  <c r="M28" i="234"/>
  <c r="K29" i="234"/>
  <c r="K28" i="234"/>
  <c r="I29" i="234"/>
  <c r="I28" i="234"/>
  <c r="H28" i="230"/>
  <c r="H29" i="230"/>
  <c r="S4" i="230"/>
  <c r="O29" i="230"/>
  <c r="O28" i="230"/>
  <c r="K29" i="230"/>
  <c r="K28" i="230"/>
  <c r="J29" i="230"/>
  <c r="J28" i="230"/>
  <c r="I29" i="230"/>
  <c r="I28" i="230"/>
  <c r="P28" i="230"/>
  <c r="P29" i="230"/>
  <c r="G29" i="230"/>
  <c r="G28" i="230"/>
  <c r="N29" i="230"/>
  <c r="N28" i="230"/>
  <c r="E29" i="230"/>
  <c r="E28" i="230"/>
  <c r="L28" i="230"/>
  <c r="L29" i="230"/>
  <c r="M29" i="230"/>
  <c r="M28" i="230"/>
  <c r="J28" i="229"/>
  <c r="J29" i="229"/>
  <c r="L29" i="229"/>
  <c r="L28" i="229"/>
  <c r="K29" i="229"/>
  <c r="K28" i="229"/>
  <c r="F28" i="229"/>
  <c r="F29" i="229"/>
  <c r="M29" i="229"/>
  <c r="M28" i="229"/>
  <c r="H29" i="229"/>
  <c r="S4" i="229"/>
  <c r="H28" i="229"/>
  <c r="G29" i="229"/>
  <c r="G28" i="229"/>
  <c r="I29" i="229"/>
  <c r="I28" i="229"/>
  <c r="E29" i="229"/>
  <c r="E28" i="229"/>
  <c r="P29" i="229"/>
  <c r="P28" i="229"/>
  <c r="E29" i="228"/>
  <c r="E28" i="228"/>
  <c r="F27" i="228"/>
  <c r="Q20" i="225"/>
  <c r="G21" i="225"/>
  <c r="K21" i="225"/>
  <c r="O21" i="225"/>
  <c r="F26" i="225"/>
  <c r="G26" i="225" s="1"/>
  <c r="H26" i="225" s="1"/>
  <c r="E30" i="225"/>
  <c r="F30" i="225" s="1"/>
  <c r="G30" i="225" s="1"/>
  <c r="H30" i="225" s="1"/>
  <c r="I30" i="225" s="1"/>
  <c r="J30" i="225" s="1"/>
  <c r="K30" i="225" s="1"/>
  <c r="L30" i="225" s="1"/>
  <c r="M30" i="225" s="1"/>
  <c r="N30" i="225" s="1"/>
  <c r="O30" i="225" s="1"/>
  <c r="P30" i="225" s="1"/>
  <c r="F22" i="225"/>
  <c r="J22" i="225"/>
  <c r="N22" i="225"/>
  <c r="F27" i="225"/>
  <c r="E28" i="225"/>
  <c r="N28" i="224"/>
  <c r="N29" i="224"/>
  <c r="I26" i="224"/>
  <c r="M26" i="224"/>
  <c r="H27" i="224"/>
  <c r="L27" i="224"/>
  <c r="P27" i="224"/>
  <c r="I30" i="224"/>
  <c r="M30" i="224"/>
  <c r="F21" i="224"/>
  <c r="J21" i="224"/>
  <c r="N21" i="224"/>
  <c r="J26" i="224"/>
  <c r="I27" i="224"/>
  <c r="M27" i="224"/>
  <c r="J30" i="224"/>
  <c r="G21" i="224"/>
  <c r="K21" i="224"/>
  <c r="O21" i="224"/>
  <c r="F22" i="224"/>
  <c r="G26" i="224"/>
  <c r="K26" i="224"/>
  <c r="O26" i="224"/>
  <c r="O29" i="224" s="1"/>
  <c r="F27" i="224"/>
  <c r="J27" i="224"/>
  <c r="E28" i="224"/>
  <c r="G30" i="224"/>
  <c r="K30" i="224"/>
  <c r="O30" i="224"/>
  <c r="H26" i="224"/>
  <c r="L26" i="224"/>
  <c r="G27" i="224"/>
  <c r="K27" i="224"/>
  <c r="H30" i="224"/>
  <c r="L30" i="224"/>
  <c r="E29" i="223"/>
  <c r="E28" i="223"/>
  <c r="F27" i="223"/>
  <c r="Q23" i="223"/>
  <c r="I26" i="223"/>
  <c r="J26" i="223" s="1"/>
  <c r="K26" i="223" s="1"/>
  <c r="Q19" i="223"/>
  <c r="K22" i="223"/>
  <c r="O22" i="223"/>
  <c r="H22" i="223"/>
  <c r="L22" i="223"/>
  <c r="P22" i="223"/>
  <c r="Q20" i="223"/>
  <c r="E22" i="223"/>
  <c r="H22" i="222"/>
  <c r="H21" i="222"/>
  <c r="N27" i="222"/>
  <c r="J27" i="222"/>
  <c r="L22" i="222"/>
  <c r="L21" i="222"/>
  <c r="M27" i="222"/>
  <c r="I22" i="222"/>
  <c r="N30" i="222"/>
  <c r="J30" i="222"/>
  <c r="F30" i="222"/>
  <c r="M30" i="222"/>
  <c r="I30" i="222"/>
  <c r="P30" i="222"/>
  <c r="L30" i="222"/>
  <c r="H30" i="222"/>
  <c r="K30" i="222"/>
  <c r="G30" i="222"/>
  <c r="O30" i="222"/>
  <c r="G26" i="222"/>
  <c r="N26" i="222"/>
  <c r="J26" i="222"/>
  <c r="F26" i="222"/>
  <c r="F29" i="222" s="1"/>
  <c r="M26" i="222"/>
  <c r="I26" i="222"/>
  <c r="E26" i="222"/>
  <c r="P26" i="222"/>
  <c r="L26" i="222"/>
  <c r="H26" i="222"/>
  <c r="O26" i="222"/>
  <c r="P22" i="222"/>
  <c r="P21" i="222"/>
  <c r="M22" i="222"/>
  <c r="G27" i="222"/>
  <c r="K27" i="222"/>
  <c r="O27" i="222"/>
  <c r="E21" i="222"/>
  <c r="I21" i="222"/>
  <c r="M21" i="222"/>
  <c r="H27" i="222"/>
  <c r="L27" i="222"/>
  <c r="P27" i="222"/>
  <c r="E22" i="222"/>
  <c r="E27" i="222"/>
  <c r="I27" i="222"/>
  <c r="N28" i="221"/>
  <c r="J28" i="221"/>
  <c r="F28" i="221"/>
  <c r="M28" i="221"/>
  <c r="I28" i="221"/>
  <c r="E28" i="221"/>
  <c r="P28" i="221"/>
  <c r="L28" i="221"/>
  <c r="H28" i="221"/>
  <c r="O28" i="221"/>
  <c r="K28" i="221"/>
  <c r="G28" i="221"/>
  <c r="A5" i="216"/>
  <c r="A6" i="216"/>
  <c r="A7" i="216"/>
  <c r="A8" i="216"/>
  <c r="A9" i="216"/>
  <c r="A10" i="216"/>
  <c r="A11" i="216"/>
  <c r="A12" i="216"/>
  <c r="A13" i="216"/>
  <c r="A14" i="216"/>
  <c r="A15" i="216"/>
  <c r="A16" i="216"/>
  <c r="A17" i="216"/>
  <c r="A18" i="216"/>
  <c r="A19" i="216"/>
  <c r="A20" i="216"/>
  <c r="A21" i="216"/>
  <c r="A22" i="216"/>
  <c r="A23" i="216"/>
  <c r="A24" i="216"/>
  <c r="A25" i="216"/>
  <c r="A26" i="216"/>
  <c r="A27" i="216"/>
  <c r="A28" i="216"/>
  <c r="A29" i="216"/>
  <c r="A30" i="216"/>
  <c r="A31" i="216"/>
  <c r="A32" i="216"/>
  <c r="A33" i="216"/>
  <c r="A34" i="216"/>
  <c r="A35" i="216"/>
  <c r="A36" i="216"/>
  <c r="A37" i="216"/>
  <c r="A38" i="216"/>
  <c r="A39" i="216"/>
  <c r="A40" i="216"/>
  <c r="A46" i="216"/>
  <c r="A47" i="216"/>
  <c r="A48" i="216"/>
  <c r="A49" i="216"/>
  <c r="A50" i="216"/>
  <c r="A51" i="216"/>
  <c r="A52" i="216"/>
  <c r="A53" i="216"/>
  <c r="A54" i="216"/>
  <c r="A55" i="216"/>
  <c r="A56" i="216"/>
  <c r="A57" i="216"/>
  <c r="A58" i="216"/>
  <c r="A59" i="216"/>
  <c r="A60" i="216"/>
  <c r="A61" i="216"/>
  <c r="A62" i="216"/>
  <c r="A63" i="216"/>
  <c r="A64" i="216"/>
  <c r="A65" i="216"/>
  <c r="A66" i="216"/>
  <c r="A67" i="216"/>
  <c r="A68" i="216"/>
  <c r="A69" i="216"/>
  <c r="A70" i="216"/>
  <c r="A71" i="216"/>
  <c r="A72" i="216"/>
  <c r="A73" i="216"/>
  <c r="A74" i="216"/>
  <c r="A75" i="216"/>
  <c r="A76" i="216"/>
  <c r="A77" i="216"/>
  <c r="A78" i="216"/>
  <c r="A79" i="216"/>
  <c r="A80" i="216"/>
  <c r="A89" i="216"/>
  <c r="A90" i="216"/>
  <c r="A91" i="216"/>
  <c r="A92" i="216"/>
  <c r="A93" i="216"/>
  <c r="A94" i="216"/>
  <c r="A95" i="216"/>
  <c r="A96" i="216"/>
  <c r="A97" i="216"/>
  <c r="A98" i="216"/>
  <c r="A99" i="216"/>
  <c r="A100" i="216"/>
  <c r="A101" i="216"/>
  <c r="A102" i="216"/>
  <c r="A103" i="216"/>
  <c r="A104" i="216"/>
  <c r="A105" i="216"/>
  <c r="A106" i="216"/>
  <c r="A107" i="216"/>
  <c r="A108" i="216"/>
  <c r="A109" i="216"/>
  <c r="A5" i="214"/>
  <c r="A4" i="216"/>
  <c r="A4" i="214"/>
  <c r="C1" i="220"/>
  <c r="B1" i="220"/>
  <c r="E30" i="220"/>
  <c r="F30" i="220" s="1"/>
  <c r="E26" i="220"/>
  <c r="F26" i="220" s="1"/>
  <c r="G26" i="220" s="1"/>
  <c r="H26" i="220" s="1"/>
  <c r="Q23" i="220"/>
  <c r="D23" i="220"/>
  <c r="O21" i="220"/>
  <c r="N21" i="220"/>
  <c r="K21" i="220"/>
  <c r="J21" i="220"/>
  <c r="G21" i="220"/>
  <c r="F21" i="220"/>
  <c r="P21" i="220"/>
  <c r="O22" i="220"/>
  <c r="M21" i="220"/>
  <c r="L21" i="220"/>
  <c r="K22" i="220"/>
  <c r="I21" i="220"/>
  <c r="H21" i="220"/>
  <c r="G22" i="220"/>
  <c r="E21" i="220"/>
  <c r="Q19" i="220"/>
  <c r="I21" i="201"/>
  <c r="G17" i="34"/>
  <c r="Q20" i="201"/>
  <c r="Q19" i="201"/>
  <c r="D23" i="79"/>
  <c r="D23" i="80"/>
  <c r="D23" i="81"/>
  <c r="D23" i="82"/>
  <c r="D23" i="206"/>
  <c r="D23" i="207"/>
  <c r="D23" i="193"/>
  <c r="D23" i="208"/>
  <c r="D23" i="210"/>
  <c r="D23" i="212"/>
  <c r="D23" i="209"/>
  <c r="D23" i="211"/>
  <c r="D23" i="213"/>
  <c r="D23" i="170"/>
  <c r="D23" i="169"/>
  <c r="D23" i="201"/>
  <c r="D23" i="204"/>
  <c r="D23" i="78"/>
  <c r="I1" i="9"/>
  <c r="C2" i="216"/>
  <c r="C3" i="216"/>
  <c r="C4" i="216"/>
  <c r="C5" i="216"/>
  <c r="C6" i="216"/>
  <c r="C7" i="216"/>
  <c r="C8" i="216"/>
  <c r="C9" i="216"/>
  <c r="C10" i="216"/>
  <c r="C11" i="216"/>
  <c r="C12" i="216"/>
  <c r="C13" i="216"/>
  <c r="C14" i="216"/>
  <c r="C15" i="216"/>
  <c r="C16" i="216"/>
  <c r="C17" i="216"/>
  <c r="C18" i="216"/>
  <c r="C19" i="216"/>
  <c r="C20" i="216"/>
  <c r="C21" i="216"/>
  <c r="C22" i="216"/>
  <c r="C23" i="216"/>
  <c r="C24" i="216"/>
  <c r="C25" i="216"/>
  <c r="C26" i="216"/>
  <c r="C27" i="216"/>
  <c r="C28" i="216"/>
  <c r="C29" i="216"/>
  <c r="C30" i="216"/>
  <c r="C31" i="216"/>
  <c r="C32" i="216"/>
  <c r="C33" i="216"/>
  <c r="C34" i="216"/>
  <c r="C35" i="216"/>
  <c r="C36" i="216"/>
  <c r="C37" i="216"/>
  <c r="C38" i="216"/>
  <c r="C39" i="216"/>
  <c r="C40" i="216"/>
  <c r="C47" i="216"/>
  <c r="C48" i="216"/>
  <c r="C49" i="216"/>
  <c r="C50" i="216"/>
  <c r="C51" i="216"/>
  <c r="C52" i="216"/>
  <c r="C53" i="216"/>
  <c r="C54" i="216"/>
  <c r="C55" i="216"/>
  <c r="C56" i="216"/>
  <c r="C57" i="216"/>
  <c r="C58" i="216"/>
  <c r="C59" i="216"/>
  <c r="C60" i="216"/>
  <c r="C61" i="216"/>
  <c r="C62" i="216"/>
  <c r="C63" i="216"/>
  <c r="C64" i="216"/>
  <c r="C65" i="216"/>
  <c r="C66" i="216"/>
  <c r="C67" i="216"/>
  <c r="C68" i="216"/>
  <c r="C69" i="216"/>
  <c r="C70" i="216"/>
  <c r="C71" i="216"/>
  <c r="C72" i="216"/>
  <c r="C73" i="216"/>
  <c r="C74" i="216"/>
  <c r="C75" i="216"/>
  <c r="C76" i="216"/>
  <c r="C77" i="216"/>
  <c r="C78" i="216"/>
  <c r="C79" i="216"/>
  <c r="C80" i="216"/>
  <c r="C89" i="216"/>
  <c r="C90" i="216"/>
  <c r="C91" i="216"/>
  <c r="C92" i="216"/>
  <c r="C93" i="216"/>
  <c r="C94" i="216"/>
  <c r="C95" i="216"/>
  <c r="C96" i="216"/>
  <c r="C97" i="216"/>
  <c r="C98" i="216"/>
  <c r="C99" i="216"/>
  <c r="C100" i="216"/>
  <c r="C101" i="216"/>
  <c r="C102" i="216"/>
  <c r="C103" i="216"/>
  <c r="C104" i="216"/>
  <c r="C105" i="216"/>
  <c r="C106" i="216"/>
  <c r="C107" i="216"/>
  <c r="C108" i="216"/>
  <c r="C109" i="216"/>
  <c r="C2" i="214"/>
  <c r="C3" i="214"/>
  <c r="C4" i="214"/>
  <c r="C5" i="214"/>
  <c r="C6" i="214"/>
  <c r="C1" i="216"/>
  <c r="C1" i="214"/>
  <c r="B9" i="216"/>
  <c r="B10" i="216"/>
  <c r="B11" i="216"/>
  <c r="B12" i="216"/>
  <c r="B13" i="216"/>
  <c r="B14" i="216"/>
  <c r="B15" i="216"/>
  <c r="B16" i="216"/>
  <c r="B17" i="216"/>
  <c r="B18" i="216"/>
  <c r="B19" i="216"/>
  <c r="B20" i="216"/>
  <c r="B21" i="216"/>
  <c r="B22" i="216"/>
  <c r="B23" i="216"/>
  <c r="B24" i="216"/>
  <c r="B25" i="216"/>
  <c r="B26" i="216"/>
  <c r="B27" i="216"/>
  <c r="B28" i="216"/>
  <c r="B29" i="216"/>
  <c r="B30" i="216"/>
  <c r="B31" i="216"/>
  <c r="B32" i="216"/>
  <c r="B33" i="216"/>
  <c r="B34" i="216"/>
  <c r="B35" i="216"/>
  <c r="B36" i="216"/>
  <c r="B37" i="216"/>
  <c r="B38" i="216"/>
  <c r="B39" i="216"/>
  <c r="B40" i="216"/>
  <c r="B46" i="216"/>
  <c r="B47" i="216"/>
  <c r="B48" i="216"/>
  <c r="B49" i="216"/>
  <c r="B50" i="216"/>
  <c r="B51" i="216"/>
  <c r="B52" i="216"/>
  <c r="B53" i="216"/>
  <c r="B54" i="216"/>
  <c r="B55" i="216"/>
  <c r="B56" i="216"/>
  <c r="B57" i="216"/>
  <c r="B58" i="216"/>
  <c r="B59" i="216"/>
  <c r="B60" i="216"/>
  <c r="B61" i="216"/>
  <c r="B62" i="216"/>
  <c r="B63" i="216"/>
  <c r="B64" i="216"/>
  <c r="B65" i="216"/>
  <c r="B66" i="216"/>
  <c r="B67" i="216"/>
  <c r="B68" i="216"/>
  <c r="B69" i="216"/>
  <c r="B70" i="216"/>
  <c r="B71" i="216"/>
  <c r="B72" i="216"/>
  <c r="B73" i="216"/>
  <c r="B74" i="216"/>
  <c r="B75" i="216"/>
  <c r="B76" i="216"/>
  <c r="B77" i="216"/>
  <c r="B78" i="216"/>
  <c r="B79" i="216"/>
  <c r="B80" i="216"/>
  <c r="B89" i="216"/>
  <c r="B90" i="216"/>
  <c r="B91" i="216"/>
  <c r="B92" i="216"/>
  <c r="B93" i="216"/>
  <c r="B94" i="216"/>
  <c r="B95" i="216"/>
  <c r="B96" i="216"/>
  <c r="B97" i="216"/>
  <c r="B98" i="216"/>
  <c r="B99" i="216"/>
  <c r="B100" i="216"/>
  <c r="B101" i="216"/>
  <c r="B102" i="216"/>
  <c r="B103" i="216"/>
  <c r="B104" i="216"/>
  <c r="B105" i="216"/>
  <c r="B106" i="216"/>
  <c r="B107" i="216"/>
  <c r="B108" i="216"/>
  <c r="B109" i="216"/>
  <c r="B3" i="216"/>
  <c r="B5" i="216"/>
  <c r="B6" i="216"/>
  <c r="B7" i="216"/>
  <c r="B8" i="216"/>
  <c r="B3" i="214"/>
  <c r="B5" i="214"/>
  <c r="B6" i="214"/>
  <c r="B1" i="216"/>
  <c r="B1" i="214"/>
  <c r="L26" i="238" l="1"/>
  <c r="M26" i="238" s="1"/>
  <c r="N26" i="238" s="1"/>
  <c r="O26" i="238" s="1"/>
  <c r="P26" i="238" s="1"/>
  <c r="L26" i="223"/>
  <c r="M26" i="223" s="1"/>
  <c r="N26" i="223" s="1"/>
  <c r="O26" i="223" s="1"/>
  <c r="P26" i="223" s="1"/>
  <c r="M29" i="34" s="1"/>
  <c r="O28" i="224"/>
  <c r="M65" i="34"/>
  <c r="O129" i="34"/>
  <c r="R128" i="34"/>
  <c r="O128" i="34"/>
  <c r="R73" i="34"/>
  <c r="O73" i="34"/>
  <c r="R71" i="34"/>
  <c r="O71" i="34"/>
  <c r="F28" i="222"/>
  <c r="O14" i="34"/>
  <c r="H27" i="240"/>
  <c r="N31" i="34"/>
  <c r="Q22" i="225"/>
  <c r="Q22" i="223"/>
  <c r="S5" i="223"/>
  <c r="S6" i="223" s="1"/>
  <c r="M88" i="34"/>
  <c r="S5" i="238"/>
  <c r="S6" i="238" s="1"/>
  <c r="N24" i="34"/>
  <c r="Q21" i="225"/>
  <c r="E29" i="225"/>
  <c r="S5" i="224"/>
  <c r="S6" i="224" s="1"/>
  <c r="M31" i="34"/>
  <c r="S5" i="222"/>
  <c r="S6" i="222" s="1"/>
  <c r="M24" i="34"/>
  <c r="H28" i="241"/>
  <c r="I27" i="241"/>
  <c r="H29" i="241"/>
  <c r="H27" i="238"/>
  <c r="G29" i="238"/>
  <c r="F29" i="235"/>
  <c r="F28" i="235"/>
  <c r="G27" i="235"/>
  <c r="F28" i="228"/>
  <c r="G27" i="228"/>
  <c r="F29" i="228"/>
  <c r="I26" i="225"/>
  <c r="J26" i="225" s="1"/>
  <c r="K26" i="225" s="1"/>
  <c r="F28" i="225"/>
  <c r="G27" i="225"/>
  <c r="F29" i="225"/>
  <c r="K29" i="224"/>
  <c r="K28" i="224"/>
  <c r="J28" i="224"/>
  <c r="J29" i="224"/>
  <c r="L29" i="224"/>
  <c r="L28" i="224"/>
  <c r="G29" i="224"/>
  <c r="G28" i="224"/>
  <c r="F28" i="224"/>
  <c r="F29" i="224"/>
  <c r="H29" i="224"/>
  <c r="S4" i="224"/>
  <c r="H28" i="224"/>
  <c r="M29" i="224"/>
  <c r="M28" i="224"/>
  <c r="I29" i="224"/>
  <c r="I28" i="224"/>
  <c r="P29" i="224"/>
  <c r="P28" i="224"/>
  <c r="F29" i="223"/>
  <c r="F28" i="223"/>
  <c r="G27" i="223"/>
  <c r="J29" i="222"/>
  <c r="J28" i="222"/>
  <c r="E29" i="222"/>
  <c r="E28" i="222"/>
  <c r="L28" i="222"/>
  <c r="L29" i="222"/>
  <c r="G29" i="222"/>
  <c r="G28" i="222"/>
  <c r="H28" i="222"/>
  <c r="H29" i="222"/>
  <c r="S4" i="222"/>
  <c r="M29" i="222"/>
  <c r="M28" i="222"/>
  <c r="N29" i="222"/>
  <c r="N28" i="222"/>
  <c r="O29" i="222"/>
  <c r="O28" i="222"/>
  <c r="I29" i="222"/>
  <c r="I28" i="222"/>
  <c r="P28" i="222"/>
  <c r="P29" i="222"/>
  <c r="K29" i="222"/>
  <c r="K28" i="222"/>
  <c r="I26" i="220"/>
  <c r="J26" i="220" s="1"/>
  <c r="K26" i="220" s="1"/>
  <c r="Q21" i="220"/>
  <c r="H22" i="220"/>
  <c r="F22" i="220"/>
  <c r="J22" i="220"/>
  <c r="N22" i="220"/>
  <c r="L22" i="220"/>
  <c r="P22" i="220"/>
  <c r="G30" i="220"/>
  <c r="H30" i="220" s="1"/>
  <c r="I30" i="220" s="1"/>
  <c r="J30" i="220" s="1"/>
  <c r="K30" i="220" s="1"/>
  <c r="L30" i="220" s="1"/>
  <c r="M30" i="220" s="1"/>
  <c r="N30" i="220" s="1"/>
  <c r="O30" i="220" s="1"/>
  <c r="P30" i="220" s="1"/>
  <c r="Q20" i="220"/>
  <c r="E22" i="220"/>
  <c r="I22" i="220"/>
  <c r="M22" i="220"/>
  <c r="E27" i="220"/>
  <c r="D30" i="213"/>
  <c r="Q25" i="213"/>
  <c r="D22" i="213"/>
  <c r="D29" i="213" s="1"/>
  <c r="D21" i="213"/>
  <c r="D28" i="213" s="1"/>
  <c r="D20" i="213"/>
  <c r="D27" i="213" s="1"/>
  <c r="D19" i="213"/>
  <c r="D26" i="213" s="1"/>
  <c r="P18" i="213"/>
  <c r="P25" i="213" s="1"/>
  <c r="O18" i="213"/>
  <c r="O25" i="213" s="1"/>
  <c r="N18" i="213"/>
  <c r="N25" i="213" s="1"/>
  <c r="M18" i="213"/>
  <c r="M25" i="213" s="1"/>
  <c r="L18" i="213"/>
  <c r="L25" i="213" s="1"/>
  <c r="K18" i="213"/>
  <c r="K25" i="213" s="1"/>
  <c r="J18" i="213"/>
  <c r="J25" i="213" s="1"/>
  <c r="I18" i="213"/>
  <c r="I25" i="213" s="1"/>
  <c r="H18" i="213"/>
  <c r="G18" i="213"/>
  <c r="G25" i="213" s="1"/>
  <c r="F18" i="213"/>
  <c r="F25" i="213" s="1"/>
  <c r="E18" i="213"/>
  <c r="E25" i="213" s="1"/>
  <c r="D30" i="212"/>
  <c r="Q25" i="212"/>
  <c r="D22" i="212"/>
  <c r="D29" i="212" s="1"/>
  <c r="D21" i="212"/>
  <c r="D28" i="212" s="1"/>
  <c r="D20" i="212"/>
  <c r="D27" i="212" s="1"/>
  <c r="D19" i="212"/>
  <c r="D26" i="212" s="1"/>
  <c r="P18" i="212"/>
  <c r="P25" i="212" s="1"/>
  <c r="O18" i="212"/>
  <c r="O25" i="212" s="1"/>
  <c r="N18" i="212"/>
  <c r="N25" i="212" s="1"/>
  <c r="M18" i="212"/>
  <c r="M25" i="212" s="1"/>
  <c r="L18" i="212"/>
  <c r="L25" i="212" s="1"/>
  <c r="K18" i="212"/>
  <c r="K25" i="212" s="1"/>
  <c r="J18" i="212"/>
  <c r="J25" i="212" s="1"/>
  <c r="I18" i="212"/>
  <c r="I25" i="212" s="1"/>
  <c r="H18" i="212"/>
  <c r="G18" i="212"/>
  <c r="G25" i="212" s="1"/>
  <c r="F18" i="212"/>
  <c r="F25" i="212" s="1"/>
  <c r="E18" i="212"/>
  <c r="E25" i="212" s="1"/>
  <c r="Q25" i="211"/>
  <c r="Q25" i="210"/>
  <c r="D30" i="209"/>
  <c r="Q25" i="209"/>
  <c r="D22" i="209"/>
  <c r="D29" i="209" s="1"/>
  <c r="D21" i="209"/>
  <c r="D28" i="209" s="1"/>
  <c r="D20" i="209"/>
  <c r="D27" i="209" s="1"/>
  <c r="D19" i="209"/>
  <c r="D26" i="209" s="1"/>
  <c r="P18" i="209"/>
  <c r="P25" i="209" s="1"/>
  <c r="O18" i="209"/>
  <c r="O25" i="209" s="1"/>
  <c r="N18" i="209"/>
  <c r="N25" i="209" s="1"/>
  <c r="M18" i="209"/>
  <c r="M25" i="209" s="1"/>
  <c r="L18" i="209"/>
  <c r="L25" i="209" s="1"/>
  <c r="K18" i="209"/>
  <c r="K25" i="209" s="1"/>
  <c r="J18" i="209"/>
  <c r="J25" i="209" s="1"/>
  <c r="I18" i="209"/>
  <c r="I25" i="209" s="1"/>
  <c r="H18" i="209"/>
  <c r="G18" i="209"/>
  <c r="G25" i="209" s="1"/>
  <c r="F18" i="209"/>
  <c r="F25" i="209" s="1"/>
  <c r="E18" i="209"/>
  <c r="E25" i="209" s="1"/>
  <c r="D30" i="208"/>
  <c r="Q25" i="208"/>
  <c r="D22" i="208"/>
  <c r="D29" i="208" s="1"/>
  <c r="D21" i="208"/>
  <c r="D28" i="208" s="1"/>
  <c r="D20" i="208"/>
  <c r="D27" i="208" s="1"/>
  <c r="D19" i="208"/>
  <c r="D26" i="208" s="1"/>
  <c r="P18" i="208"/>
  <c r="P25" i="208" s="1"/>
  <c r="O18" i="208"/>
  <c r="O25" i="208" s="1"/>
  <c r="N18" i="208"/>
  <c r="N25" i="208" s="1"/>
  <c r="M18" i="208"/>
  <c r="M25" i="208" s="1"/>
  <c r="L18" i="208"/>
  <c r="L25" i="208" s="1"/>
  <c r="K18" i="208"/>
  <c r="K25" i="208" s="1"/>
  <c r="J18" i="208"/>
  <c r="J25" i="208" s="1"/>
  <c r="I18" i="208"/>
  <c r="I25" i="208" s="1"/>
  <c r="H18" i="208"/>
  <c r="G18" i="208"/>
  <c r="G25" i="208" s="1"/>
  <c r="F18" i="208"/>
  <c r="F25" i="208" s="1"/>
  <c r="E18" i="208"/>
  <c r="E25" i="208" s="1"/>
  <c r="Q26" i="238" l="1"/>
  <c r="L26" i="225"/>
  <c r="M26" i="225" s="1"/>
  <c r="N26" i="225" s="1"/>
  <c r="O26" i="225" s="1"/>
  <c r="P26" i="225" s="1"/>
  <c r="M36" i="34" s="1"/>
  <c r="L26" i="220"/>
  <c r="M26" i="220" s="1"/>
  <c r="N26" i="220" s="1"/>
  <c r="O26" i="220" s="1"/>
  <c r="P26" i="220" s="1"/>
  <c r="M19" i="34" s="1"/>
  <c r="O31" i="34"/>
  <c r="I1" i="209"/>
  <c r="I27" i="240"/>
  <c r="Q22" i="220"/>
  <c r="S5" i="225"/>
  <c r="S6" i="225" s="1"/>
  <c r="S5" i="220"/>
  <c r="S6" i="220" s="1"/>
  <c r="H25" i="213"/>
  <c r="I1" i="213"/>
  <c r="H25" i="209"/>
  <c r="H25" i="212"/>
  <c r="I1" i="212"/>
  <c r="H25" i="208"/>
  <c r="I1" i="208"/>
  <c r="I29" i="241"/>
  <c r="I28" i="241"/>
  <c r="J27" i="241"/>
  <c r="H29" i="238"/>
  <c r="I27" i="238"/>
  <c r="G29" i="235"/>
  <c r="G28" i="235"/>
  <c r="H27" i="235"/>
  <c r="G29" i="228"/>
  <c r="G28" i="228"/>
  <c r="H27" i="228"/>
  <c r="G29" i="225"/>
  <c r="G28" i="225"/>
  <c r="H27" i="225"/>
  <c r="G29" i="223"/>
  <c r="G28" i="223"/>
  <c r="H27" i="223"/>
  <c r="E28" i="220"/>
  <c r="F27" i="220"/>
  <c r="E29" i="220"/>
  <c r="J27" i="240" l="1"/>
  <c r="J29" i="241"/>
  <c r="J28" i="241"/>
  <c r="K27" i="241"/>
  <c r="I29" i="238"/>
  <c r="J27" i="238"/>
  <c r="H29" i="235"/>
  <c r="H28" i="235"/>
  <c r="I27" i="235"/>
  <c r="H29" i="228"/>
  <c r="H28" i="228"/>
  <c r="I27" i="228"/>
  <c r="H29" i="225"/>
  <c r="H28" i="225"/>
  <c r="I27" i="225"/>
  <c r="H28" i="223"/>
  <c r="I27" i="223"/>
  <c r="H29" i="223"/>
  <c r="F29" i="220"/>
  <c r="F28" i="220"/>
  <c r="G27" i="220"/>
  <c r="I26" i="209"/>
  <c r="H27" i="209"/>
  <c r="J22" i="209"/>
  <c r="G135" i="34"/>
  <c r="Q135" i="34" s="1"/>
  <c r="O21" i="209"/>
  <c r="O22" i="209"/>
  <c r="E22" i="209"/>
  <c r="E27" i="209"/>
  <c r="G27" i="209"/>
  <c r="E21" i="209"/>
  <c r="F27" i="209"/>
  <c r="I22" i="209"/>
  <c r="I21" i="209"/>
  <c r="J21" i="209"/>
  <c r="M22" i="209"/>
  <c r="M21" i="209"/>
  <c r="N21" i="209"/>
  <c r="G21" i="209"/>
  <c r="G22" i="209"/>
  <c r="E26" i="209"/>
  <c r="K21" i="209"/>
  <c r="K22" i="209"/>
  <c r="K27" i="240" l="1"/>
  <c r="K29" i="241"/>
  <c r="K28" i="241"/>
  <c r="L27" i="241"/>
  <c r="K27" i="238"/>
  <c r="J29" i="238"/>
  <c r="I28" i="235"/>
  <c r="J27" i="235"/>
  <c r="I29" i="235"/>
  <c r="I29" i="228"/>
  <c r="I28" i="228"/>
  <c r="J27" i="228"/>
  <c r="I29" i="225"/>
  <c r="I28" i="225"/>
  <c r="J27" i="225"/>
  <c r="I29" i="223"/>
  <c r="I28" i="223"/>
  <c r="J27" i="223"/>
  <c r="G29" i="220"/>
  <c r="G28" i="220"/>
  <c r="H27" i="220"/>
  <c r="F21" i="209"/>
  <c r="F28" i="209" s="1"/>
  <c r="N22" i="209"/>
  <c r="H135" i="34"/>
  <c r="I135" i="34" s="1"/>
  <c r="P27" i="209"/>
  <c r="Q20" i="209"/>
  <c r="J27" i="209"/>
  <c r="G26" i="209"/>
  <c r="H26" i="209"/>
  <c r="H29" i="209" s="1"/>
  <c r="M26" i="209"/>
  <c r="K27" i="209"/>
  <c r="N26" i="209"/>
  <c r="Q19" i="209"/>
  <c r="N27" i="209"/>
  <c r="M27" i="209"/>
  <c r="I27" i="209"/>
  <c r="I29" i="209" s="1"/>
  <c r="K26" i="209"/>
  <c r="L26" i="209"/>
  <c r="F22" i="209"/>
  <c r="F26" i="209"/>
  <c r="F29" i="209" s="1"/>
  <c r="O26" i="209"/>
  <c r="H132" i="34"/>
  <c r="G132" i="34"/>
  <c r="Q132" i="34" s="1"/>
  <c r="P30" i="211"/>
  <c r="L30" i="211"/>
  <c r="H30" i="211"/>
  <c r="M30" i="211"/>
  <c r="G30" i="211"/>
  <c r="O30" i="211"/>
  <c r="J30" i="211"/>
  <c r="E30" i="211"/>
  <c r="K30" i="211"/>
  <c r="I30" i="211"/>
  <c r="F30" i="211"/>
  <c r="N30" i="211"/>
  <c r="P30" i="210"/>
  <c r="L30" i="210"/>
  <c r="H30" i="210"/>
  <c r="K30" i="210"/>
  <c r="F30" i="210"/>
  <c r="I30" i="210"/>
  <c r="G30" i="210"/>
  <c r="O30" i="210"/>
  <c r="J30" i="210"/>
  <c r="E30" i="210"/>
  <c r="N30" i="210"/>
  <c r="M30" i="210"/>
  <c r="E28" i="209"/>
  <c r="L22" i="209"/>
  <c r="L21" i="209"/>
  <c r="P26" i="209"/>
  <c r="J26" i="209"/>
  <c r="E29" i="209"/>
  <c r="P21" i="209"/>
  <c r="P22" i="209"/>
  <c r="O27" i="209"/>
  <c r="L27" i="209"/>
  <c r="H21" i="209"/>
  <c r="H22" i="209"/>
  <c r="K22" i="208"/>
  <c r="K21" i="208"/>
  <c r="G21" i="208"/>
  <c r="G22" i="208"/>
  <c r="I22" i="208"/>
  <c r="I21" i="208"/>
  <c r="P21" i="208"/>
  <c r="P22" i="208"/>
  <c r="N26" i="208"/>
  <c r="J26" i="208"/>
  <c r="F26" i="208"/>
  <c r="H26" i="208"/>
  <c r="Q19" i="208"/>
  <c r="M26" i="208"/>
  <c r="I26" i="208"/>
  <c r="E26" i="208"/>
  <c r="K26" i="208"/>
  <c r="P26" i="208"/>
  <c r="L26" i="208"/>
  <c r="O26" i="208"/>
  <c r="G26" i="208"/>
  <c r="L21" i="208"/>
  <c r="L22" i="208"/>
  <c r="J22" i="208"/>
  <c r="J21" i="208"/>
  <c r="M27" i="208"/>
  <c r="I27" i="208"/>
  <c r="E27" i="208"/>
  <c r="G27" i="208"/>
  <c r="F27" i="208"/>
  <c r="P27" i="208"/>
  <c r="L27" i="208"/>
  <c r="H27" i="208"/>
  <c r="E22" i="208"/>
  <c r="Q20" i="208"/>
  <c r="O27" i="208"/>
  <c r="N27" i="208"/>
  <c r="K27" i="208"/>
  <c r="J27" i="208"/>
  <c r="E21" i="208"/>
  <c r="N22" i="208"/>
  <c r="N21" i="208"/>
  <c r="H21" i="208"/>
  <c r="H22" i="208"/>
  <c r="O21" i="208"/>
  <c r="O22" i="208"/>
  <c r="F22" i="208"/>
  <c r="F21" i="208"/>
  <c r="M21" i="208"/>
  <c r="M22" i="208"/>
  <c r="Q25" i="207"/>
  <c r="Q23" i="207"/>
  <c r="D30" i="207"/>
  <c r="D22" i="207"/>
  <c r="D29" i="207" s="1"/>
  <c r="D21" i="207"/>
  <c r="D28" i="207" s="1"/>
  <c r="D20" i="207"/>
  <c r="D27" i="207" s="1"/>
  <c r="D19" i="207"/>
  <c r="D26" i="207" s="1"/>
  <c r="P18" i="207"/>
  <c r="P25" i="207" s="1"/>
  <c r="O18" i="207"/>
  <c r="O25" i="207" s="1"/>
  <c r="N18" i="207"/>
  <c r="N25" i="207" s="1"/>
  <c r="M18" i="207"/>
  <c r="M25" i="207" s="1"/>
  <c r="L18" i="207"/>
  <c r="L25" i="207" s="1"/>
  <c r="K18" i="207"/>
  <c r="K25" i="207" s="1"/>
  <c r="J18" i="207"/>
  <c r="J25" i="207" s="1"/>
  <c r="I18" i="207"/>
  <c r="I25" i="207" s="1"/>
  <c r="H18" i="207"/>
  <c r="G18" i="207"/>
  <c r="G25" i="207" s="1"/>
  <c r="F18" i="207"/>
  <c r="F25" i="207" s="1"/>
  <c r="E18" i="207"/>
  <c r="E25" i="207" s="1"/>
  <c r="N135" i="34" l="1"/>
  <c r="O138" i="34"/>
  <c r="R138" i="34"/>
  <c r="S4" i="209"/>
  <c r="K29" i="208"/>
  <c r="L27" i="240"/>
  <c r="L29" i="208"/>
  <c r="G28" i="209"/>
  <c r="J29" i="208"/>
  <c r="P29" i="208"/>
  <c r="H25" i="207"/>
  <c r="I1" i="207"/>
  <c r="L28" i="241"/>
  <c r="M27" i="241"/>
  <c r="L29" i="241"/>
  <c r="L27" i="238"/>
  <c r="K29" i="238"/>
  <c r="J29" i="235"/>
  <c r="J28" i="235"/>
  <c r="K27" i="235"/>
  <c r="J28" i="228"/>
  <c r="K27" i="228"/>
  <c r="J29" i="228"/>
  <c r="J28" i="225"/>
  <c r="K27" i="225"/>
  <c r="J29" i="225"/>
  <c r="J29" i="223"/>
  <c r="J28" i="223"/>
  <c r="K27" i="223"/>
  <c r="H29" i="220"/>
  <c r="H28" i="220"/>
  <c r="I27" i="220"/>
  <c r="H29" i="208"/>
  <c r="N29" i="209"/>
  <c r="M135" i="34"/>
  <c r="R135" i="34" s="1"/>
  <c r="P29" i="209"/>
  <c r="J29" i="209"/>
  <c r="M132" i="34"/>
  <c r="R132" i="34" s="1"/>
  <c r="S5" i="209"/>
  <c r="S6" i="209" s="1"/>
  <c r="G29" i="209"/>
  <c r="K29" i="209"/>
  <c r="M29" i="209"/>
  <c r="L29" i="209"/>
  <c r="I132" i="34"/>
  <c r="S5" i="208"/>
  <c r="S6" i="208" s="1"/>
  <c r="O28" i="209"/>
  <c r="O29" i="209"/>
  <c r="F29" i="208"/>
  <c r="Q22" i="209"/>
  <c r="I29" i="208"/>
  <c r="O29" i="208"/>
  <c r="E29" i="208"/>
  <c r="L28" i="209"/>
  <c r="M28" i="209"/>
  <c r="Q21" i="209"/>
  <c r="J28" i="209"/>
  <c r="N28" i="209"/>
  <c r="P28" i="209"/>
  <c r="K28" i="209"/>
  <c r="I28" i="209"/>
  <c r="H28" i="209"/>
  <c r="Q22" i="208"/>
  <c r="M29" i="208"/>
  <c r="N29" i="208"/>
  <c r="G29" i="208"/>
  <c r="S4" i="208"/>
  <c r="P28" i="208"/>
  <c r="L28" i="208"/>
  <c r="H28" i="208"/>
  <c r="J28" i="208"/>
  <c r="O28" i="208"/>
  <c r="K28" i="208"/>
  <c r="G28" i="208"/>
  <c r="I28" i="208"/>
  <c r="Q21" i="208"/>
  <c r="N28" i="208"/>
  <c r="F28" i="208"/>
  <c r="M28" i="208"/>
  <c r="E28" i="208"/>
  <c r="E30" i="207"/>
  <c r="Q25" i="206"/>
  <c r="D30" i="206"/>
  <c r="D22" i="206"/>
  <c r="D29" i="206" s="1"/>
  <c r="D21" i="206"/>
  <c r="D28" i="206" s="1"/>
  <c r="D20" i="206"/>
  <c r="D27" i="206" s="1"/>
  <c r="D19" i="206"/>
  <c r="D26" i="206" s="1"/>
  <c r="P18" i="206"/>
  <c r="P25" i="206" s="1"/>
  <c r="O18" i="206"/>
  <c r="O25" i="206" s="1"/>
  <c r="N18" i="206"/>
  <c r="N25" i="206" s="1"/>
  <c r="M18" i="206"/>
  <c r="M25" i="206" s="1"/>
  <c r="L18" i="206"/>
  <c r="L25" i="206" s="1"/>
  <c r="K18" i="206"/>
  <c r="K25" i="206" s="1"/>
  <c r="J18" i="206"/>
  <c r="J25" i="206" s="1"/>
  <c r="I18" i="206"/>
  <c r="I25" i="206" s="1"/>
  <c r="H18" i="206"/>
  <c r="G18" i="206"/>
  <c r="G25" i="206" s="1"/>
  <c r="F18" i="206"/>
  <c r="F25" i="206" s="1"/>
  <c r="E18" i="206"/>
  <c r="E25" i="206" s="1"/>
  <c r="N65" i="34" l="1"/>
  <c r="M27" i="240"/>
  <c r="H25" i="206"/>
  <c r="I1" i="206"/>
  <c r="M29" i="241"/>
  <c r="M28" i="241"/>
  <c r="N27" i="241"/>
  <c r="L29" i="238"/>
  <c r="M27" i="238"/>
  <c r="K29" i="235"/>
  <c r="K28" i="235"/>
  <c r="L27" i="235"/>
  <c r="K29" i="228"/>
  <c r="K28" i="228"/>
  <c r="L27" i="228"/>
  <c r="K29" i="225"/>
  <c r="K28" i="225"/>
  <c r="L27" i="225"/>
  <c r="K29" i="223"/>
  <c r="K28" i="223"/>
  <c r="L27" i="223"/>
  <c r="I28" i="220"/>
  <c r="J27" i="220"/>
  <c r="I29" i="220"/>
  <c r="O135" i="34"/>
  <c r="O132" i="34"/>
  <c r="M30" i="213"/>
  <c r="I30" i="213"/>
  <c r="E30" i="213"/>
  <c r="N30" i="213"/>
  <c r="H30" i="213"/>
  <c r="P30" i="213"/>
  <c r="K30" i="213"/>
  <c r="F30" i="213"/>
  <c r="L30" i="213"/>
  <c r="Q23" i="213"/>
  <c r="J30" i="213"/>
  <c r="G30" i="213"/>
  <c r="O30" i="213"/>
  <c r="M30" i="212"/>
  <c r="I30" i="212"/>
  <c r="E30" i="212"/>
  <c r="P30" i="212"/>
  <c r="L30" i="212"/>
  <c r="H30" i="212"/>
  <c r="K30" i="212"/>
  <c r="Q23" i="212"/>
  <c r="O30" i="212"/>
  <c r="J30" i="212"/>
  <c r="G30" i="212"/>
  <c r="N30" i="212"/>
  <c r="F30" i="212"/>
  <c r="M30" i="209"/>
  <c r="I30" i="209"/>
  <c r="E30" i="209"/>
  <c r="N30" i="209"/>
  <c r="H30" i="209"/>
  <c r="P30" i="209"/>
  <c r="K30" i="209"/>
  <c r="F30" i="209"/>
  <c r="L30" i="209"/>
  <c r="J30" i="209"/>
  <c r="G30" i="209"/>
  <c r="Q23" i="209"/>
  <c r="O30" i="209"/>
  <c r="Q23" i="208"/>
  <c r="F30" i="207"/>
  <c r="D29" i="82"/>
  <c r="D29" i="81"/>
  <c r="D22" i="78"/>
  <c r="D29" i="78" s="1"/>
  <c r="D30" i="9"/>
  <c r="D31" i="330" s="1"/>
  <c r="D27" i="9"/>
  <c r="D28" i="9"/>
  <c r="D29" i="9"/>
  <c r="D30" i="319" l="1"/>
  <c r="D30" i="327"/>
  <c r="D30" i="317"/>
  <c r="D30" i="318"/>
  <c r="D30" i="315"/>
  <c r="D30" i="316"/>
  <c r="D30" i="312"/>
  <c r="D30" i="313"/>
  <c r="D30" i="311"/>
  <c r="D30" i="310"/>
  <c r="D30" i="301"/>
  <c r="D30" i="304"/>
  <c r="D30" i="306"/>
  <c r="D30" i="305"/>
  <c r="D30" i="303"/>
  <c r="D30" i="302"/>
  <c r="D30" i="292"/>
  <c r="D30" i="291"/>
  <c r="D30" i="290"/>
  <c r="D30" i="286"/>
  <c r="D30" i="281"/>
  <c r="D30" i="287"/>
  <c r="D30" i="288"/>
  <c r="D30" i="283"/>
  <c r="D30" i="282"/>
  <c r="D30" i="280"/>
  <c r="D31" i="284"/>
  <c r="D30" i="278"/>
  <c r="D31" i="277"/>
  <c r="D30" i="275"/>
  <c r="D30" i="274"/>
  <c r="D30" i="276"/>
  <c r="D30" i="268"/>
  <c r="D30" i="269"/>
  <c r="D30" i="267"/>
  <c r="D30" i="264"/>
  <c r="D30" i="262"/>
  <c r="D30" i="265"/>
  <c r="D30" i="263"/>
  <c r="D30" i="261"/>
  <c r="D30" i="260"/>
  <c r="D30" i="259"/>
  <c r="D30" i="256"/>
  <c r="D31" i="255"/>
  <c r="D31" i="257"/>
  <c r="D30" i="252"/>
  <c r="D30" i="250"/>
  <c r="D30" i="248"/>
  <c r="D30" i="254"/>
  <c r="D30" i="253"/>
  <c r="D30" i="249"/>
  <c r="D30" i="243"/>
  <c r="D30" i="245"/>
  <c r="D30" i="244"/>
  <c r="N27" i="240"/>
  <c r="O27" i="240" s="1"/>
  <c r="D30" i="240"/>
  <c r="D30" i="239"/>
  <c r="D30" i="241"/>
  <c r="D31" i="238"/>
  <c r="D30" i="236"/>
  <c r="D30" i="230"/>
  <c r="D30" i="237"/>
  <c r="D30" i="228"/>
  <c r="D30" i="234"/>
  <c r="D30" i="229"/>
  <c r="D30" i="227"/>
  <c r="D30" i="235"/>
  <c r="D30" i="232"/>
  <c r="D30" i="231"/>
  <c r="D30" i="226"/>
  <c r="D30" i="224"/>
  <c r="D30" i="221"/>
  <c r="D30" i="225"/>
  <c r="D30" i="223"/>
  <c r="D30" i="222"/>
  <c r="D31" i="208"/>
  <c r="D30" i="211"/>
  <c r="D30" i="62"/>
  <c r="D31" i="14"/>
  <c r="D30" i="93"/>
  <c r="D30" i="101"/>
  <c r="D30" i="108"/>
  <c r="D30" i="112"/>
  <c r="D30" i="78"/>
  <c r="D30" i="82"/>
  <c r="D30" i="210"/>
  <c r="D31" i="213"/>
  <c r="D30" i="61"/>
  <c r="D30" i="19"/>
  <c r="D30" i="98"/>
  <c r="D30" i="105"/>
  <c r="D30" i="109"/>
  <c r="D30" i="201"/>
  <c r="D30" i="220"/>
  <c r="D30" i="79"/>
  <c r="D31" i="207"/>
  <c r="D31" i="212"/>
  <c r="D30" i="170"/>
  <c r="D30" i="68"/>
  <c r="D30" i="20"/>
  <c r="D30" i="99"/>
  <c r="D30" i="106"/>
  <c r="D30" i="110"/>
  <c r="D30" i="204"/>
  <c r="D30" i="80"/>
  <c r="D31" i="193"/>
  <c r="D31" i="209"/>
  <c r="D30" i="169"/>
  <c r="D30" i="18"/>
  <c r="D30" i="92"/>
  <c r="D30" i="100"/>
  <c r="D30" i="107"/>
  <c r="D30" i="111"/>
  <c r="D30" i="205"/>
  <c r="N29" i="241"/>
  <c r="N28" i="241"/>
  <c r="O27" i="241"/>
  <c r="M29" i="238"/>
  <c r="N27" i="238"/>
  <c r="L29" i="235"/>
  <c r="L28" i="235"/>
  <c r="M27" i="235"/>
  <c r="L29" i="228"/>
  <c r="L28" i="228"/>
  <c r="M27" i="228"/>
  <c r="L29" i="225"/>
  <c r="L28" i="225"/>
  <c r="M27" i="225"/>
  <c r="L28" i="223"/>
  <c r="M27" i="223"/>
  <c r="L29" i="223"/>
  <c r="J29" i="220"/>
  <c r="J28" i="220"/>
  <c r="K27" i="220"/>
  <c r="G30" i="207"/>
  <c r="H30" i="207" s="1"/>
  <c r="I30" i="207" s="1"/>
  <c r="J30" i="207" s="1"/>
  <c r="K30" i="207" s="1"/>
  <c r="L30" i="207" s="1"/>
  <c r="M30" i="207" s="1"/>
  <c r="N30" i="207" s="1"/>
  <c r="O30" i="207" s="1"/>
  <c r="P30" i="207" s="1"/>
  <c r="E26" i="207"/>
  <c r="E22" i="207"/>
  <c r="Q22" i="207" s="1"/>
  <c r="E27" i="207"/>
  <c r="E21" i="207"/>
  <c r="D30" i="193"/>
  <c r="P27" i="240" l="1"/>
  <c r="N130" i="34" s="1"/>
  <c r="O29" i="241"/>
  <c r="O28" i="241"/>
  <c r="P27" i="241"/>
  <c r="O27" i="238"/>
  <c r="N29" i="238"/>
  <c r="M28" i="235"/>
  <c r="N27" i="235"/>
  <c r="M29" i="235"/>
  <c r="M29" i="228"/>
  <c r="M28" i="228"/>
  <c r="N27" i="228"/>
  <c r="M29" i="225"/>
  <c r="M28" i="225"/>
  <c r="N27" i="225"/>
  <c r="M29" i="223"/>
  <c r="M28" i="223"/>
  <c r="N27" i="223"/>
  <c r="K29" i="220"/>
  <c r="K28" i="220"/>
  <c r="L27" i="220"/>
  <c r="E29" i="207"/>
  <c r="Q29" i="207" s="1"/>
  <c r="E28" i="207"/>
  <c r="F26" i="207"/>
  <c r="D22" i="79"/>
  <c r="D29" i="79" s="1"/>
  <c r="D22" i="80"/>
  <c r="D29" i="80" s="1"/>
  <c r="D22" i="81"/>
  <c r="D28" i="81" s="1"/>
  <c r="D22" i="82"/>
  <c r="D28" i="82" s="1"/>
  <c r="D22" i="193"/>
  <c r="D20" i="79"/>
  <c r="D27" i="79" s="1"/>
  <c r="D21" i="79"/>
  <c r="D28" i="79" s="1"/>
  <c r="D20" i="80"/>
  <c r="D27" i="80" s="1"/>
  <c r="D21" i="80"/>
  <c r="D28" i="80" s="1"/>
  <c r="D20" i="81"/>
  <c r="D26" i="81" s="1"/>
  <c r="D21" i="81"/>
  <c r="D27" i="81" s="1"/>
  <c r="D20" i="82"/>
  <c r="D26" i="82" s="1"/>
  <c r="D21" i="82"/>
  <c r="D27" i="82" s="1"/>
  <c r="D20" i="193"/>
  <c r="D21" i="193"/>
  <c r="D20" i="78"/>
  <c r="D27" i="78" s="1"/>
  <c r="D21" i="78"/>
  <c r="D28" i="78" s="1"/>
  <c r="D19" i="79"/>
  <c r="D26" i="79" s="1"/>
  <c r="D19" i="80"/>
  <c r="D26" i="80" s="1"/>
  <c r="D19" i="81"/>
  <c r="D25" i="81" s="1"/>
  <c r="D19" i="82"/>
  <c r="D25" i="82" s="1"/>
  <c r="D19" i="193"/>
  <c r="D19" i="78"/>
  <c r="D26" i="78" s="1"/>
  <c r="F18" i="79"/>
  <c r="G18" i="79"/>
  <c r="H18" i="79"/>
  <c r="I18" i="79"/>
  <c r="J18" i="79"/>
  <c r="K18" i="79"/>
  <c r="L18" i="79"/>
  <c r="M18" i="79"/>
  <c r="N18" i="79"/>
  <c r="O18" i="79"/>
  <c r="P18" i="79"/>
  <c r="F18" i="80"/>
  <c r="G18" i="80"/>
  <c r="H18" i="80"/>
  <c r="I18" i="80"/>
  <c r="J18" i="80"/>
  <c r="K18" i="80"/>
  <c r="L18" i="80"/>
  <c r="M18" i="80"/>
  <c r="N18" i="80"/>
  <c r="O18" i="80"/>
  <c r="P18" i="80"/>
  <c r="F18" i="81"/>
  <c r="G18" i="81"/>
  <c r="H18" i="81"/>
  <c r="I18" i="81"/>
  <c r="J18" i="81"/>
  <c r="K18" i="81"/>
  <c r="L18" i="81"/>
  <c r="M18" i="81"/>
  <c r="N18" i="81"/>
  <c r="O18" i="81"/>
  <c r="P18" i="81"/>
  <c r="F18" i="82"/>
  <c r="G18" i="82"/>
  <c r="H18" i="82"/>
  <c r="I18" i="82"/>
  <c r="J18" i="82"/>
  <c r="K18" i="82"/>
  <c r="L18" i="82"/>
  <c r="M18" i="82"/>
  <c r="N18" i="82"/>
  <c r="O18" i="82"/>
  <c r="P18" i="82"/>
  <c r="F18" i="193"/>
  <c r="G18" i="193"/>
  <c r="H18" i="193"/>
  <c r="I18" i="193"/>
  <c r="J18" i="193"/>
  <c r="K18" i="193"/>
  <c r="L18" i="193"/>
  <c r="M18" i="193"/>
  <c r="N18" i="193"/>
  <c r="O18" i="193"/>
  <c r="P18" i="193"/>
  <c r="F18" i="78"/>
  <c r="G18" i="78"/>
  <c r="H18" i="78"/>
  <c r="I18" i="78"/>
  <c r="J18" i="78"/>
  <c r="K18" i="78"/>
  <c r="L18" i="78"/>
  <c r="M18" i="78"/>
  <c r="N18" i="78"/>
  <c r="O18" i="78"/>
  <c r="P18" i="78"/>
  <c r="E18" i="79"/>
  <c r="E18" i="80"/>
  <c r="E18" i="81"/>
  <c r="E18" i="82"/>
  <c r="E18" i="193"/>
  <c r="E18" i="78"/>
  <c r="D26" i="9"/>
  <c r="N18" i="269" l="1"/>
  <c r="N25" i="269" s="1"/>
  <c r="N18" i="292"/>
  <c r="N25" i="292" s="1"/>
  <c r="J18" i="269"/>
  <c r="J25" i="269" s="1"/>
  <c r="J18" i="292"/>
  <c r="J25" i="292" s="1"/>
  <c r="F18" i="269"/>
  <c r="F25" i="269" s="1"/>
  <c r="F18" i="292"/>
  <c r="F25" i="292" s="1"/>
  <c r="K18" i="269"/>
  <c r="K25" i="269" s="1"/>
  <c r="K18" i="292"/>
  <c r="K25" i="292" s="1"/>
  <c r="I18" i="269"/>
  <c r="I25" i="269" s="1"/>
  <c r="I18" i="292"/>
  <c r="I25" i="292" s="1"/>
  <c r="D21" i="269"/>
  <c r="D28" i="269" s="1"/>
  <c r="D21" i="292"/>
  <c r="D28" i="292" s="1"/>
  <c r="O18" i="269"/>
  <c r="O25" i="269" s="1"/>
  <c r="O18" i="292"/>
  <c r="O25" i="292" s="1"/>
  <c r="G18" i="269"/>
  <c r="G25" i="269" s="1"/>
  <c r="G18" i="292"/>
  <c r="G25" i="292" s="1"/>
  <c r="D22" i="269"/>
  <c r="D29" i="269" s="1"/>
  <c r="D22" i="292"/>
  <c r="D29" i="292" s="1"/>
  <c r="M18" i="269"/>
  <c r="M25" i="269" s="1"/>
  <c r="M18" i="292"/>
  <c r="M25" i="292" s="1"/>
  <c r="E18" i="269"/>
  <c r="E25" i="269" s="1"/>
  <c r="E18" i="292"/>
  <c r="E25" i="292" s="1"/>
  <c r="P18" i="269"/>
  <c r="P25" i="269" s="1"/>
  <c r="P18" i="292"/>
  <c r="P25" i="292" s="1"/>
  <c r="L18" i="269"/>
  <c r="L25" i="269" s="1"/>
  <c r="L18" i="292"/>
  <c r="H18" i="269"/>
  <c r="H25" i="269" s="1"/>
  <c r="H18" i="292"/>
  <c r="H25" i="292" s="1"/>
  <c r="D19" i="269"/>
  <c r="D26" i="269" s="1"/>
  <c r="D19" i="292"/>
  <c r="D26" i="292" s="1"/>
  <c r="D20" i="269"/>
  <c r="D27" i="269" s="1"/>
  <c r="D20" i="292"/>
  <c r="D27" i="292" s="1"/>
  <c r="S4" i="240"/>
  <c r="N145" i="34"/>
  <c r="I18" i="256"/>
  <c r="I25" i="256" s="1"/>
  <c r="I18" i="261"/>
  <c r="I25" i="261" s="1"/>
  <c r="D21" i="256"/>
  <c r="D28" i="256" s="1"/>
  <c r="D21" i="261"/>
  <c r="D28" i="261" s="1"/>
  <c r="L18" i="256"/>
  <c r="L25" i="256" s="1"/>
  <c r="L18" i="261"/>
  <c r="L25" i="261" s="1"/>
  <c r="D19" i="256"/>
  <c r="D26" i="256" s="1"/>
  <c r="D19" i="261"/>
  <c r="D26" i="261" s="1"/>
  <c r="D20" i="256"/>
  <c r="D27" i="256" s="1"/>
  <c r="D20" i="261"/>
  <c r="D27" i="261" s="1"/>
  <c r="O18" i="256"/>
  <c r="O25" i="256" s="1"/>
  <c r="O18" i="261"/>
  <c r="O25" i="261" s="1"/>
  <c r="K18" i="256"/>
  <c r="K25" i="256" s="1"/>
  <c r="K18" i="261"/>
  <c r="K25" i="261" s="1"/>
  <c r="G18" i="256"/>
  <c r="G25" i="256" s="1"/>
  <c r="G18" i="261"/>
  <c r="G25" i="261" s="1"/>
  <c r="D22" i="256"/>
  <c r="D29" i="256" s="1"/>
  <c r="D22" i="261"/>
  <c r="D29" i="261" s="1"/>
  <c r="M18" i="256"/>
  <c r="M25" i="256" s="1"/>
  <c r="M18" i="261"/>
  <c r="M25" i="261" s="1"/>
  <c r="E18" i="256"/>
  <c r="E25" i="256" s="1"/>
  <c r="P18" i="256"/>
  <c r="P25" i="256" s="1"/>
  <c r="P18" i="261"/>
  <c r="P25" i="261" s="1"/>
  <c r="H18" i="256"/>
  <c r="H25" i="256" s="1"/>
  <c r="H18" i="261"/>
  <c r="H25" i="261" s="1"/>
  <c r="N18" i="256"/>
  <c r="N25" i="256" s="1"/>
  <c r="N18" i="261"/>
  <c r="N25" i="261" s="1"/>
  <c r="J18" i="256"/>
  <c r="J25" i="256" s="1"/>
  <c r="J18" i="261"/>
  <c r="J25" i="261" s="1"/>
  <c r="F18" i="256"/>
  <c r="F25" i="256" s="1"/>
  <c r="F18" i="261"/>
  <c r="F25" i="261" s="1"/>
  <c r="N18" i="245"/>
  <c r="N25" i="245" s="1"/>
  <c r="N18" i="254"/>
  <c r="N25" i="254" s="1"/>
  <c r="N18" i="250"/>
  <c r="N25" i="250" s="1"/>
  <c r="F18" i="245"/>
  <c r="F25" i="245" s="1"/>
  <c r="F18" i="254"/>
  <c r="F25" i="254" s="1"/>
  <c r="F18" i="250"/>
  <c r="F25" i="250" s="1"/>
  <c r="M18" i="245"/>
  <c r="M25" i="245" s="1"/>
  <c r="M18" i="254"/>
  <c r="M25" i="254" s="1"/>
  <c r="M18" i="250"/>
  <c r="M25" i="250" s="1"/>
  <c r="I18" i="245"/>
  <c r="I25" i="245" s="1"/>
  <c r="I18" i="254"/>
  <c r="I25" i="254" s="1"/>
  <c r="I18" i="250"/>
  <c r="I25" i="250" s="1"/>
  <c r="D21" i="245"/>
  <c r="D28" i="245" s="1"/>
  <c r="D21" i="250"/>
  <c r="D28" i="250" s="1"/>
  <c r="D21" i="254"/>
  <c r="D28" i="254" s="1"/>
  <c r="H18" i="245"/>
  <c r="H25" i="245" s="1"/>
  <c r="H18" i="250"/>
  <c r="H25" i="250" s="1"/>
  <c r="H18" i="254"/>
  <c r="H25" i="254" s="1"/>
  <c r="D19" i="245"/>
  <c r="D26" i="245" s="1"/>
  <c r="D19" i="254"/>
  <c r="D26" i="254" s="1"/>
  <c r="D19" i="250"/>
  <c r="D26" i="250" s="1"/>
  <c r="D20" i="245"/>
  <c r="D27" i="245" s="1"/>
  <c r="D20" i="254"/>
  <c r="D27" i="254" s="1"/>
  <c r="D20" i="250"/>
  <c r="D27" i="250" s="1"/>
  <c r="E18" i="245"/>
  <c r="E25" i="245" s="1"/>
  <c r="E18" i="254"/>
  <c r="E18" i="250"/>
  <c r="P18" i="245"/>
  <c r="P25" i="245" s="1"/>
  <c r="P18" i="250"/>
  <c r="P25" i="250" s="1"/>
  <c r="P18" i="254"/>
  <c r="P25" i="254" s="1"/>
  <c r="L18" i="245"/>
  <c r="L25" i="245" s="1"/>
  <c r="L18" i="250"/>
  <c r="L25" i="250" s="1"/>
  <c r="L18" i="254"/>
  <c r="L25" i="254" s="1"/>
  <c r="O18" i="245"/>
  <c r="O25" i="245" s="1"/>
  <c r="O18" i="254"/>
  <c r="O25" i="254" s="1"/>
  <c r="O18" i="250"/>
  <c r="O25" i="250" s="1"/>
  <c r="K18" i="245"/>
  <c r="K25" i="245" s="1"/>
  <c r="K18" i="254"/>
  <c r="K25" i="254" s="1"/>
  <c r="K18" i="250"/>
  <c r="K25" i="250" s="1"/>
  <c r="G18" i="245"/>
  <c r="G25" i="245" s="1"/>
  <c r="G18" i="254"/>
  <c r="G25" i="254" s="1"/>
  <c r="G18" i="250"/>
  <c r="G25" i="250" s="1"/>
  <c r="D22" i="245"/>
  <c r="D29" i="245" s="1"/>
  <c r="D22" i="254"/>
  <c r="D29" i="254" s="1"/>
  <c r="D22" i="250"/>
  <c r="D29" i="250" s="1"/>
  <c r="J18" i="245"/>
  <c r="J25" i="245" s="1"/>
  <c r="J18" i="254"/>
  <c r="J25" i="254" s="1"/>
  <c r="J18" i="250"/>
  <c r="J25" i="250" s="1"/>
  <c r="Q27" i="240"/>
  <c r="I1" i="81"/>
  <c r="I1" i="82"/>
  <c r="I1" i="79"/>
  <c r="I1" i="78"/>
  <c r="I1" i="80"/>
  <c r="N9" i="34"/>
  <c r="O9" i="34" s="1"/>
  <c r="S4" i="241"/>
  <c r="O18" i="239"/>
  <c r="O25" i="239" s="1"/>
  <c r="O18" i="230"/>
  <c r="O25" i="230" s="1"/>
  <c r="O18" i="237"/>
  <c r="O25" i="237" s="1"/>
  <c r="O18" i="234"/>
  <c r="O25" i="234" s="1"/>
  <c r="O18" i="229"/>
  <c r="O25" i="229" s="1"/>
  <c r="O18" i="222"/>
  <c r="O25" i="222" s="1"/>
  <c r="O18" i="224"/>
  <c r="O25" i="224" s="1"/>
  <c r="K18" i="239"/>
  <c r="K25" i="239" s="1"/>
  <c r="K18" i="230"/>
  <c r="K25" i="230" s="1"/>
  <c r="K18" i="237"/>
  <c r="K25" i="237" s="1"/>
  <c r="K18" i="234"/>
  <c r="K25" i="234" s="1"/>
  <c r="K18" i="229"/>
  <c r="K25" i="229" s="1"/>
  <c r="K18" i="222"/>
  <c r="K25" i="222" s="1"/>
  <c r="K18" i="224"/>
  <c r="K25" i="224" s="1"/>
  <c r="D22" i="239"/>
  <c r="D29" i="239" s="1"/>
  <c r="D22" i="234"/>
  <c r="D29" i="234" s="1"/>
  <c r="D22" i="230"/>
  <c r="D29" i="230" s="1"/>
  <c r="D22" i="237"/>
  <c r="D29" i="237" s="1"/>
  <c r="D22" i="229"/>
  <c r="D29" i="229" s="1"/>
  <c r="D22" i="222"/>
  <c r="D29" i="222" s="1"/>
  <c r="D22" i="224"/>
  <c r="D29" i="224" s="1"/>
  <c r="N18" i="239"/>
  <c r="N25" i="239" s="1"/>
  <c r="N18" i="234"/>
  <c r="N25" i="234" s="1"/>
  <c r="N18" i="229"/>
  <c r="N25" i="229" s="1"/>
  <c r="N18" i="230"/>
  <c r="N25" i="230" s="1"/>
  <c r="N18" i="237"/>
  <c r="N25" i="237" s="1"/>
  <c r="N18" i="224"/>
  <c r="N25" i="224" s="1"/>
  <c r="N18" i="222"/>
  <c r="N25" i="222" s="1"/>
  <c r="J18" i="239"/>
  <c r="J25" i="239" s="1"/>
  <c r="J18" i="234"/>
  <c r="J25" i="234" s="1"/>
  <c r="J18" i="229"/>
  <c r="J25" i="229" s="1"/>
  <c r="J18" i="230"/>
  <c r="J25" i="230" s="1"/>
  <c r="J18" i="237"/>
  <c r="J25" i="237" s="1"/>
  <c r="J18" i="224"/>
  <c r="J25" i="224" s="1"/>
  <c r="J18" i="222"/>
  <c r="J25" i="222" s="1"/>
  <c r="M18" i="239"/>
  <c r="M25" i="239" s="1"/>
  <c r="M18" i="237"/>
  <c r="M25" i="237" s="1"/>
  <c r="M18" i="234"/>
  <c r="M25" i="234" s="1"/>
  <c r="M18" i="230"/>
  <c r="M25" i="230" s="1"/>
  <c r="M18" i="229"/>
  <c r="M25" i="229" s="1"/>
  <c r="M18" i="224"/>
  <c r="M25" i="224" s="1"/>
  <c r="M18" i="222"/>
  <c r="M25" i="222" s="1"/>
  <c r="I18" i="239"/>
  <c r="I25" i="239" s="1"/>
  <c r="I18" i="237"/>
  <c r="I25" i="237" s="1"/>
  <c r="I18" i="234"/>
  <c r="I25" i="234" s="1"/>
  <c r="I18" i="229"/>
  <c r="I25" i="229" s="1"/>
  <c r="I18" i="230"/>
  <c r="I25" i="230" s="1"/>
  <c r="I18" i="224"/>
  <c r="I25" i="224" s="1"/>
  <c r="I18" i="222"/>
  <c r="I25" i="222" s="1"/>
  <c r="D21" i="239"/>
  <c r="D28" i="239" s="1"/>
  <c r="D21" i="234"/>
  <c r="D28" i="234" s="1"/>
  <c r="D21" i="230"/>
  <c r="D28" i="230" s="1"/>
  <c r="D21" i="229"/>
  <c r="D28" i="229" s="1"/>
  <c r="D21" i="237"/>
  <c r="D28" i="237" s="1"/>
  <c r="D21" i="222"/>
  <c r="D28" i="222" s="1"/>
  <c r="D21" i="224"/>
  <c r="D28" i="224" s="1"/>
  <c r="E18" i="239"/>
  <c r="E25" i="239" s="1"/>
  <c r="E18" i="237"/>
  <c r="E25" i="237" s="1"/>
  <c r="E18" i="234"/>
  <c r="E25" i="234" s="1"/>
  <c r="E18" i="230"/>
  <c r="E25" i="230" s="1"/>
  <c r="E18" i="229"/>
  <c r="E25" i="229" s="1"/>
  <c r="E18" i="224"/>
  <c r="E25" i="224" s="1"/>
  <c r="E18" i="222"/>
  <c r="E25" i="222" s="1"/>
  <c r="P18" i="239"/>
  <c r="P25" i="239" s="1"/>
  <c r="P18" i="230"/>
  <c r="P25" i="230" s="1"/>
  <c r="P18" i="237"/>
  <c r="P25" i="237" s="1"/>
  <c r="P18" i="234"/>
  <c r="P25" i="234" s="1"/>
  <c r="P18" i="229"/>
  <c r="P25" i="229" s="1"/>
  <c r="P18" i="222"/>
  <c r="P25" i="222" s="1"/>
  <c r="P18" i="224"/>
  <c r="P25" i="224" s="1"/>
  <c r="L18" i="239"/>
  <c r="L25" i="239" s="1"/>
  <c r="L18" i="230"/>
  <c r="L25" i="230" s="1"/>
  <c r="L18" i="237"/>
  <c r="L25" i="237" s="1"/>
  <c r="L18" i="234"/>
  <c r="L25" i="234" s="1"/>
  <c r="L18" i="229"/>
  <c r="L25" i="229" s="1"/>
  <c r="L18" i="222"/>
  <c r="L25" i="222" s="1"/>
  <c r="L18" i="224"/>
  <c r="L25" i="224" s="1"/>
  <c r="H18" i="239"/>
  <c r="H18" i="230"/>
  <c r="H18" i="237"/>
  <c r="H18" i="234"/>
  <c r="H18" i="229"/>
  <c r="H18" i="222"/>
  <c r="H18" i="224"/>
  <c r="I1" i="193"/>
  <c r="D19" i="239"/>
  <c r="D26" i="239" s="1"/>
  <c r="D19" i="237"/>
  <c r="D26" i="237" s="1"/>
  <c r="D19" i="234"/>
  <c r="D26" i="234" s="1"/>
  <c r="D19" i="229"/>
  <c r="D26" i="229" s="1"/>
  <c r="D19" i="230"/>
  <c r="D26" i="230" s="1"/>
  <c r="D19" i="224"/>
  <c r="D26" i="224" s="1"/>
  <c r="D19" i="222"/>
  <c r="D26" i="222" s="1"/>
  <c r="D20" i="239"/>
  <c r="D27" i="239" s="1"/>
  <c r="D20" i="234"/>
  <c r="D27" i="234" s="1"/>
  <c r="D20" i="230"/>
  <c r="D27" i="230" s="1"/>
  <c r="D20" i="237"/>
  <c r="D27" i="237" s="1"/>
  <c r="D20" i="229"/>
  <c r="D27" i="229" s="1"/>
  <c r="D20" i="222"/>
  <c r="D27" i="222" s="1"/>
  <c r="D20" i="224"/>
  <c r="D27" i="224" s="1"/>
  <c r="G18" i="239"/>
  <c r="G25" i="239" s="1"/>
  <c r="G18" i="230"/>
  <c r="G25" i="230" s="1"/>
  <c r="G18" i="237"/>
  <c r="G25" i="237" s="1"/>
  <c r="G18" i="234"/>
  <c r="G25" i="234" s="1"/>
  <c r="G18" i="229"/>
  <c r="G25" i="229" s="1"/>
  <c r="G18" i="222"/>
  <c r="G25" i="222" s="1"/>
  <c r="G18" i="224"/>
  <c r="G25" i="224" s="1"/>
  <c r="F18" i="239"/>
  <c r="F25" i="239" s="1"/>
  <c r="F18" i="234"/>
  <c r="F25" i="234" s="1"/>
  <c r="F18" i="229"/>
  <c r="F25" i="229" s="1"/>
  <c r="F18" i="230"/>
  <c r="F25" i="230" s="1"/>
  <c r="F18" i="237"/>
  <c r="F25" i="237" s="1"/>
  <c r="F18" i="224"/>
  <c r="F25" i="224" s="1"/>
  <c r="F18" i="222"/>
  <c r="F25" i="222" s="1"/>
  <c r="P28" i="241"/>
  <c r="P29" i="241"/>
  <c r="P27" i="238"/>
  <c r="O29" i="238"/>
  <c r="N29" i="235"/>
  <c r="N28" i="235"/>
  <c r="O27" i="235"/>
  <c r="N28" i="228"/>
  <c r="O27" i="228"/>
  <c r="N29" i="228"/>
  <c r="N28" i="225"/>
  <c r="O27" i="225"/>
  <c r="N29" i="225"/>
  <c r="N29" i="223"/>
  <c r="N28" i="223"/>
  <c r="O27" i="223"/>
  <c r="L29" i="220"/>
  <c r="L28" i="220"/>
  <c r="M27" i="220"/>
  <c r="N18" i="170"/>
  <c r="N18" i="169" s="1"/>
  <c r="N18" i="211"/>
  <c r="N25" i="211" s="1"/>
  <c r="N18" i="210"/>
  <c r="N25" i="210" s="1"/>
  <c r="J18" i="170"/>
  <c r="J18" i="169" s="1"/>
  <c r="J18" i="211"/>
  <c r="J25" i="211" s="1"/>
  <c r="J18" i="210"/>
  <c r="J25" i="210" s="1"/>
  <c r="F18" i="170"/>
  <c r="F18" i="169" s="1"/>
  <c r="F18" i="211"/>
  <c r="F25" i="211" s="1"/>
  <c r="F18" i="210"/>
  <c r="F25" i="210" s="1"/>
  <c r="M18" i="170"/>
  <c r="M18" i="169" s="1"/>
  <c r="M18" i="211"/>
  <c r="M25" i="211" s="1"/>
  <c r="M18" i="210"/>
  <c r="M25" i="210" s="1"/>
  <c r="I18" i="170"/>
  <c r="I18" i="169" s="1"/>
  <c r="I18" i="211"/>
  <c r="I25" i="211" s="1"/>
  <c r="I18" i="210"/>
  <c r="I25" i="210" s="1"/>
  <c r="D21" i="211"/>
  <c r="D28" i="211" s="1"/>
  <c r="D21" i="210"/>
  <c r="D28" i="210" s="1"/>
  <c r="E18" i="170"/>
  <c r="E18" i="169" s="1"/>
  <c r="E18" i="211"/>
  <c r="E25" i="211" s="1"/>
  <c r="E18" i="210"/>
  <c r="E25" i="210" s="1"/>
  <c r="P18" i="170"/>
  <c r="P18" i="169" s="1"/>
  <c r="P18" i="210"/>
  <c r="P25" i="210" s="1"/>
  <c r="P18" i="211"/>
  <c r="P25" i="211" s="1"/>
  <c r="L18" i="170"/>
  <c r="L18" i="169" s="1"/>
  <c r="L18" i="210"/>
  <c r="L25" i="210" s="1"/>
  <c r="L18" i="211"/>
  <c r="L25" i="211" s="1"/>
  <c r="H18" i="170"/>
  <c r="H18" i="210"/>
  <c r="H18" i="211"/>
  <c r="D19" i="211"/>
  <c r="D26" i="211" s="1"/>
  <c r="D19" i="210"/>
  <c r="D26" i="210" s="1"/>
  <c r="D20" i="211"/>
  <c r="D27" i="211" s="1"/>
  <c r="D20" i="210"/>
  <c r="D27" i="210" s="1"/>
  <c r="O18" i="170"/>
  <c r="O18" i="169" s="1"/>
  <c r="O18" i="211"/>
  <c r="O25" i="211" s="1"/>
  <c r="O18" i="210"/>
  <c r="O25" i="210" s="1"/>
  <c r="K18" i="170"/>
  <c r="K18" i="169" s="1"/>
  <c r="K18" i="211"/>
  <c r="K25" i="211" s="1"/>
  <c r="K18" i="210"/>
  <c r="K25" i="210" s="1"/>
  <c r="G18" i="170"/>
  <c r="G18" i="169" s="1"/>
  <c r="G18" i="211"/>
  <c r="G25" i="211" s="1"/>
  <c r="G18" i="210"/>
  <c r="G25" i="210" s="1"/>
  <c r="D22" i="210"/>
  <c r="D29" i="210" s="1"/>
  <c r="D22" i="211"/>
  <c r="D29" i="211" s="1"/>
  <c r="D21" i="170"/>
  <c r="D28" i="193"/>
  <c r="D19" i="170"/>
  <c r="D26" i="193"/>
  <c r="D20" i="170"/>
  <c r="D27" i="193"/>
  <c r="D29" i="193"/>
  <c r="D22" i="170"/>
  <c r="Q25" i="205"/>
  <c r="C1" i="205"/>
  <c r="B1" i="205"/>
  <c r="I1" i="269" l="1"/>
  <c r="L25" i="292"/>
  <c r="I1" i="292"/>
  <c r="J18" i="240"/>
  <c r="J25" i="240" s="1"/>
  <c r="J18" i="278"/>
  <c r="J25" i="278" s="1"/>
  <c r="P18" i="240"/>
  <c r="P25" i="240" s="1"/>
  <c r="P18" i="278"/>
  <c r="P25" i="278" s="1"/>
  <c r="O18" i="240"/>
  <c r="O25" i="240" s="1"/>
  <c r="O18" i="278"/>
  <c r="O25" i="278" s="1"/>
  <c r="E18" i="240"/>
  <c r="E25" i="240" s="1"/>
  <c r="E18" i="278"/>
  <c r="E25" i="278" s="1"/>
  <c r="M18" i="240"/>
  <c r="M25" i="240" s="1"/>
  <c r="M18" i="278"/>
  <c r="M25" i="278" s="1"/>
  <c r="K18" i="240"/>
  <c r="K25" i="240" s="1"/>
  <c r="K18" i="278"/>
  <c r="K25" i="278" s="1"/>
  <c r="N18" i="240"/>
  <c r="N25" i="240" s="1"/>
  <c r="N18" i="278"/>
  <c r="N25" i="278" s="1"/>
  <c r="I18" i="240"/>
  <c r="I25" i="240" s="1"/>
  <c r="I18" i="278"/>
  <c r="F18" i="240"/>
  <c r="F25" i="240" s="1"/>
  <c r="F18" i="278"/>
  <c r="F25" i="278" s="1"/>
  <c r="G18" i="240"/>
  <c r="G25" i="240" s="1"/>
  <c r="G18" i="278"/>
  <c r="G25" i="278" s="1"/>
  <c r="L18" i="240"/>
  <c r="L25" i="240" s="1"/>
  <c r="L18" i="278"/>
  <c r="L25" i="278" s="1"/>
  <c r="I1" i="256"/>
  <c r="I1" i="245"/>
  <c r="E25" i="261"/>
  <c r="I1" i="261"/>
  <c r="I1" i="250"/>
  <c r="E25" i="250"/>
  <c r="E25" i="254"/>
  <c r="I1" i="254"/>
  <c r="S4" i="238"/>
  <c r="N88" i="34"/>
  <c r="H25" i="210"/>
  <c r="I1" i="210"/>
  <c r="H25" i="224"/>
  <c r="I1" i="224"/>
  <c r="H25" i="237"/>
  <c r="I1" i="237"/>
  <c r="H18" i="169"/>
  <c r="H18" i="278" s="1"/>
  <c r="H25" i="278" s="1"/>
  <c r="I1" i="170"/>
  <c r="H25" i="222"/>
  <c r="I1" i="222"/>
  <c r="H25" i="230"/>
  <c r="I1" i="230"/>
  <c r="H25" i="229"/>
  <c r="I1" i="229"/>
  <c r="H25" i="239"/>
  <c r="I1" i="239"/>
  <c r="H25" i="211"/>
  <c r="I1" i="211"/>
  <c r="H25" i="234"/>
  <c r="I1" i="234"/>
  <c r="P29" i="238"/>
  <c r="Q27" i="238"/>
  <c r="P18" i="201"/>
  <c r="P18" i="327" s="1"/>
  <c r="P25" i="327" s="1"/>
  <c r="P18" i="228"/>
  <c r="P25" i="228" s="1"/>
  <c r="P18" i="235"/>
  <c r="P25" i="235" s="1"/>
  <c r="P18" i="223"/>
  <c r="P25" i="223" s="1"/>
  <c r="P18" i="225"/>
  <c r="P25" i="225" s="1"/>
  <c r="P18" i="220"/>
  <c r="P25" i="220" s="1"/>
  <c r="G18" i="201"/>
  <c r="G18" i="235"/>
  <c r="G25" i="235" s="1"/>
  <c r="G18" i="228"/>
  <c r="G25" i="228" s="1"/>
  <c r="G18" i="225"/>
  <c r="G25" i="225" s="1"/>
  <c r="G18" i="223"/>
  <c r="G25" i="223" s="1"/>
  <c r="G18" i="220"/>
  <c r="G25" i="220" s="1"/>
  <c r="I1" i="62"/>
  <c r="F18" i="201"/>
  <c r="F18" i="327" s="1"/>
  <c r="F25" i="327" s="1"/>
  <c r="F18" i="235"/>
  <c r="F25" i="235" s="1"/>
  <c r="F18" i="228"/>
  <c r="F25" i="228" s="1"/>
  <c r="F18" i="223"/>
  <c r="F25" i="223" s="1"/>
  <c r="F18" i="225"/>
  <c r="F25" i="225" s="1"/>
  <c r="F18" i="220"/>
  <c r="F25" i="220" s="1"/>
  <c r="I18" i="201"/>
  <c r="I18" i="327" s="1"/>
  <c r="I25" i="327" s="1"/>
  <c r="I18" i="235"/>
  <c r="I25" i="235" s="1"/>
  <c r="I18" i="228"/>
  <c r="I25" i="228" s="1"/>
  <c r="I18" i="223"/>
  <c r="I25" i="223" s="1"/>
  <c r="I18" i="225"/>
  <c r="I25" i="225" s="1"/>
  <c r="I18" i="220"/>
  <c r="I25" i="220" s="1"/>
  <c r="O18" i="201"/>
  <c r="O18" i="327" s="1"/>
  <c r="O25" i="327" s="1"/>
  <c r="O18" i="228"/>
  <c r="O25" i="228" s="1"/>
  <c r="O18" i="235"/>
  <c r="O25" i="235" s="1"/>
  <c r="O18" i="225"/>
  <c r="O25" i="225" s="1"/>
  <c r="O18" i="223"/>
  <c r="O25" i="223" s="1"/>
  <c r="O18" i="220"/>
  <c r="O25" i="220" s="1"/>
  <c r="E18" i="201"/>
  <c r="E18" i="235"/>
  <c r="E25" i="235" s="1"/>
  <c r="E18" i="228"/>
  <c r="E25" i="228" s="1"/>
  <c r="E18" i="225"/>
  <c r="E25" i="225" s="1"/>
  <c r="E18" i="223"/>
  <c r="E25" i="223" s="1"/>
  <c r="E18" i="220"/>
  <c r="E25" i="220" s="1"/>
  <c r="M18" i="201"/>
  <c r="M18" i="327" s="1"/>
  <c r="M25" i="327" s="1"/>
  <c r="M18" i="235"/>
  <c r="M25" i="235" s="1"/>
  <c r="M18" i="228"/>
  <c r="M25" i="228" s="1"/>
  <c r="M18" i="225"/>
  <c r="M25" i="225" s="1"/>
  <c r="M18" i="223"/>
  <c r="M25" i="223" s="1"/>
  <c r="M18" i="220"/>
  <c r="M25" i="220" s="1"/>
  <c r="K18" i="201"/>
  <c r="K18" i="327" s="1"/>
  <c r="K18" i="235"/>
  <c r="K25" i="235" s="1"/>
  <c r="K18" i="228"/>
  <c r="K25" i="228" s="1"/>
  <c r="K18" i="225"/>
  <c r="K25" i="225" s="1"/>
  <c r="K18" i="223"/>
  <c r="K25" i="223" s="1"/>
  <c r="K18" i="220"/>
  <c r="K25" i="220" s="1"/>
  <c r="N18" i="201"/>
  <c r="N18" i="327" s="1"/>
  <c r="N25" i="327" s="1"/>
  <c r="N18" i="235"/>
  <c r="N25" i="235" s="1"/>
  <c r="N18" i="228"/>
  <c r="N25" i="228" s="1"/>
  <c r="N18" i="223"/>
  <c r="N25" i="223" s="1"/>
  <c r="N18" i="225"/>
  <c r="N25" i="225" s="1"/>
  <c r="N18" i="220"/>
  <c r="N25" i="220" s="1"/>
  <c r="L18" i="201"/>
  <c r="L18" i="327" s="1"/>
  <c r="L25" i="327" s="1"/>
  <c r="L18" i="228"/>
  <c r="L25" i="228" s="1"/>
  <c r="L18" i="235"/>
  <c r="L25" i="235" s="1"/>
  <c r="L18" i="223"/>
  <c r="L25" i="223" s="1"/>
  <c r="L18" i="225"/>
  <c r="L25" i="225" s="1"/>
  <c r="L18" i="220"/>
  <c r="L25" i="220" s="1"/>
  <c r="J18" i="201"/>
  <c r="J18" i="327" s="1"/>
  <c r="J25" i="327" s="1"/>
  <c r="J18" i="235"/>
  <c r="J25" i="235" s="1"/>
  <c r="J18" i="228"/>
  <c r="J25" i="228" s="1"/>
  <c r="J18" i="223"/>
  <c r="J25" i="223" s="1"/>
  <c r="J18" i="225"/>
  <c r="J25" i="225" s="1"/>
  <c r="J18" i="220"/>
  <c r="J25" i="220" s="1"/>
  <c r="O29" i="235"/>
  <c r="O28" i="235"/>
  <c r="P27" i="235"/>
  <c r="S4" i="235" s="1"/>
  <c r="O29" i="228"/>
  <c r="O28" i="228"/>
  <c r="P27" i="228"/>
  <c r="S4" i="228" s="1"/>
  <c r="O29" i="225"/>
  <c r="O28" i="225"/>
  <c r="P27" i="225"/>
  <c r="O29" i="223"/>
  <c r="O28" i="223"/>
  <c r="P27" i="223"/>
  <c r="M28" i="220"/>
  <c r="N27" i="220"/>
  <c r="M29" i="220"/>
  <c r="D30" i="14"/>
  <c r="D29" i="170"/>
  <c r="D22" i="169"/>
  <c r="D26" i="170"/>
  <c r="D19" i="169"/>
  <c r="D27" i="170"/>
  <c r="D20" i="169"/>
  <c r="D21" i="169"/>
  <c r="D28" i="170"/>
  <c r="F25" i="99"/>
  <c r="G25" i="99"/>
  <c r="I25" i="99"/>
  <c r="J25" i="99"/>
  <c r="K25" i="99"/>
  <c r="L25" i="99"/>
  <c r="M25" i="99"/>
  <c r="N25" i="99"/>
  <c r="O25" i="99"/>
  <c r="P25" i="99"/>
  <c r="E25" i="99"/>
  <c r="G18" i="313" l="1"/>
  <c r="G25" i="313" s="1"/>
  <c r="G18" i="327"/>
  <c r="G25" i="327" s="1"/>
  <c r="K25" i="327"/>
  <c r="I1" i="327"/>
  <c r="E18" i="313"/>
  <c r="E25" i="313" s="1"/>
  <c r="E18" i="327"/>
  <c r="E25" i="327" s="1"/>
  <c r="K18" i="291"/>
  <c r="K25" i="291" s="1"/>
  <c r="K18" i="313"/>
  <c r="I18" i="291"/>
  <c r="I25" i="291" s="1"/>
  <c r="I18" i="313"/>
  <c r="I25" i="313" s="1"/>
  <c r="M18" i="291"/>
  <c r="M25" i="291" s="1"/>
  <c r="M18" i="313"/>
  <c r="M25" i="313" s="1"/>
  <c r="F18" i="291"/>
  <c r="F25" i="291" s="1"/>
  <c r="F18" i="313"/>
  <c r="F25" i="313" s="1"/>
  <c r="N18" i="291"/>
  <c r="N25" i="291" s="1"/>
  <c r="N18" i="313"/>
  <c r="N25" i="313" s="1"/>
  <c r="O18" i="291"/>
  <c r="O25" i="291" s="1"/>
  <c r="O18" i="313"/>
  <c r="O25" i="313" s="1"/>
  <c r="P18" i="291"/>
  <c r="P25" i="291" s="1"/>
  <c r="P18" i="313"/>
  <c r="P25" i="313" s="1"/>
  <c r="J18" i="291"/>
  <c r="J25" i="291" s="1"/>
  <c r="J18" i="313"/>
  <c r="J25" i="313" s="1"/>
  <c r="L18" i="291"/>
  <c r="L25" i="291" s="1"/>
  <c r="L18" i="313"/>
  <c r="L25" i="313" s="1"/>
  <c r="E25" i="201"/>
  <c r="E18" i="291"/>
  <c r="E25" i="291" s="1"/>
  <c r="P25" i="201"/>
  <c r="G25" i="201"/>
  <c r="G18" i="291"/>
  <c r="G25" i="291" s="1"/>
  <c r="I25" i="278"/>
  <c r="I1" i="278"/>
  <c r="D21" i="240"/>
  <c r="D28" i="240" s="1"/>
  <c r="D21" i="278"/>
  <c r="D28" i="278" s="1"/>
  <c r="D20" i="240"/>
  <c r="D27" i="240" s="1"/>
  <c r="D20" i="278"/>
  <c r="D27" i="278" s="1"/>
  <c r="D19" i="240"/>
  <c r="D26" i="240" s="1"/>
  <c r="D19" i="278"/>
  <c r="D26" i="278" s="1"/>
  <c r="D22" i="240"/>
  <c r="D29" i="240" s="1"/>
  <c r="D22" i="278"/>
  <c r="D29" i="278" s="1"/>
  <c r="G18" i="260"/>
  <c r="G25" i="260" s="1"/>
  <c r="G18" i="268"/>
  <c r="G25" i="268" s="1"/>
  <c r="J18" i="260"/>
  <c r="J25" i="260" s="1"/>
  <c r="J18" i="268"/>
  <c r="J25" i="268" s="1"/>
  <c r="N18" i="260"/>
  <c r="N25" i="260" s="1"/>
  <c r="N18" i="268"/>
  <c r="N25" i="268" s="1"/>
  <c r="M18" i="260"/>
  <c r="M25" i="260" s="1"/>
  <c r="M18" i="268"/>
  <c r="M25" i="268" s="1"/>
  <c r="O18" i="260"/>
  <c r="O25" i="260" s="1"/>
  <c r="O18" i="268"/>
  <c r="O25" i="268" s="1"/>
  <c r="F18" i="260"/>
  <c r="F25" i="260" s="1"/>
  <c r="F18" i="268"/>
  <c r="P18" i="260"/>
  <c r="P25" i="260" s="1"/>
  <c r="P18" i="268"/>
  <c r="P25" i="268" s="1"/>
  <c r="L18" i="260"/>
  <c r="L25" i="260" s="1"/>
  <c r="L18" i="268"/>
  <c r="L25" i="268" s="1"/>
  <c r="K18" i="260"/>
  <c r="K25" i="260" s="1"/>
  <c r="K18" i="268"/>
  <c r="K25" i="268" s="1"/>
  <c r="E18" i="260"/>
  <c r="E25" i="260" s="1"/>
  <c r="E18" i="268"/>
  <c r="E25" i="268" s="1"/>
  <c r="I18" i="260"/>
  <c r="I25" i="260" s="1"/>
  <c r="I18" i="268"/>
  <c r="I25" i="268" s="1"/>
  <c r="P18" i="244"/>
  <c r="P25" i="244" s="1"/>
  <c r="P18" i="253"/>
  <c r="P25" i="253" s="1"/>
  <c r="P18" i="249"/>
  <c r="P25" i="249" s="1"/>
  <c r="L18" i="253"/>
  <c r="L25" i="253" s="1"/>
  <c r="L18" i="249"/>
  <c r="L25" i="249" s="1"/>
  <c r="K18" i="244"/>
  <c r="K25" i="244" s="1"/>
  <c r="K18" i="249"/>
  <c r="K25" i="249" s="1"/>
  <c r="K18" i="253"/>
  <c r="K25" i="253" s="1"/>
  <c r="E18" i="244"/>
  <c r="E25" i="244" s="1"/>
  <c r="E18" i="249"/>
  <c r="E18" i="253"/>
  <c r="I18" i="249"/>
  <c r="I25" i="249" s="1"/>
  <c r="I18" i="253"/>
  <c r="I25" i="253" s="1"/>
  <c r="G18" i="244"/>
  <c r="G25" i="244" s="1"/>
  <c r="G18" i="249"/>
  <c r="G25" i="249" s="1"/>
  <c r="G18" i="253"/>
  <c r="G25" i="253" s="1"/>
  <c r="J18" i="249"/>
  <c r="J25" i="249" s="1"/>
  <c r="J18" i="253"/>
  <c r="J25" i="253" s="1"/>
  <c r="N18" i="249"/>
  <c r="N25" i="249" s="1"/>
  <c r="N18" i="253"/>
  <c r="N25" i="253" s="1"/>
  <c r="M18" i="244"/>
  <c r="M25" i="244" s="1"/>
  <c r="M18" i="249"/>
  <c r="M25" i="249" s="1"/>
  <c r="M18" i="253"/>
  <c r="M25" i="253" s="1"/>
  <c r="O18" i="249"/>
  <c r="O25" i="249" s="1"/>
  <c r="O18" i="253"/>
  <c r="O25" i="253" s="1"/>
  <c r="F18" i="249"/>
  <c r="F25" i="249" s="1"/>
  <c r="F18" i="253"/>
  <c r="F25" i="253" s="1"/>
  <c r="L25" i="201"/>
  <c r="L18" i="244"/>
  <c r="L25" i="244" s="1"/>
  <c r="I25" i="201"/>
  <c r="I18" i="244"/>
  <c r="I25" i="244" s="1"/>
  <c r="J25" i="201"/>
  <c r="J18" i="244"/>
  <c r="J25" i="244" s="1"/>
  <c r="N25" i="201"/>
  <c r="N18" i="244"/>
  <c r="N25" i="244" s="1"/>
  <c r="O25" i="201"/>
  <c r="O18" i="244"/>
  <c r="F25" i="201"/>
  <c r="F18" i="244"/>
  <c r="F25" i="244" s="1"/>
  <c r="N36" i="34"/>
  <c r="O36" i="34" s="1"/>
  <c r="S4" i="225"/>
  <c r="N29" i="34"/>
  <c r="S4" i="223"/>
  <c r="H18" i="240"/>
  <c r="I1" i="169"/>
  <c r="R67" i="34"/>
  <c r="O67" i="34"/>
  <c r="J18" i="204"/>
  <c r="J18" i="236"/>
  <c r="J25" i="236" s="1"/>
  <c r="J18" i="232"/>
  <c r="J25" i="232" s="1"/>
  <c r="J18" i="231"/>
  <c r="J25" i="231" s="1"/>
  <c r="J18" i="226"/>
  <c r="J25" i="226" s="1"/>
  <c r="J18" i="227"/>
  <c r="J25" i="227" s="1"/>
  <c r="J18" i="221"/>
  <c r="J25" i="221" s="1"/>
  <c r="N18" i="204"/>
  <c r="N18" i="236"/>
  <c r="N25" i="236" s="1"/>
  <c r="N18" i="232"/>
  <c r="N25" i="232" s="1"/>
  <c r="N18" i="231"/>
  <c r="N25" i="231" s="1"/>
  <c r="N18" i="226"/>
  <c r="N25" i="226" s="1"/>
  <c r="N18" i="227"/>
  <c r="N25" i="227" s="1"/>
  <c r="N18" i="221"/>
  <c r="N25" i="221" s="1"/>
  <c r="M18" i="204"/>
  <c r="M18" i="231"/>
  <c r="M25" i="231" s="1"/>
  <c r="M18" i="226"/>
  <c r="M25" i="226" s="1"/>
  <c r="M18" i="236"/>
  <c r="M25" i="236" s="1"/>
  <c r="M18" i="232"/>
  <c r="M25" i="232" s="1"/>
  <c r="M18" i="227"/>
  <c r="M25" i="227" s="1"/>
  <c r="M18" i="221"/>
  <c r="M25" i="221" s="1"/>
  <c r="M25" i="201"/>
  <c r="O18" i="204"/>
  <c r="O18" i="232"/>
  <c r="O25" i="232" s="1"/>
  <c r="O18" i="227"/>
  <c r="O25" i="227" s="1"/>
  <c r="O18" i="231"/>
  <c r="O25" i="231" s="1"/>
  <c r="O18" i="226"/>
  <c r="O25" i="226" s="1"/>
  <c r="O18" i="236"/>
  <c r="O25" i="236" s="1"/>
  <c r="O18" i="221"/>
  <c r="O25" i="221" s="1"/>
  <c r="F18" i="204"/>
  <c r="F18" i="236"/>
  <c r="F25" i="236" s="1"/>
  <c r="F18" i="232"/>
  <c r="F25" i="232" s="1"/>
  <c r="F18" i="227"/>
  <c r="F25" i="227" s="1"/>
  <c r="F18" i="231"/>
  <c r="F25" i="231" s="1"/>
  <c r="F18" i="226"/>
  <c r="F25" i="226" s="1"/>
  <c r="F18" i="221"/>
  <c r="F25" i="221" s="1"/>
  <c r="G18" i="204"/>
  <c r="G18" i="232"/>
  <c r="G25" i="232" s="1"/>
  <c r="G18" i="227"/>
  <c r="G25" i="227" s="1"/>
  <c r="G18" i="231"/>
  <c r="G25" i="231" s="1"/>
  <c r="G18" i="226"/>
  <c r="G25" i="226" s="1"/>
  <c r="G18" i="236"/>
  <c r="G25" i="236" s="1"/>
  <c r="G18" i="221"/>
  <c r="G25" i="221" s="1"/>
  <c r="L18" i="204"/>
  <c r="L18" i="231"/>
  <c r="L25" i="231" s="1"/>
  <c r="L18" i="236"/>
  <c r="L25" i="236" s="1"/>
  <c r="L18" i="232"/>
  <c r="L25" i="232" s="1"/>
  <c r="L18" i="227"/>
  <c r="L25" i="227" s="1"/>
  <c r="L18" i="226"/>
  <c r="L25" i="226" s="1"/>
  <c r="L18" i="221"/>
  <c r="L25" i="221" s="1"/>
  <c r="K18" i="204"/>
  <c r="K18" i="232"/>
  <c r="K25" i="232" s="1"/>
  <c r="K18" i="227"/>
  <c r="K25" i="227" s="1"/>
  <c r="K18" i="231"/>
  <c r="K25" i="231" s="1"/>
  <c r="K18" i="226"/>
  <c r="K25" i="226" s="1"/>
  <c r="K18" i="236"/>
  <c r="K25" i="236" s="1"/>
  <c r="K18" i="221"/>
  <c r="K25" i="221" s="1"/>
  <c r="K25" i="201"/>
  <c r="E18" i="204"/>
  <c r="E18" i="231"/>
  <c r="E25" i="231" s="1"/>
  <c r="E18" i="226"/>
  <c r="E25" i="226" s="1"/>
  <c r="E18" i="236"/>
  <c r="E25" i="236" s="1"/>
  <c r="E18" i="232"/>
  <c r="E25" i="232" s="1"/>
  <c r="E18" i="227"/>
  <c r="E25" i="227" s="1"/>
  <c r="E18" i="221"/>
  <c r="E25" i="221" s="1"/>
  <c r="I18" i="204"/>
  <c r="I18" i="231"/>
  <c r="I25" i="231" s="1"/>
  <c r="I18" i="226"/>
  <c r="I25" i="226" s="1"/>
  <c r="I18" i="236"/>
  <c r="I25" i="236" s="1"/>
  <c r="I18" i="232"/>
  <c r="I25" i="232" s="1"/>
  <c r="I18" i="227"/>
  <c r="I25" i="227" s="1"/>
  <c r="I18" i="221"/>
  <c r="I25" i="221" s="1"/>
  <c r="I1" i="61"/>
  <c r="P18" i="204"/>
  <c r="P18" i="231"/>
  <c r="P25" i="231" s="1"/>
  <c r="P18" i="236"/>
  <c r="P25" i="236" s="1"/>
  <c r="P18" i="232"/>
  <c r="P25" i="232" s="1"/>
  <c r="P18" i="227"/>
  <c r="P25" i="227" s="1"/>
  <c r="P18" i="226"/>
  <c r="P25" i="226" s="1"/>
  <c r="P18" i="221"/>
  <c r="P25" i="221" s="1"/>
  <c r="P29" i="235"/>
  <c r="P28" i="235"/>
  <c r="P29" i="228"/>
  <c r="P28" i="228"/>
  <c r="P29" i="225"/>
  <c r="P28" i="225"/>
  <c r="P28" i="223"/>
  <c r="P29" i="223"/>
  <c r="N29" i="220"/>
  <c r="N28" i="220"/>
  <c r="O27" i="220"/>
  <c r="D27" i="169"/>
  <c r="D26" i="169"/>
  <c r="D29" i="169"/>
  <c r="D28" i="169"/>
  <c r="B2" i="34"/>
  <c r="K25" i="313" l="1"/>
  <c r="I1" i="313"/>
  <c r="I1" i="291"/>
  <c r="B2" i="246"/>
  <c r="F25" i="268"/>
  <c r="E25" i="253"/>
  <c r="E25" i="249"/>
  <c r="O25" i="244"/>
  <c r="I1" i="240"/>
  <c r="H25" i="240"/>
  <c r="L25" i="205"/>
  <c r="L25" i="204"/>
  <c r="N25" i="205"/>
  <c r="N25" i="204"/>
  <c r="I25" i="205"/>
  <c r="I25" i="204"/>
  <c r="P25" i="205"/>
  <c r="P25" i="204"/>
  <c r="E25" i="205"/>
  <c r="E25" i="204"/>
  <c r="K25" i="205"/>
  <c r="K25" i="204"/>
  <c r="O25" i="205"/>
  <c r="O25" i="204"/>
  <c r="M25" i="205"/>
  <c r="M25" i="204"/>
  <c r="F25" i="205"/>
  <c r="F25" i="204"/>
  <c r="I1" i="68"/>
  <c r="G25" i="205"/>
  <c r="G25" i="204"/>
  <c r="J25" i="205"/>
  <c r="J25" i="204"/>
  <c r="O29" i="220"/>
  <c r="O28" i="220"/>
  <c r="P27" i="220"/>
  <c r="B2" i="214"/>
  <c r="B2" i="216"/>
  <c r="F25" i="101"/>
  <c r="G25" i="101"/>
  <c r="I25" i="101"/>
  <c r="J25" i="101"/>
  <c r="K25" i="101"/>
  <c r="L25" i="101"/>
  <c r="M25" i="101"/>
  <c r="N25" i="101"/>
  <c r="O25" i="101"/>
  <c r="P25" i="101"/>
  <c r="E25" i="101"/>
  <c r="F25" i="100"/>
  <c r="G25" i="100"/>
  <c r="I25" i="100"/>
  <c r="J25" i="100"/>
  <c r="K25" i="100"/>
  <c r="L25" i="100"/>
  <c r="M25" i="100"/>
  <c r="N25" i="100"/>
  <c r="O25" i="100"/>
  <c r="P25" i="100"/>
  <c r="E25" i="100"/>
  <c r="N19" i="34" l="1"/>
  <c r="O19" i="34" s="1"/>
  <c r="S4" i="220"/>
  <c r="I1" i="18"/>
  <c r="P29" i="220"/>
  <c r="P28" i="220"/>
  <c r="D28" i="62"/>
  <c r="D26" i="62"/>
  <c r="D27" i="62"/>
  <c r="D29" i="62"/>
  <c r="F25" i="112"/>
  <c r="G25" i="112"/>
  <c r="I25" i="112"/>
  <c r="J25" i="112"/>
  <c r="K25" i="112"/>
  <c r="L25" i="112"/>
  <c r="M25" i="112"/>
  <c r="N25" i="112"/>
  <c r="O25" i="112"/>
  <c r="P25" i="112"/>
  <c r="E25" i="112"/>
  <c r="F25" i="111"/>
  <c r="G25" i="111"/>
  <c r="I25" i="111"/>
  <c r="J25" i="111"/>
  <c r="K25" i="111"/>
  <c r="L25" i="111"/>
  <c r="M25" i="111"/>
  <c r="N25" i="111"/>
  <c r="O25" i="111"/>
  <c r="P25" i="111"/>
  <c r="E25" i="111"/>
  <c r="F25" i="110"/>
  <c r="G25" i="110"/>
  <c r="I25" i="110"/>
  <c r="J25" i="110"/>
  <c r="K25" i="110"/>
  <c r="L25" i="110"/>
  <c r="M25" i="110"/>
  <c r="N25" i="110"/>
  <c r="O25" i="110"/>
  <c r="P25" i="110"/>
  <c r="E25" i="110"/>
  <c r="F25" i="109"/>
  <c r="G25" i="109"/>
  <c r="I25" i="109"/>
  <c r="J25" i="109"/>
  <c r="K25" i="109"/>
  <c r="L25" i="109"/>
  <c r="M25" i="109"/>
  <c r="N25" i="109"/>
  <c r="O25" i="109"/>
  <c r="P25" i="109"/>
  <c r="E25" i="109"/>
  <c r="F25" i="108"/>
  <c r="G25" i="108"/>
  <c r="I25" i="108"/>
  <c r="J25" i="108"/>
  <c r="K25" i="108"/>
  <c r="L25" i="108"/>
  <c r="M25" i="108"/>
  <c r="N25" i="108"/>
  <c r="O25" i="108"/>
  <c r="P25" i="108"/>
  <c r="E25" i="108"/>
  <c r="F25" i="107"/>
  <c r="G25" i="107"/>
  <c r="I25" i="107"/>
  <c r="J25" i="107"/>
  <c r="K25" i="107"/>
  <c r="L25" i="107"/>
  <c r="M25" i="107"/>
  <c r="N25" i="107"/>
  <c r="O25" i="107"/>
  <c r="P25" i="107"/>
  <c r="E25" i="107"/>
  <c r="F25" i="106"/>
  <c r="G25" i="106"/>
  <c r="I25" i="106"/>
  <c r="J25" i="106"/>
  <c r="K25" i="106"/>
  <c r="L25" i="106"/>
  <c r="M25" i="106"/>
  <c r="N25" i="106"/>
  <c r="O25" i="106"/>
  <c r="P25" i="106"/>
  <c r="E25" i="106"/>
  <c r="F25" i="105"/>
  <c r="G25" i="105"/>
  <c r="I25" i="105"/>
  <c r="J25" i="105"/>
  <c r="K25" i="105"/>
  <c r="L25" i="105"/>
  <c r="M25" i="105"/>
  <c r="N25" i="105"/>
  <c r="O25" i="105"/>
  <c r="P25" i="105"/>
  <c r="E25" i="105"/>
  <c r="F25" i="98"/>
  <c r="G25" i="98"/>
  <c r="I25" i="98"/>
  <c r="J25" i="98"/>
  <c r="K25" i="98"/>
  <c r="L25" i="98"/>
  <c r="M25" i="98"/>
  <c r="N25" i="98"/>
  <c r="O25" i="98"/>
  <c r="P25" i="98"/>
  <c r="E25" i="98"/>
  <c r="F25" i="93"/>
  <c r="G25" i="93"/>
  <c r="I25" i="93"/>
  <c r="J25" i="93"/>
  <c r="K25" i="93"/>
  <c r="L25" i="93"/>
  <c r="M25" i="93"/>
  <c r="N25" i="93"/>
  <c r="O25" i="93"/>
  <c r="P25" i="93"/>
  <c r="Q25" i="93"/>
  <c r="E25" i="93"/>
  <c r="F25" i="92"/>
  <c r="G25" i="92"/>
  <c r="I25" i="92"/>
  <c r="J25" i="92"/>
  <c r="K25" i="92"/>
  <c r="L25" i="92"/>
  <c r="M25" i="92"/>
  <c r="N25" i="92"/>
  <c r="O25" i="92"/>
  <c r="P25" i="92"/>
  <c r="E25" i="92"/>
  <c r="F25" i="20"/>
  <c r="G25" i="20"/>
  <c r="I25" i="20"/>
  <c r="J25" i="20"/>
  <c r="K25" i="20"/>
  <c r="L25" i="20"/>
  <c r="M25" i="20"/>
  <c r="N25" i="20"/>
  <c r="O25" i="20"/>
  <c r="P25" i="20"/>
  <c r="E25" i="20"/>
  <c r="Q25" i="19"/>
  <c r="F25" i="19"/>
  <c r="G25" i="19"/>
  <c r="I25" i="19"/>
  <c r="J25" i="19"/>
  <c r="K25" i="19"/>
  <c r="L25" i="19"/>
  <c r="M25" i="19"/>
  <c r="N25" i="19"/>
  <c r="O25" i="19"/>
  <c r="P25" i="19"/>
  <c r="E25" i="19"/>
  <c r="F25" i="14"/>
  <c r="G25" i="14"/>
  <c r="H25" i="14"/>
  <c r="I25" i="14"/>
  <c r="J25" i="14"/>
  <c r="K25" i="14"/>
  <c r="L25" i="14"/>
  <c r="M25" i="14"/>
  <c r="N25" i="14"/>
  <c r="O25" i="14"/>
  <c r="P25" i="14"/>
  <c r="E25" i="14"/>
  <c r="I1" i="14" l="1"/>
  <c r="D26" i="61"/>
  <c r="D28" i="61"/>
  <c r="D29" i="61"/>
  <c r="D27" i="61"/>
  <c r="F25" i="18"/>
  <c r="G25" i="18"/>
  <c r="H25" i="18"/>
  <c r="I25" i="18"/>
  <c r="J25" i="18"/>
  <c r="K25" i="18"/>
  <c r="L25" i="18"/>
  <c r="M25" i="18"/>
  <c r="N25" i="18"/>
  <c r="O25" i="18"/>
  <c r="P25" i="18"/>
  <c r="E25" i="18"/>
  <c r="F25" i="68"/>
  <c r="G25" i="68"/>
  <c r="H25" i="68"/>
  <c r="I25" i="68"/>
  <c r="J25" i="68"/>
  <c r="K25" i="68"/>
  <c r="L25" i="68"/>
  <c r="M25" i="68"/>
  <c r="N25" i="68"/>
  <c r="O25" i="68"/>
  <c r="P25" i="68"/>
  <c r="Q25" i="68"/>
  <c r="E25" i="68"/>
  <c r="F25" i="62"/>
  <c r="G25" i="62"/>
  <c r="H25" i="62"/>
  <c r="I25" i="62"/>
  <c r="J25" i="62"/>
  <c r="K25" i="62"/>
  <c r="L25" i="62"/>
  <c r="M25" i="62"/>
  <c r="N25" i="62"/>
  <c r="O25" i="62"/>
  <c r="P25" i="62"/>
  <c r="Q25" i="62"/>
  <c r="E25" i="62"/>
  <c r="F25" i="61"/>
  <c r="G25" i="61"/>
  <c r="H25" i="61"/>
  <c r="I25" i="61"/>
  <c r="J25" i="61"/>
  <c r="K25" i="61"/>
  <c r="L25" i="61"/>
  <c r="M25" i="61"/>
  <c r="N25" i="61"/>
  <c r="O25" i="61"/>
  <c r="P25" i="61"/>
  <c r="E25" i="61"/>
  <c r="I1" i="19" l="1"/>
  <c r="H25" i="19"/>
  <c r="D28" i="68"/>
  <c r="D26" i="68"/>
  <c r="D27" i="68"/>
  <c r="D29" i="68"/>
  <c r="F25" i="169"/>
  <c r="G25" i="169"/>
  <c r="H25" i="169"/>
  <c r="I25" i="169"/>
  <c r="J25" i="169"/>
  <c r="K25" i="169"/>
  <c r="L25" i="169"/>
  <c r="M25" i="169"/>
  <c r="N25" i="169"/>
  <c r="O25" i="169"/>
  <c r="P25" i="169"/>
  <c r="Q25" i="169"/>
  <c r="E25" i="169"/>
  <c r="F25" i="170"/>
  <c r="G25" i="170"/>
  <c r="H25" i="170"/>
  <c r="I25" i="170"/>
  <c r="J25" i="170"/>
  <c r="K25" i="170"/>
  <c r="L25" i="170"/>
  <c r="M25" i="170"/>
  <c r="N25" i="170"/>
  <c r="O25" i="170"/>
  <c r="P25" i="170"/>
  <c r="Q25" i="170"/>
  <c r="E25" i="170"/>
  <c r="F25" i="193"/>
  <c r="G25" i="193"/>
  <c r="H25" i="193"/>
  <c r="I25" i="193"/>
  <c r="J25" i="193"/>
  <c r="K25" i="193"/>
  <c r="L25" i="193"/>
  <c r="M25" i="193"/>
  <c r="N25" i="193"/>
  <c r="O25" i="193"/>
  <c r="P25" i="193"/>
  <c r="Q25" i="193"/>
  <c r="E25" i="193"/>
  <c r="F24" i="82"/>
  <c r="G24" i="82"/>
  <c r="H24" i="82"/>
  <c r="I24" i="82"/>
  <c r="J24" i="82"/>
  <c r="K24" i="82"/>
  <c r="L24" i="82"/>
  <c r="M24" i="82"/>
  <c r="N24" i="82"/>
  <c r="O24" i="82"/>
  <c r="P24" i="82"/>
  <c r="Q24" i="82"/>
  <c r="E24" i="82"/>
  <c r="F24" i="81"/>
  <c r="G24" i="81"/>
  <c r="H24" i="81"/>
  <c r="I24" i="81"/>
  <c r="J24" i="81"/>
  <c r="K24" i="81"/>
  <c r="L24" i="81"/>
  <c r="M24" i="81"/>
  <c r="N24" i="81"/>
  <c r="O24" i="81"/>
  <c r="P24" i="81"/>
  <c r="E24" i="81"/>
  <c r="F25" i="80"/>
  <c r="G25" i="80"/>
  <c r="H25" i="80"/>
  <c r="I25" i="80"/>
  <c r="J25" i="80"/>
  <c r="K25" i="80"/>
  <c r="L25" i="80"/>
  <c r="M25" i="80"/>
  <c r="N25" i="80"/>
  <c r="O25" i="80"/>
  <c r="P25" i="80"/>
  <c r="Q25" i="80"/>
  <c r="E25" i="80"/>
  <c r="F25" i="79"/>
  <c r="G25" i="79"/>
  <c r="H25" i="79"/>
  <c r="I25" i="79"/>
  <c r="J25" i="79"/>
  <c r="K25" i="79"/>
  <c r="L25" i="79"/>
  <c r="M25" i="79"/>
  <c r="N25" i="79"/>
  <c r="O25" i="79"/>
  <c r="P25" i="79"/>
  <c r="Q25" i="79"/>
  <c r="E25" i="79"/>
  <c r="Q25" i="78"/>
  <c r="F25" i="78"/>
  <c r="G25" i="78"/>
  <c r="H25" i="78"/>
  <c r="I25" i="78"/>
  <c r="J25" i="78"/>
  <c r="K25" i="78"/>
  <c r="L25" i="78"/>
  <c r="M25" i="78"/>
  <c r="N25" i="78"/>
  <c r="O25" i="78"/>
  <c r="P25" i="78"/>
  <c r="E25" i="78"/>
  <c r="F25" i="9"/>
  <c r="G25" i="9"/>
  <c r="H25" i="9"/>
  <c r="I25" i="9"/>
  <c r="J25" i="9"/>
  <c r="K25" i="9"/>
  <c r="L25" i="9"/>
  <c r="M25" i="9"/>
  <c r="N25" i="9"/>
  <c r="O25" i="9"/>
  <c r="P25" i="9"/>
  <c r="E25" i="9"/>
  <c r="I1" i="20" l="1"/>
  <c r="H25" i="20"/>
  <c r="D29" i="18"/>
  <c r="D26" i="18"/>
  <c r="D28" i="18"/>
  <c r="D27" i="18"/>
  <c r="I1" i="92" l="1"/>
  <c r="H25" i="92"/>
  <c r="D27" i="14"/>
  <c r="D26" i="14"/>
  <c r="D28" i="14"/>
  <c r="D29" i="14"/>
  <c r="I1" i="93" l="1"/>
  <c r="H25" i="93"/>
  <c r="D26" i="19"/>
  <c r="D29" i="19"/>
  <c r="D28" i="19"/>
  <c r="D27" i="19"/>
  <c r="D29" i="20" l="1"/>
  <c r="D27" i="20"/>
  <c r="D28" i="20"/>
  <c r="D26" i="20"/>
  <c r="I1" i="98" l="1"/>
  <c r="H25" i="98"/>
  <c r="D26" i="92"/>
  <c r="D27" i="92"/>
  <c r="D28" i="92"/>
  <c r="D29" i="92"/>
  <c r="C2" i="112"/>
  <c r="C1" i="112"/>
  <c r="C2" i="111"/>
  <c r="C1" i="111"/>
  <c r="C2" i="110"/>
  <c r="C1" i="110"/>
  <c r="C2" i="109"/>
  <c r="C1" i="109"/>
  <c r="C2" i="108"/>
  <c r="C1" i="108"/>
  <c r="B1" i="108"/>
  <c r="C2" i="107"/>
  <c r="C1" i="107"/>
  <c r="B1" i="107"/>
  <c r="C2" i="106"/>
  <c r="C1" i="106"/>
  <c r="B1" i="106"/>
  <c r="C2" i="105"/>
  <c r="C1" i="105"/>
  <c r="B1" i="105"/>
  <c r="C1" i="101"/>
  <c r="C1" i="100"/>
  <c r="B1" i="100"/>
  <c r="C1" i="98"/>
  <c r="B1" i="98"/>
  <c r="C1" i="93"/>
  <c r="B1" i="93"/>
  <c r="C1" i="92"/>
  <c r="B1" i="92"/>
  <c r="C1" i="20"/>
  <c r="B1" i="20"/>
  <c r="C1" i="19"/>
  <c r="B1" i="19"/>
  <c r="C1" i="14"/>
  <c r="B1" i="14"/>
  <c r="C1" i="18"/>
  <c r="B1" i="18"/>
  <c r="C1" i="81"/>
  <c r="B1" i="81"/>
  <c r="C1" i="79"/>
  <c r="B1" i="79"/>
  <c r="C1" i="78"/>
  <c r="B1" i="78"/>
  <c r="C1" i="9"/>
  <c r="I1" i="99" l="1"/>
  <c r="H25" i="99"/>
  <c r="D29" i="93"/>
  <c r="D27" i="93"/>
  <c r="D28" i="93"/>
  <c r="D26" i="93"/>
  <c r="R28" i="106"/>
  <c r="R29" i="106"/>
  <c r="R30" i="106"/>
  <c r="R30" i="107"/>
  <c r="R29" i="107"/>
  <c r="I1" i="100" l="1"/>
  <c r="H25" i="100"/>
  <c r="H21" i="206"/>
  <c r="H22" i="207"/>
  <c r="K21" i="206"/>
  <c r="L22" i="206"/>
  <c r="L22" i="207"/>
  <c r="M22" i="206"/>
  <c r="E26" i="206"/>
  <c r="F26" i="206" s="1"/>
  <c r="G26" i="206" s="1"/>
  <c r="H26" i="206" s="1"/>
  <c r="Q67" i="34"/>
  <c r="G87" i="34"/>
  <c r="Q87" i="34" s="1"/>
  <c r="Q63" i="34"/>
  <c r="I21" i="206"/>
  <c r="N21" i="206"/>
  <c r="N21" i="207"/>
  <c r="E30" i="201"/>
  <c r="F30" i="201" s="1"/>
  <c r="G30" i="201" s="1"/>
  <c r="H30" i="201" s="1"/>
  <c r="I30" i="201" s="1"/>
  <c r="E27" i="206"/>
  <c r="F22" i="207"/>
  <c r="F22" i="206"/>
  <c r="Q66" i="34"/>
  <c r="Q65" i="34"/>
  <c r="O21" i="206"/>
  <c r="G21" i="206"/>
  <c r="K22" i="206"/>
  <c r="L21" i="207"/>
  <c r="J22" i="206"/>
  <c r="Q27" i="169"/>
  <c r="I1" i="101" l="1"/>
  <c r="H25" i="101"/>
  <c r="I65" i="34"/>
  <c r="I66" i="34"/>
  <c r="J30" i="201"/>
  <c r="K30" i="201" s="1"/>
  <c r="L30" i="201" s="1"/>
  <c r="M30" i="201" s="1"/>
  <c r="N30" i="201" s="1"/>
  <c r="O30" i="201" s="1"/>
  <c r="P30" i="201" s="1"/>
  <c r="G22" i="206"/>
  <c r="K22" i="207"/>
  <c r="H63" i="34"/>
  <c r="I63" i="34" s="1"/>
  <c r="I22" i="206"/>
  <c r="J21" i="206"/>
  <c r="F21" i="207"/>
  <c r="F28" i="207" s="1"/>
  <c r="M22" i="207"/>
  <c r="M21" i="207"/>
  <c r="N22" i="206"/>
  <c r="E29" i="206"/>
  <c r="K21" i="207"/>
  <c r="I22" i="207"/>
  <c r="I21" i="207"/>
  <c r="G21" i="207"/>
  <c r="J22" i="207"/>
  <c r="J21" i="207"/>
  <c r="Q19" i="207"/>
  <c r="E21" i="206"/>
  <c r="P21" i="206"/>
  <c r="G22" i="207"/>
  <c r="L21" i="206"/>
  <c r="M21" i="206"/>
  <c r="I67" i="34"/>
  <c r="Q20" i="206"/>
  <c r="Q20" i="207"/>
  <c r="H87" i="34"/>
  <c r="I87" i="34" s="1"/>
  <c r="P22" i="206"/>
  <c r="G26" i="207"/>
  <c r="H26" i="207" s="1"/>
  <c r="O22" i="206"/>
  <c r="O21" i="207"/>
  <c r="O22" i="207"/>
  <c r="F27" i="206"/>
  <c r="G27" i="206" s="1"/>
  <c r="H21" i="207"/>
  <c r="F21" i="206"/>
  <c r="N22" i="207"/>
  <c r="E22" i="206"/>
  <c r="F27" i="207"/>
  <c r="F29" i="207" s="1"/>
  <c r="H22" i="206"/>
  <c r="Q23" i="201"/>
  <c r="Q19" i="206"/>
  <c r="P21" i="207"/>
  <c r="P22" i="207"/>
  <c r="I26" i="206"/>
  <c r="D29" i="98"/>
  <c r="D26" i="98"/>
  <c r="D28" i="98"/>
  <c r="D27" i="98"/>
  <c r="Q22" i="206" l="1"/>
  <c r="J28" i="206"/>
  <c r="L28" i="207"/>
  <c r="N28" i="206"/>
  <c r="E28" i="206"/>
  <c r="H28" i="206"/>
  <c r="I1" i="105"/>
  <c r="H25" i="105"/>
  <c r="G28" i="207"/>
  <c r="O28" i="206"/>
  <c r="G27" i="207"/>
  <c r="F29" i="206"/>
  <c r="N28" i="207"/>
  <c r="G28" i="206"/>
  <c r="P28" i="207"/>
  <c r="P28" i="206"/>
  <c r="F28" i="206"/>
  <c r="I28" i="206"/>
  <c r="K28" i="206"/>
  <c r="M28" i="207"/>
  <c r="J28" i="207"/>
  <c r="L28" i="206"/>
  <c r="Q21" i="206"/>
  <c r="M28" i="206"/>
  <c r="I26" i="207"/>
  <c r="J26" i="207" s="1"/>
  <c r="K26" i="207" s="1"/>
  <c r="O28" i="207"/>
  <c r="K28" i="207"/>
  <c r="I28" i="207"/>
  <c r="Q21" i="207"/>
  <c r="H28" i="207"/>
  <c r="J26" i="206"/>
  <c r="K26" i="206" s="1"/>
  <c r="H27" i="206"/>
  <c r="G29" i="206"/>
  <c r="D26" i="99"/>
  <c r="D27" i="99"/>
  <c r="D28" i="99"/>
  <c r="D29" i="99"/>
  <c r="I21" i="20"/>
  <c r="I22" i="20"/>
  <c r="J22" i="20"/>
  <c r="J21" i="20"/>
  <c r="H156" i="34"/>
  <c r="P22" i="20"/>
  <c r="P21" i="20"/>
  <c r="N22" i="20"/>
  <c r="N21" i="20"/>
  <c r="M22" i="20"/>
  <c r="M21" i="20"/>
  <c r="G21" i="20"/>
  <c r="G22" i="20"/>
  <c r="F21" i="20"/>
  <c r="F22" i="20"/>
  <c r="L22" i="20"/>
  <c r="L21" i="20"/>
  <c r="O22" i="20"/>
  <c r="O21" i="20"/>
  <c r="H22" i="20"/>
  <c r="H21" i="20"/>
  <c r="K22" i="20"/>
  <c r="K21" i="20"/>
  <c r="J27" i="20"/>
  <c r="G27" i="20"/>
  <c r="L27" i="20"/>
  <c r="E22" i="20"/>
  <c r="E21" i="20"/>
  <c r="K27" i="20"/>
  <c r="N27" i="20"/>
  <c r="E27" i="20"/>
  <c r="M27" i="20"/>
  <c r="P27" i="20"/>
  <c r="I27" i="20"/>
  <c r="F27" i="20"/>
  <c r="H27" i="20"/>
  <c r="O27" i="20"/>
  <c r="K26" i="20"/>
  <c r="M26" i="20"/>
  <c r="P26" i="20"/>
  <c r="I26" i="20"/>
  <c r="F26" i="20"/>
  <c r="N26" i="20"/>
  <c r="G26" i="20"/>
  <c r="E26" i="20"/>
  <c r="L26" i="20"/>
  <c r="J26" i="20"/>
  <c r="O26" i="20"/>
  <c r="H26" i="20"/>
  <c r="L26" i="206" l="1"/>
  <c r="M26" i="206" s="1"/>
  <c r="N26" i="206" s="1"/>
  <c r="O26" i="206" s="1"/>
  <c r="P26" i="206" s="1"/>
  <c r="L26" i="207"/>
  <c r="M26" i="207" s="1"/>
  <c r="N26" i="207" s="1"/>
  <c r="O26" i="207" s="1"/>
  <c r="P26" i="207" s="1"/>
  <c r="Q26" i="207" s="1"/>
  <c r="G29" i="207"/>
  <c r="H27" i="207"/>
  <c r="I27" i="207" s="1"/>
  <c r="J27" i="207" s="1"/>
  <c r="S5" i="207"/>
  <c r="S6" i="207" s="1"/>
  <c r="M63" i="34"/>
  <c r="R63" i="34" s="1"/>
  <c r="S5" i="206"/>
  <c r="S6" i="206" s="1"/>
  <c r="M87" i="34"/>
  <c r="R87" i="34" s="1"/>
  <c r="I1" i="106"/>
  <c r="H25" i="106"/>
  <c r="Q28" i="206"/>
  <c r="Q28" i="207"/>
  <c r="I27" i="206"/>
  <c r="H29" i="206"/>
  <c r="D27" i="100"/>
  <c r="D29" i="100"/>
  <c r="D28" i="100"/>
  <c r="D26" i="100"/>
  <c r="G156" i="34"/>
  <c r="H29" i="20"/>
  <c r="I29" i="20"/>
  <c r="N29" i="20"/>
  <c r="L29" i="20"/>
  <c r="K29" i="20"/>
  <c r="S5" i="20"/>
  <c r="S6" i="20" s="1"/>
  <c r="M156" i="34"/>
  <c r="O29" i="20"/>
  <c r="G29" i="20"/>
  <c r="N156" i="34"/>
  <c r="P29" i="20"/>
  <c r="S4" i="20"/>
  <c r="M29" i="20"/>
  <c r="N28" i="20"/>
  <c r="K28" i="20"/>
  <c r="G28" i="20"/>
  <c r="E28" i="20"/>
  <c r="L28" i="20"/>
  <c r="O28" i="20"/>
  <c r="H28" i="20"/>
  <c r="F28" i="20"/>
  <c r="I28" i="20"/>
  <c r="P28" i="20"/>
  <c r="J28" i="20"/>
  <c r="M28" i="20"/>
  <c r="J29" i="20"/>
  <c r="F29" i="20"/>
  <c r="E29" i="20"/>
  <c r="Q26" i="206" l="1"/>
  <c r="I29" i="207"/>
  <c r="H29" i="207"/>
  <c r="I1" i="107"/>
  <c r="H25" i="107"/>
  <c r="K27" i="207"/>
  <c r="J29" i="207"/>
  <c r="J27" i="206"/>
  <c r="I29" i="206"/>
  <c r="O88" i="34"/>
  <c r="R88" i="34"/>
  <c r="Q88" i="34"/>
  <c r="I88" i="34"/>
  <c r="D26" i="101"/>
  <c r="D29" i="101"/>
  <c r="D28" i="101"/>
  <c r="D27" i="101"/>
  <c r="Q156" i="34"/>
  <c r="I156" i="34"/>
  <c r="O156" i="34"/>
  <c r="R156" i="34"/>
  <c r="I1" i="108" l="1"/>
  <c r="H25" i="108"/>
  <c r="L27" i="207"/>
  <c r="K29" i="207"/>
  <c r="K27" i="206"/>
  <c r="J29" i="206"/>
  <c r="D26" i="105"/>
  <c r="D28" i="105"/>
  <c r="D29" i="105"/>
  <c r="D27" i="105"/>
  <c r="I1" i="109" l="1"/>
  <c r="H25" i="109"/>
  <c r="M27" i="207"/>
  <c r="L29" i="207"/>
  <c r="L27" i="206"/>
  <c r="K29" i="206"/>
  <c r="D26" i="106"/>
  <c r="D29" i="106"/>
  <c r="D27" i="106"/>
  <c r="D28" i="106"/>
  <c r="I1" i="110" l="1"/>
  <c r="H25" i="110"/>
  <c r="M29" i="207"/>
  <c r="N27" i="207"/>
  <c r="M27" i="206"/>
  <c r="L29" i="206"/>
  <c r="D28" i="107"/>
  <c r="D27" i="107"/>
  <c r="D29" i="107"/>
  <c r="D26" i="107"/>
  <c r="I1" i="111" l="1"/>
  <c r="H25" i="111"/>
  <c r="N29" i="207"/>
  <c r="O27" i="207"/>
  <c r="N27" i="206"/>
  <c r="M29" i="206"/>
  <c r="D29" i="108"/>
  <c r="D27" i="108"/>
  <c r="D26" i="108"/>
  <c r="D28" i="108"/>
  <c r="H18" i="201" l="1"/>
  <c r="H18" i="327" s="1"/>
  <c r="H25" i="327" s="1"/>
  <c r="H18" i="228"/>
  <c r="H18" i="235"/>
  <c r="H18" i="223"/>
  <c r="H18" i="225"/>
  <c r="H18" i="220"/>
  <c r="I1" i="112"/>
  <c r="H25" i="112"/>
  <c r="P27" i="207"/>
  <c r="O29" i="207"/>
  <c r="O27" i="206"/>
  <c r="N29" i="206"/>
  <c r="D28" i="109"/>
  <c r="D27" i="109"/>
  <c r="D26" i="109"/>
  <c r="D29" i="109"/>
  <c r="H18" i="291" l="1"/>
  <c r="H25" i="291" s="1"/>
  <c r="H18" i="313"/>
  <c r="H25" i="313" s="1"/>
  <c r="H18" i="260"/>
  <c r="H18" i="268"/>
  <c r="H18" i="244"/>
  <c r="H18" i="253"/>
  <c r="H18" i="249"/>
  <c r="P29" i="207"/>
  <c r="S4" i="207"/>
  <c r="N87" i="34"/>
  <c r="O87" i="34" s="1"/>
  <c r="H25" i="220"/>
  <c r="I1" i="220"/>
  <c r="I1" i="223"/>
  <c r="H25" i="223"/>
  <c r="H25" i="235"/>
  <c r="I1" i="235"/>
  <c r="H25" i="228"/>
  <c r="I1" i="228"/>
  <c r="H25" i="225"/>
  <c r="I1" i="225"/>
  <c r="H18" i="204"/>
  <c r="H18" i="231"/>
  <c r="H18" i="236"/>
  <c r="H18" i="232"/>
  <c r="H18" i="227"/>
  <c r="H18" i="226"/>
  <c r="H18" i="221"/>
  <c r="I1" i="201"/>
  <c r="H25" i="201"/>
  <c r="Q27" i="207"/>
  <c r="O29" i="206"/>
  <c r="P27" i="206"/>
  <c r="D27" i="110"/>
  <c r="D26" i="110"/>
  <c r="D29" i="110"/>
  <c r="D28" i="110"/>
  <c r="H25" i="244" l="1"/>
  <c r="I1" i="244"/>
  <c r="H25" i="268"/>
  <c r="I1" i="268"/>
  <c r="H25" i="253"/>
  <c r="I1" i="253"/>
  <c r="H25" i="249"/>
  <c r="I1" i="249"/>
  <c r="H25" i="260"/>
  <c r="I1" i="260"/>
  <c r="N63" i="34"/>
  <c r="O63" i="34" s="1"/>
  <c r="S4" i="206"/>
  <c r="H25" i="226"/>
  <c r="I1" i="226"/>
  <c r="H25" i="231"/>
  <c r="I1" i="231"/>
  <c r="H25" i="227"/>
  <c r="I1" i="227"/>
  <c r="I1" i="204"/>
  <c r="H25" i="204"/>
  <c r="H25" i="232"/>
  <c r="I1" i="232"/>
  <c r="H25" i="221"/>
  <c r="I1" i="221"/>
  <c r="H25" i="236"/>
  <c r="I1" i="236"/>
  <c r="R65" i="34"/>
  <c r="O65" i="34"/>
  <c r="P29" i="206"/>
  <c r="Q29" i="206" s="1"/>
  <c r="Q27" i="206"/>
  <c r="D29" i="111"/>
  <c r="D27" i="111"/>
  <c r="D28" i="111"/>
  <c r="D26" i="111"/>
  <c r="D19" i="235" l="1"/>
  <c r="D26" i="235" s="1"/>
  <c r="D19" i="228"/>
  <c r="D26" i="228" s="1"/>
  <c r="D19" i="225"/>
  <c r="D26" i="225" s="1"/>
  <c r="D19" i="223"/>
  <c r="D26" i="223" s="1"/>
  <c r="D19" i="220"/>
  <c r="D26" i="220" s="1"/>
  <c r="D22" i="235"/>
  <c r="D29" i="235" s="1"/>
  <c r="D22" i="228"/>
  <c r="D29" i="228" s="1"/>
  <c r="D22" i="223"/>
  <c r="D29" i="223" s="1"/>
  <c r="D22" i="225"/>
  <c r="D29" i="225" s="1"/>
  <c r="D22" i="220"/>
  <c r="D29" i="220" s="1"/>
  <c r="D20" i="235"/>
  <c r="D27" i="235" s="1"/>
  <c r="D20" i="228"/>
  <c r="D27" i="228" s="1"/>
  <c r="D20" i="223"/>
  <c r="D27" i="223" s="1"/>
  <c r="D20" i="225"/>
  <c r="D27" i="225" s="1"/>
  <c r="D20" i="220"/>
  <c r="D27" i="220" s="1"/>
  <c r="R66" i="34"/>
  <c r="O66" i="34"/>
  <c r="D21" i="235"/>
  <c r="D28" i="235" s="1"/>
  <c r="D21" i="228"/>
  <c r="D28" i="228" s="1"/>
  <c r="D21" i="225"/>
  <c r="D28" i="225" s="1"/>
  <c r="D21" i="223"/>
  <c r="D28" i="223" s="1"/>
  <c r="D21" i="220"/>
  <c r="D28" i="220" s="1"/>
  <c r="I1" i="205"/>
  <c r="H25" i="205"/>
  <c r="D19" i="201"/>
  <c r="D19" i="327" s="1"/>
  <c r="D26" i="327" s="1"/>
  <c r="D26" i="112"/>
  <c r="D20" i="201"/>
  <c r="D20" i="327" s="1"/>
  <c r="D27" i="327" s="1"/>
  <c r="D27" i="112"/>
  <c r="D21" i="201"/>
  <c r="D21" i="327" s="1"/>
  <c r="D28" i="327" s="1"/>
  <c r="D28" i="112"/>
  <c r="D22" i="201"/>
  <c r="D22" i="327" s="1"/>
  <c r="D29" i="327" s="1"/>
  <c r="D29" i="112"/>
  <c r="D22" i="291" l="1"/>
  <c r="D29" i="291" s="1"/>
  <c r="D22" i="313"/>
  <c r="D29" i="313" s="1"/>
  <c r="D21" i="291"/>
  <c r="D28" i="291" s="1"/>
  <c r="D21" i="313"/>
  <c r="D28" i="313" s="1"/>
  <c r="D20" i="291"/>
  <c r="D27" i="291" s="1"/>
  <c r="D20" i="313"/>
  <c r="D27" i="313" s="1"/>
  <c r="D19" i="291"/>
  <c r="D26" i="291" s="1"/>
  <c r="D19" i="313"/>
  <c r="D26" i="313" s="1"/>
  <c r="D21" i="260"/>
  <c r="D28" i="260" s="1"/>
  <c r="D21" i="268"/>
  <c r="D28" i="268" s="1"/>
  <c r="D20" i="260"/>
  <c r="D27" i="260" s="1"/>
  <c r="D20" i="268"/>
  <c r="D27" i="268" s="1"/>
  <c r="D22" i="260"/>
  <c r="D29" i="260" s="1"/>
  <c r="D22" i="268"/>
  <c r="D29" i="268" s="1"/>
  <c r="D19" i="260"/>
  <c r="D26" i="260" s="1"/>
  <c r="D19" i="268"/>
  <c r="D26" i="268" s="1"/>
  <c r="D21" i="244"/>
  <c r="D28" i="244" s="1"/>
  <c r="D21" i="249"/>
  <c r="D28" i="249" s="1"/>
  <c r="D21" i="253"/>
  <c r="D28" i="253" s="1"/>
  <c r="D19" i="244"/>
  <c r="D26" i="244" s="1"/>
  <c r="D19" i="249"/>
  <c r="D26" i="249" s="1"/>
  <c r="D19" i="253"/>
  <c r="D26" i="253" s="1"/>
  <c r="D22" i="244"/>
  <c r="D29" i="244" s="1"/>
  <c r="D22" i="253"/>
  <c r="D29" i="253" s="1"/>
  <c r="D22" i="249"/>
  <c r="D29" i="249" s="1"/>
  <c r="D20" i="244"/>
  <c r="D27" i="244" s="1"/>
  <c r="D20" i="249"/>
  <c r="D27" i="249" s="1"/>
  <c r="D20" i="253"/>
  <c r="D27" i="253" s="1"/>
  <c r="D21" i="232"/>
  <c r="D28" i="232" s="1"/>
  <c r="D21" i="227"/>
  <c r="D28" i="227" s="1"/>
  <c r="D21" i="231"/>
  <c r="D28" i="231" s="1"/>
  <c r="D21" i="226"/>
  <c r="D28" i="226" s="1"/>
  <c r="D21" i="236"/>
  <c r="D28" i="236" s="1"/>
  <c r="D21" i="221"/>
  <c r="D28" i="221" s="1"/>
  <c r="D22" i="232"/>
  <c r="D29" i="232" s="1"/>
  <c r="D22" i="227"/>
  <c r="D29" i="227" s="1"/>
  <c r="D22" i="231"/>
  <c r="D29" i="231" s="1"/>
  <c r="D22" i="226"/>
  <c r="D29" i="226" s="1"/>
  <c r="D22" i="236"/>
  <c r="D29" i="236" s="1"/>
  <c r="D22" i="221"/>
  <c r="D29" i="221" s="1"/>
  <c r="D20" i="236"/>
  <c r="D27" i="236" s="1"/>
  <c r="D20" i="232"/>
  <c r="D27" i="232" s="1"/>
  <c r="D20" i="227"/>
  <c r="D27" i="227" s="1"/>
  <c r="D20" i="231"/>
  <c r="D27" i="231" s="1"/>
  <c r="D20" i="226"/>
  <c r="D27" i="226" s="1"/>
  <c r="D20" i="221"/>
  <c r="D27" i="221" s="1"/>
  <c r="D19" i="231"/>
  <c r="D26" i="231" s="1"/>
  <c r="D19" i="226"/>
  <c r="D26" i="226" s="1"/>
  <c r="D19" i="236"/>
  <c r="D26" i="236" s="1"/>
  <c r="D19" i="232"/>
  <c r="D26" i="232" s="1"/>
  <c r="D19" i="227"/>
  <c r="D26" i="227" s="1"/>
  <c r="D19" i="221"/>
  <c r="D26" i="221" s="1"/>
  <c r="D22" i="204"/>
  <c r="D29" i="201"/>
  <c r="D20" i="204"/>
  <c r="D27" i="201"/>
  <c r="D21" i="204"/>
  <c r="D28" i="201"/>
  <c r="D19" i="204"/>
  <c r="D26" i="201"/>
  <c r="D26" i="205" l="1"/>
  <c r="D26" i="204"/>
  <c r="D27" i="205"/>
  <c r="D27" i="204"/>
  <c r="D28" i="205"/>
  <c r="D28" i="204"/>
  <c r="D29" i="205"/>
  <c r="D29" i="204"/>
  <c r="E26" i="93" l="1"/>
  <c r="H26" i="93"/>
  <c r="J26" i="93"/>
  <c r="N26" i="93"/>
  <c r="G26" i="93"/>
  <c r="O26" i="93"/>
  <c r="K26" i="93"/>
  <c r="F26" i="93"/>
  <c r="Q19" i="93"/>
  <c r="M26" i="93"/>
  <c r="P26" i="93"/>
  <c r="I26" i="93"/>
  <c r="G158" i="34"/>
  <c r="L26" i="93"/>
  <c r="Q158" i="34" l="1"/>
  <c r="M158" i="34"/>
  <c r="Q26" i="93"/>
  <c r="S5" i="93"/>
  <c r="S6" i="93" s="1"/>
  <c r="R158" i="34" l="1"/>
  <c r="H22" i="93" l="1"/>
  <c r="H21" i="93"/>
  <c r="I27" i="93"/>
  <c r="I29" i="93" s="1"/>
  <c r="H27" i="93"/>
  <c r="H29" i="93" s="1"/>
  <c r="E27" i="93"/>
  <c r="F27" i="93"/>
  <c r="F29" i="93" s="1"/>
  <c r="L27" i="93"/>
  <c r="L29" i="93" s="1"/>
  <c r="K27" i="93"/>
  <c r="M27" i="93"/>
  <c r="M29" i="93" s="1"/>
  <c r="N27" i="93"/>
  <c r="N29" i="93" s="1"/>
  <c r="G27" i="93"/>
  <c r="J27" i="93"/>
  <c r="J29" i="93" s="1"/>
  <c r="P27" i="93"/>
  <c r="P29" i="93" s="1"/>
  <c r="E21" i="93"/>
  <c r="O27" i="93"/>
  <c r="O29" i="93" s="1"/>
  <c r="Q20" i="93"/>
  <c r="E22" i="93"/>
  <c r="O21" i="93"/>
  <c r="O22" i="93"/>
  <c r="M22" i="93"/>
  <c r="M21" i="93"/>
  <c r="J21" i="93"/>
  <c r="J22" i="93"/>
  <c r="I22" i="93"/>
  <c r="I21" i="93"/>
  <c r="F22" i="93"/>
  <c r="F21" i="93"/>
  <c r="K22" i="93"/>
  <c r="K21" i="93"/>
  <c r="N21" i="93"/>
  <c r="N22" i="93"/>
  <c r="L21" i="93"/>
  <c r="L22" i="93"/>
  <c r="G22" i="93"/>
  <c r="H158" i="34"/>
  <c r="I158" i="34" s="1"/>
  <c r="G21" i="93"/>
  <c r="P22" i="93"/>
  <c r="P21" i="93"/>
  <c r="K29" i="93" l="1"/>
  <c r="N23" i="205"/>
  <c r="E30" i="68"/>
  <c r="F30" i="68" s="1"/>
  <c r="P23" i="205"/>
  <c r="G23" i="205"/>
  <c r="K19" i="205"/>
  <c r="J23" i="205"/>
  <c r="M19" i="205"/>
  <c r="Q17" i="34"/>
  <c r="I21" i="61"/>
  <c r="P19" i="205"/>
  <c r="N19" i="205"/>
  <c r="H23" i="205"/>
  <c r="E30" i="62"/>
  <c r="L19" i="205"/>
  <c r="O19" i="205"/>
  <c r="I19" i="205"/>
  <c r="K23" i="205"/>
  <c r="O23" i="205"/>
  <c r="E29" i="81"/>
  <c r="K21" i="18"/>
  <c r="H19" i="205"/>
  <c r="E29" i="82"/>
  <c r="F19" i="205"/>
  <c r="J21" i="61"/>
  <c r="J19" i="205"/>
  <c r="G29" i="93"/>
  <c r="N158" i="34"/>
  <c r="O158" i="34" s="1"/>
  <c r="S4" i="93"/>
  <c r="F28" i="93"/>
  <c r="I28" i="93"/>
  <c r="O28" i="93"/>
  <c r="M28" i="93"/>
  <c r="L28" i="93"/>
  <c r="P28" i="93"/>
  <c r="G28" i="93"/>
  <c r="N28" i="93"/>
  <c r="K28" i="93"/>
  <c r="Q21" i="93"/>
  <c r="J28" i="93"/>
  <c r="H28" i="93"/>
  <c r="E28" i="93"/>
  <c r="Q27" i="93"/>
  <c r="Q29" i="93" s="1"/>
  <c r="E29" i="93"/>
  <c r="G54" i="34" l="1"/>
  <c r="Q54" i="34" s="1"/>
  <c r="Q7" i="34"/>
  <c r="G27" i="34"/>
  <c r="Q27" i="34" s="1"/>
  <c r="G172" i="34"/>
  <c r="Q172" i="34" s="1"/>
  <c r="Q14" i="34"/>
  <c r="G164" i="34"/>
  <c r="Q164" i="34" s="1"/>
  <c r="G147" i="34"/>
  <c r="Q147" i="34" s="1"/>
  <c r="G165" i="34"/>
  <c r="Q165" i="34" s="1"/>
  <c r="G174" i="34"/>
  <c r="Q174" i="34" s="1"/>
  <c r="G173" i="34"/>
  <c r="Q173" i="34" s="1"/>
  <c r="G166" i="34"/>
  <c r="Q166" i="34" s="1"/>
  <c r="G155" i="34"/>
  <c r="Q155" i="34" s="1"/>
  <c r="G167" i="34"/>
  <c r="Q167" i="34" s="1"/>
  <c r="G44" i="34"/>
  <c r="Q44" i="34" s="1"/>
  <c r="R46" i="34"/>
  <c r="R9" i="34"/>
  <c r="G149" i="34"/>
  <c r="Q149" i="34" s="1"/>
  <c r="Q13" i="34"/>
  <c r="Q61" i="34"/>
  <c r="Q60" i="34"/>
  <c r="Q23" i="34"/>
  <c r="Q41" i="34"/>
  <c r="I14" i="34"/>
  <c r="Q24" i="34"/>
  <c r="Q30" i="34"/>
  <c r="G34" i="34"/>
  <c r="Q34" i="34" s="1"/>
  <c r="H22" i="18"/>
  <c r="Q31" i="34"/>
  <c r="G153" i="34"/>
  <c r="Q153" i="34" s="1"/>
  <c r="F30" i="62"/>
  <c r="G30" i="62" s="1"/>
  <c r="H30" i="62" s="1"/>
  <c r="I30" i="62" s="1"/>
  <c r="J30" i="62" s="1"/>
  <c r="K30" i="62" s="1"/>
  <c r="L30" i="62" s="1"/>
  <c r="M30" i="62" s="1"/>
  <c r="N30" i="62" s="1"/>
  <c r="O30" i="62" s="1"/>
  <c r="P30" i="62" s="1"/>
  <c r="H21" i="78"/>
  <c r="H22" i="78"/>
  <c r="J26" i="210"/>
  <c r="K26" i="210"/>
  <c r="P26" i="210"/>
  <c r="L26" i="210"/>
  <c r="G26" i="210"/>
  <c r="H26" i="210"/>
  <c r="N26" i="210"/>
  <c r="E26" i="210"/>
  <c r="F26" i="210"/>
  <c r="O26" i="210"/>
  <c r="I26" i="210"/>
  <c r="M26" i="210"/>
  <c r="E21" i="78"/>
  <c r="F27" i="78"/>
  <c r="E27" i="78"/>
  <c r="M27" i="78"/>
  <c r="O27" i="78"/>
  <c r="N27" i="78"/>
  <c r="G27" i="78"/>
  <c r="J27" i="78"/>
  <c r="L27" i="78"/>
  <c r="E22" i="78"/>
  <c r="K27" i="78"/>
  <c r="I27" i="78"/>
  <c r="P27" i="78"/>
  <c r="H27" i="78"/>
  <c r="F22" i="210"/>
  <c r="F21" i="210"/>
  <c r="I21" i="170"/>
  <c r="I21" i="205" s="1"/>
  <c r="I20" i="205"/>
  <c r="I22" i="170"/>
  <c r="I22" i="205" s="1"/>
  <c r="F21" i="193"/>
  <c r="F22" i="193"/>
  <c r="K21" i="80"/>
  <c r="K22" i="80"/>
  <c r="N22" i="111"/>
  <c r="N21" i="111"/>
  <c r="G22" i="79"/>
  <c r="G21" i="79"/>
  <c r="K21" i="106"/>
  <c r="K22" i="106"/>
  <c r="G133" i="34"/>
  <c r="K29" i="111"/>
  <c r="K28" i="111"/>
  <c r="P21" i="111"/>
  <c r="P22" i="111"/>
  <c r="O21" i="109"/>
  <c r="O22" i="109"/>
  <c r="Q46" i="34"/>
  <c r="I46" i="34"/>
  <c r="M22" i="82"/>
  <c r="M21" i="82"/>
  <c r="N21" i="80"/>
  <c r="N22" i="80"/>
  <c r="F22" i="79"/>
  <c r="F21" i="79"/>
  <c r="L22" i="9"/>
  <c r="L21" i="9"/>
  <c r="Q36" i="34"/>
  <c r="H21" i="9"/>
  <c r="H22" i="9"/>
  <c r="H21" i="211"/>
  <c r="H22" i="211"/>
  <c r="P21" i="170"/>
  <c r="P21" i="205" s="1"/>
  <c r="P22" i="170"/>
  <c r="P22" i="205" s="1"/>
  <c r="P20" i="205"/>
  <c r="I22" i="109"/>
  <c r="I21" i="109"/>
  <c r="Q29" i="34"/>
  <c r="I29" i="34"/>
  <c r="J27" i="211"/>
  <c r="H27" i="211"/>
  <c r="I27" i="211"/>
  <c r="O27" i="211"/>
  <c r="L27" i="211"/>
  <c r="P27" i="211"/>
  <c r="E27" i="211"/>
  <c r="E22" i="211"/>
  <c r="N27" i="211"/>
  <c r="F27" i="211"/>
  <c r="M27" i="211"/>
  <c r="G27" i="211"/>
  <c r="K27" i="211"/>
  <c r="E26" i="193"/>
  <c r="N26" i="193"/>
  <c r="H26" i="193"/>
  <c r="M26" i="193"/>
  <c r="G26" i="193"/>
  <c r="L26" i="193"/>
  <c r="P26" i="193"/>
  <c r="I26" i="193"/>
  <c r="O26" i="193"/>
  <c r="K26" i="193"/>
  <c r="Q19" i="193"/>
  <c r="Q19" i="169" s="1"/>
  <c r="F26" i="193"/>
  <c r="J26" i="193"/>
  <c r="G22" i="9"/>
  <c r="G21" i="9"/>
  <c r="M23" i="205"/>
  <c r="L21" i="61"/>
  <c r="L22" i="193"/>
  <c r="L21" i="193"/>
  <c r="K21" i="61"/>
  <c r="K21" i="193"/>
  <c r="K22" i="193"/>
  <c r="P30" i="20"/>
  <c r="J30" i="20"/>
  <c r="M30" i="20"/>
  <c r="N30" i="20"/>
  <c r="L30" i="20"/>
  <c r="O30" i="20"/>
  <c r="F30" i="20"/>
  <c r="K30" i="20"/>
  <c r="I30" i="20"/>
  <c r="H30" i="20"/>
  <c r="E30" i="20"/>
  <c r="G30" i="20"/>
  <c r="N30" i="108"/>
  <c r="O30" i="108"/>
  <c r="J30" i="108"/>
  <c r="K30" i="108"/>
  <c r="E30" i="108"/>
  <c r="F30" i="108"/>
  <c r="G30" i="108"/>
  <c r="I30" i="108"/>
  <c r="H30" i="108"/>
  <c r="L30" i="108"/>
  <c r="M30" i="108"/>
  <c r="P30" i="108"/>
  <c r="M21" i="68"/>
  <c r="M22" i="68"/>
  <c r="J22" i="9"/>
  <c r="J21" i="9"/>
  <c r="O21" i="61"/>
  <c r="O22" i="193"/>
  <c r="O21" i="193"/>
  <c r="O22" i="81"/>
  <c r="O21" i="81"/>
  <c r="K30" i="79"/>
  <c r="L30" i="79"/>
  <c r="F30" i="79"/>
  <c r="G30" i="79"/>
  <c r="H30" i="79"/>
  <c r="N30" i="79"/>
  <c r="P30" i="79"/>
  <c r="O30" i="79"/>
  <c r="J30" i="79"/>
  <c r="I30" i="79"/>
  <c r="E30" i="79"/>
  <c r="M30" i="79"/>
  <c r="P21" i="9"/>
  <c r="P22" i="9"/>
  <c r="N22" i="110"/>
  <c r="H21" i="68"/>
  <c r="H22" i="68"/>
  <c r="M175" i="34"/>
  <c r="R175" i="34" s="1"/>
  <c r="S5" i="112"/>
  <c r="S6" i="112" s="1"/>
  <c r="J21" i="68"/>
  <c r="J22" i="68"/>
  <c r="M22" i="109"/>
  <c r="M21" i="109"/>
  <c r="N21" i="106"/>
  <c r="N22" i="106"/>
  <c r="O21" i="170"/>
  <c r="O21" i="205" s="1"/>
  <c r="O22" i="170"/>
  <c r="O22" i="205" s="1"/>
  <c r="O20" i="205"/>
  <c r="H172" i="34"/>
  <c r="G21" i="109"/>
  <c r="G22" i="109"/>
  <c r="J21" i="105"/>
  <c r="J22" i="105"/>
  <c r="O22" i="211"/>
  <c r="O21" i="211"/>
  <c r="P22" i="79"/>
  <c r="P21" i="79"/>
  <c r="J21" i="78"/>
  <c r="J22" i="78"/>
  <c r="L23" i="205"/>
  <c r="L23" i="100"/>
  <c r="F22" i="82"/>
  <c r="F21" i="82"/>
  <c r="E21" i="111"/>
  <c r="E22" i="111"/>
  <c r="P28" i="111"/>
  <c r="P29" i="111"/>
  <c r="J28" i="111"/>
  <c r="J29" i="111"/>
  <c r="G22" i="105"/>
  <c r="H164" i="34"/>
  <c r="G21" i="105"/>
  <c r="Q19" i="68"/>
  <c r="E26" i="68"/>
  <c r="L22" i="82"/>
  <c r="L21" i="82"/>
  <c r="H27" i="108"/>
  <c r="O171" i="34" s="1"/>
  <c r="E27" i="108"/>
  <c r="E22" i="108"/>
  <c r="L27" i="108"/>
  <c r="N27" i="108"/>
  <c r="K27" i="108"/>
  <c r="I27" i="108"/>
  <c r="J27" i="108"/>
  <c r="P27" i="108"/>
  <c r="O27" i="108"/>
  <c r="E21" i="108"/>
  <c r="G27" i="108"/>
  <c r="M27" i="108"/>
  <c r="F27" i="108"/>
  <c r="L22" i="108"/>
  <c r="L21" i="108"/>
  <c r="I21" i="106"/>
  <c r="I22" i="106"/>
  <c r="I22" i="110"/>
  <c r="I21" i="110"/>
  <c r="M21" i="19"/>
  <c r="M22" i="19"/>
  <c r="N22" i="108"/>
  <c r="N21" i="108"/>
  <c r="F22" i="62"/>
  <c r="F21" i="62"/>
  <c r="G21" i="107"/>
  <c r="H166" i="34"/>
  <c r="G22" i="107"/>
  <c r="P22" i="106"/>
  <c r="P21" i="106"/>
  <c r="F22" i="108"/>
  <c r="F21" i="108"/>
  <c r="G21" i="82"/>
  <c r="G22" i="82"/>
  <c r="G22" i="170"/>
  <c r="G22" i="205" s="1"/>
  <c r="G21" i="170"/>
  <c r="G21" i="205" s="1"/>
  <c r="G20" i="205"/>
  <c r="N22" i="14"/>
  <c r="N21" i="14"/>
  <c r="M22" i="79"/>
  <c r="M21" i="79"/>
  <c r="I30" i="93"/>
  <c r="P30" i="93"/>
  <c r="E30" i="93"/>
  <c r="G30" i="93"/>
  <c r="M30" i="93"/>
  <c r="L30" i="93"/>
  <c r="H30" i="93"/>
  <c r="K30" i="93"/>
  <c r="F30" i="93"/>
  <c r="N30" i="93"/>
  <c r="Q23" i="93"/>
  <c r="J30" i="93"/>
  <c r="O30" i="93"/>
  <c r="J21" i="79"/>
  <c r="J22" i="79"/>
  <c r="L22" i="107"/>
  <c r="L21" i="107"/>
  <c r="K22" i="170"/>
  <c r="K22" i="205" s="1"/>
  <c r="K20" i="205"/>
  <c r="K21" i="170"/>
  <c r="K21" i="205" s="1"/>
  <c r="G22" i="108"/>
  <c r="H167" i="34"/>
  <c r="G21" i="108"/>
  <c r="I21" i="68"/>
  <c r="I22" i="68"/>
  <c r="H22" i="106"/>
  <c r="H21" i="106"/>
  <c r="N22" i="193"/>
  <c r="N21" i="193"/>
  <c r="L22" i="62"/>
  <c r="L21" i="62"/>
  <c r="O22" i="80"/>
  <c r="O21" i="80"/>
  <c r="S5" i="109"/>
  <c r="S6" i="109" s="1"/>
  <c r="M172" i="34"/>
  <c r="R172" i="34" s="1"/>
  <c r="I21" i="62"/>
  <c r="I22" i="62"/>
  <c r="K29" i="110"/>
  <c r="K28" i="110"/>
  <c r="O29" i="110"/>
  <c r="O28" i="110"/>
  <c r="P28" i="110"/>
  <c r="P29" i="110"/>
  <c r="P29" i="112"/>
  <c r="L29" i="112"/>
  <c r="O29" i="112"/>
  <c r="P22" i="108"/>
  <c r="P21" i="108"/>
  <c r="J22" i="106"/>
  <c r="J21" i="106"/>
  <c r="J22" i="210"/>
  <c r="J21" i="210"/>
  <c r="E22" i="109"/>
  <c r="E21" i="109"/>
  <c r="H29" i="109"/>
  <c r="H28" i="109"/>
  <c r="K29" i="109"/>
  <c r="K28" i="109"/>
  <c r="J21" i="112"/>
  <c r="J22" i="112"/>
  <c r="M22" i="112"/>
  <c r="M21" i="112"/>
  <c r="J22" i="211"/>
  <c r="J21" i="211"/>
  <c r="Q19" i="62"/>
  <c r="E26" i="62"/>
  <c r="F26" i="62" s="1"/>
  <c r="G26" i="62" s="1"/>
  <c r="J22" i="108"/>
  <c r="J21" i="108"/>
  <c r="I27" i="106"/>
  <c r="E27" i="106"/>
  <c r="P27" i="106"/>
  <c r="K27" i="106"/>
  <c r="E21" i="106"/>
  <c r="M27" i="106"/>
  <c r="L27" i="106"/>
  <c r="F27" i="106"/>
  <c r="N27" i="106"/>
  <c r="J27" i="106"/>
  <c r="O27" i="106"/>
  <c r="H27" i="106"/>
  <c r="E22" i="106"/>
  <c r="G27" i="106"/>
  <c r="F22" i="81"/>
  <c r="F21" i="81"/>
  <c r="M27" i="210"/>
  <c r="O27" i="210"/>
  <c r="E21" i="210"/>
  <c r="H27" i="210"/>
  <c r="F27" i="210"/>
  <c r="G27" i="210"/>
  <c r="K27" i="210"/>
  <c r="N27" i="210"/>
  <c r="P27" i="210"/>
  <c r="J27" i="210"/>
  <c r="E27" i="210"/>
  <c r="L27" i="210"/>
  <c r="E22" i="210"/>
  <c r="I21" i="211"/>
  <c r="I22" i="211"/>
  <c r="H142" i="34"/>
  <c r="G22" i="193"/>
  <c r="G21" i="193"/>
  <c r="Q9" i="34"/>
  <c r="I26" i="107"/>
  <c r="H26" i="107"/>
  <c r="R170" i="34" s="1"/>
  <c r="P26" i="107"/>
  <c r="E26" i="107"/>
  <c r="O26" i="107"/>
  <c r="K26" i="107"/>
  <c r="N26" i="107"/>
  <c r="M26" i="107"/>
  <c r="J26" i="107"/>
  <c r="F26" i="107"/>
  <c r="G26" i="107"/>
  <c r="L26" i="107"/>
  <c r="H30" i="78"/>
  <c r="J30" i="78"/>
  <c r="K30" i="78"/>
  <c r="O30" i="78"/>
  <c r="P30" i="78"/>
  <c r="L30" i="78"/>
  <c r="F30" i="78"/>
  <c r="M30" i="78"/>
  <c r="I30" i="78"/>
  <c r="N30" i="78"/>
  <c r="E30" i="78"/>
  <c r="G30" i="78"/>
  <c r="L21" i="210"/>
  <c r="L22" i="210"/>
  <c r="E28" i="111"/>
  <c r="E29" i="111"/>
  <c r="O22" i="14"/>
  <c r="O21" i="14"/>
  <c r="H21" i="107"/>
  <c r="H22" i="107"/>
  <c r="N21" i="82"/>
  <c r="N22" i="82"/>
  <c r="P21" i="105"/>
  <c r="P22" i="105"/>
  <c r="N22" i="107"/>
  <c r="N21" i="107"/>
  <c r="G21" i="81"/>
  <c r="G22" i="81"/>
  <c r="G21" i="19"/>
  <c r="G22" i="19"/>
  <c r="I30" i="105"/>
  <c r="H30" i="105"/>
  <c r="P30" i="105"/>
  <c r="M30" i="105"/>
  <c r="E30" i="105"/>
  <c r="F30" i="105"/>
  <c r="K30" i="105"/>
  <c r="N30" i="105"/>
  <c r="J30" i="105"/>
  <c r="O30" i="105"/>
  <c r="L30" i="105"/>
  <c r="G30" i="105"/>
  <c r="O22" i="107"/>
  <c r="O21" i="107"/>
  <c r="L22" i="78"/>
  <c r="L21" i="78"/>
  <c r="P21" i="18"/>
  <c r="P22" i="18"/>
  <c r="F29" i="110"/>
  <c r="F28" i="110"/>
  <c r="I30" i="106"/>
  <c r="H30" i="106"/>
  <c r="L30" i="106"/>
  <c r="J30" i="106"/>
  <c r="G30" i="106"/>
  <c r="E30" i="106"/>
  <c r="F30" i="106"/>
  <c r="M30" i="106"/>
  <c r="P30" i="106"/>
  <c r="O30" i="106"/>
  <c r="N30" i="106"/>
  <c r="K30" i="106"/>
  <c r="E22" i="112"/>
  <c r="E21" i="112"/>
  <c r="P28" i="109"/>
  <c r="P29" i="109"/>
  <c r="F29" i="109"/>
  <c r="F28" i="109"/>
  <c r="K21" i="111"/>
  <c r="K22" i="111"/>
  <c r="O22" i="111"/>
  <c r="O21" i="111"/>
  <c r="H149" i="34"/>
  <c r="G22" i="68"/>
  <c r="G21" i="68"/>
  <c r="I56" i="34"/>
  <c r="Q56" i="34"/>
  <c r="P22" i="68"/>
  <c r="P21" i="68"/>
  <c r="I22" i="105"/>
  <c r="I21" i="105"/>
  <c r="G27" i="19"/>
  <c r="H27" i="19"/>
  <c r="E27" i="19"/>
  <c r="F27" i="19"/>
  <c r="P21" i="80"/>
  <c r="P22" i="80"/>
  <c r="P21" i="81"/>
  <c r="P22" i="81"/>
  <c r="H20" i="205"/>
  <c r="H21" i="170"/>
  <c r="H21" i="205" s="1"/>
  <c r="H22" i="170"/>
  <c r="H22" i="205" s="1"/>
  <c r="M20" i="205"/>
  <c r="M22" i="170"/>
  <c r="M22" i="205" s="1"/>
  <c r="M21" i="170"/>
  <c r="M21" i="205" s="1"/>
  <c r="J21" i="18"/>
  <c r="J22" i="193"/>
  <c r="J21" i="193"/>
  <c r="P22" i="112"/>
  <c r="P21" i="112"/>
  <c r="M22" i="210"/>
  <c r="M21" i="210"/>
  <c r="H22" i="19"/>
  <c r="H21" i="19"/>
  <c r="H26" i="80"/>
  <c r="L26" i="80"/>
  <c r="Q19" i="80"/>
  <c r="E26" i="80"/>
  <c r="F26" i="80"/>
  <c r="I26" i="80"/>
  <c r="N26" i="80"/>
  <c r="P26" i="80"/>
  <c r="O26" i="80"/>
  <c r="G26" i="80"/>
  <c r="M26" i="80"/>
  <c r="J26" i="80"/>
  <c r="K26" i="80"/>
  <c r="F29" i="82"/>
  <c r="G29" i="82" s="1"/>
  <c r="H29" i="82" s="1"/>
  <c r="I29" i="82" s="1"/>
  <c r="J29" i="82" s="1"/>
  <c r="K29" i="82" s="1"/>
  <c r="L29" i="82" s="1"/>
  <c r="M29" i="82" s="1"/>
  <c r="N29" i="82" s="1"/>
  <c r="O29" i="82" s="1"/>
  <c r="P29" i="82" s="1"/>
  <c r="N22" i="105"/>
  <c r="N21" i="105"/>
  <c r="J21" i="80"/>
  <c r="J22" i="80"/>
  <c r="I22" i="111"/>
  <c r="I21" i="111"/>
  <c r="F29" i="81"/>
  <c r="G29" i="81" s="1"/>
  <c r="H29" i="81" s="1"/>
  <c r="I29" i="81" s="1"/>
  <c r="J29" i="81" s="1"/>
  <c r="K29" i="81" s="1"/>
  <c r="L29" i="81" s="1"/>
  <c r="M29" i="81" s="1"/>
  <c r="N29" i="81" s="1"/>
  <c r="O29" i="81" s="1"/>
  <c r="P29" i="81" s="1"/>
  <c r="N22" i="210"/>
  <c r="N21" i="210"/>
  <c r="L27" i="170"/>
  <c r="F27" i="170"/>
  <c r="E20" i="205"/>
  <c r="P27" i="170"/>
  <c r="O27" i="170"/>
  <c r="M27" i="170"/>
  <c r="E22" i="170"/>
  <c r="E22" i="205" s="1"/>
  <c r="N27" i="170"/>
  <c r="G27" i="170"/>
  <c r="H27" i="170"/>
  <c r="E21" i="170"/>
  <c r="E21" i="205" s="1"/>
  <c r="K27" i="170"/>
  <c r="I27" i="170"/>
  <c r="E27" i="170"/>
  <c r="J27" i="170"/>
  <c r="O21" i="79"/>
  <c r="O22" i="79"/>
  <c r="K26" i="170"/>
  <c r="M26" i="170"/>
  <c r="O26" i="170"/>
  <c r="J26" i="170"/>
  <c r="G26" i="170"/>
  <c r="L26" i="170"/>
  <c r="I26" i="170"/>
  <c r="P26" i="170"/>
  <c r="E26" i="170"/>
  <c r="E19" i="205"/>
  <c r="H26" i="170"/>
  <c r="N26" i="170"/>
  <c r="F26" i="170"/>
  <c r="H21" i="80"/>
  <c r="H22" i="80"/>
  <c r="I22" i="82"/>
  <c r="I21" i="82"/>
  <c r="P22" i="82"/>
  <c r="P21" i="82"/>
  <c r="F22" i="211"/>
  <c r="F21" i="211"/>
  <c r="P22" i="14"/>
  <c r="P21" i="14"/>
  <c r="G21" i="14"/>
  <c r="G22" i="14"/>
  <c r="K22" i="112"/>
  <c r="K21" i="112"/>
  <c r="K22" i="18"/>
  <c r="N22" i="211"/>
  <c r="N21" i="211"/>
  <c r="L21" i="112"/>
  <c r="L22" i="112"/>
  <c r="F22" i="78"/>
  <c r="F21" i="78"/>
  <c r="K21" i="62"/>
  <c r="K22" i="62"/>
  <c r="L22" i="106"/>
  <c r="L21" i="106"/>
  <c r="M22" i="106"/>
  <c r="M21" i="106"/>
  <c r="H21" i="82"/>
  <c r="H22" i="82"/>
  <c r="J22" i="109"/>
  <c r="J21" i="109"/>
  <c r="J21" i="62"/>
  <c r="J22" i="62"/>
  <c r="P22" i="78"/>
  <c r="P21" i="78"/>
  <c r="G136" i="34"/>
  <c r="G21" i="211"/>
  <c r="G22" i="211"/>
  <c r="H136" i="34"/>
  <c r="I23" i="205"/>
  <c r="H22" i="109"/>
  <c r="H21" i="109"/>
  <c r="O29" i="111"/>
  <c r="O28" i="111"/>
  <c r="S4" i="111"/>
  <c r="N174" i="34"/>
  <c r="G28" i="111"/>
  <c r="G29" i="111"/>
  <c r="I29" i="111"/>
  <c r="I28" i="111"/>
  <c r="N29" i="111"/>
  <c r="N28" i="111"/>
  <c r="J27" i="9"/>
  <c r="I27" i="9"/>
  <c r="E21" i="9"/>
  <c r="H27" i="9"/>
  <c r="E27" i="9"/>
  <c r="M27" i="9"/>
  <c r="L27" i="9"/>
  <c r="Q20" i="9"/>
  <c r="P27" i="9"/>
  <c r="F27" i="9"/>
  <c r="N27" i="9"/>
  <c r="G27" i="9"/>
  <c r="O27" i="9"/>
  <c r="K27" i="9"/>
  <c r="H22" i="81"/>
  <c r="H21" i="81"/>
  <c r="M21" i="14"/>
  <c r="M22" i="14"/>
  <c r="I22" i="9"/>
  <c r="I21" i="9"/>
  <c r="K27" i="193"/>
  <c r="H157" i="34"/>
  <c r="H27" i="193"/>
  <c r="E21" i="193"/>
  <c r="N27" i="193"/>
  <c r="L27" i="193"/>
  <c r="P27" i="193"/>
  <c r="F27" i="193"/>
  <c r="M27" i="193"/>
  <c r="E27" i="193"/>
  <c r="Q20" i="193"/>
  <c r="Q20" i="169" s="1"/>
  <c r="J27" i="193"/>
  <c r="I27" i="193"/>
  <c r="O27" i="193"/>
  <c r="E22" i="193"/>
  <c r="G27" i="193"/>
  <c r="K22" i="79"/>
  <c r="K21" i="79"/>
  <c r="O22" i="19"/>
  <c r="O21" i="19"/>
  <c r="F21" i="14"/>
  <c r="F22" i="14"/>
  <c r="K21" i="14"/>
  <c r="K22" i="14"/>
  <c r="J22" i="14"/>
  <c r="J21" i="14"/>
  <c r="F22" i="170"/>
  <c r="F22" i="205" s="1"/>
  <c r="F21" i="170"/>
  <c r="F21" i="205" s="1"/>
  <c r="F20" i="205"/>
  <c r="J21" i="111"/>
  <c r="J22" i="111"/>
  <c r="K21" i="19"/>
  <c r="K22" i="19"/>
  <c r="H22" i="111"/>
  <c r="H21" i="111"/>
  <c r="K21" i="68"/>
  <c r="K22" i="68"/>
  <c r="K21" i="105"/>
  <c r="K22" i="105"/>
  <c r="M21" i="211"/>
  <c r="M22" i="211"/>
  <c r="Q20" i="80"/>
  <c r="F27" i="80"/>
  <c r="E21" i="80"/>
  <c r="P27" i="80"/>
  <c r="K27" i="80"/>
  <c r="N27" i="80"/>
  <c r="E22" i="80"/>
  <c r="G27" i="80"/>
  <c r="M27" i="80"/>
  <c r="O27" i="80"/>
  <c r="J27" i="80"/>
  <c r="I27" i="80"/>
  <c r="E27" i="80"/>
  <c r="L27" i="80"/>
  <c r="H27" i="80"/>
  <c r="N22" i="109"/>
  <c r="N21" i="109"/>
  <c r="P21" i="62"/>
  <c r="P22" i="62"/>
  <c r="O21" i="82"/>
  <c r="O22" i="82"/>
  <c r="L22" i="81"/>
  <c r="L21" i="81"/>
  <c r="N22" i="78"/>
  <c r="N21" i="78"/>
  <c r="L21" i="79"/>
  <c r="L22" i="79"/>
  <c r="F26" i="9"/>
  <c r="M26" i="9"/>
  <c r="H26" i="9"/>
  <c r="L26" i="9"/>
  <c r="E26" i="9"/>
  <c r="K26" i="9"/>
  <c r="N26" i="9"/>
  <c r="Q19" i="9"/>
  <c r="P26" i="9"/>
  <c r="G26" i="9"/>
  <c r="J26" i="9"/>
  <c r="O26" i="9"/>
  <c r="I26" i="9"/>
  <c r="E22" i="82"/>
  <c r="E21" i="82"/>
  <c r="Q20" i="82"/>
  <c r="Q26" i="82" s="1"/>
  <c r="J26" i="78"/>
  <c r="F26" i="78"/>
  <c r="N26" i="78"/>
  <c r="O26" i="78"/>
  <c r="L26" i="78"/>
  <c r="M26" i="78"/>
  <c r="K26" i="78"/>
  <c r="E26" i="78"/>
  <c r="Q19" i="78"/>
  <c r="P26" i="78"/>
  <c r="H26" i="78"/>
  <c r="I26" i="78"/>
  <c r="G26" i="78"/>
  <c r="N22" i="81"/>
  <c r="N21" i="81"/>
  <c r="Q19" i="82"/>
  <c r="L22" i="14"/>
  <c r="L21" i="14"/>
  <c r="N22" i="18"/>
  <c r="H173" i="34"/>
  <c r="G21" i="110"/>
  <c r="G22" i="110"/>
  <c r="O22" i="9"/>
  <c r="O21" i="9"/>
  <c r="P21" i="210"/>
  <c r="P22" i="210"/>
  <c r="F22" i="109"/>
  <c r="F21" i="109"/>
  <c r="H22" i="79"/>
  <c r="H21" i="79"/>
  <c r="P22" i="110"/>
  <c r="E28" i="110"/>
  <c r="E29" i="110"/>
  <c r="J28" i="110"/>
  <c r="J29" i="110"/>
  <c r="L28" i="110"/>
  <c r="L29" i="110"/>
  <c r="N28" i="110"/>
  <c r="N29" i="110"/>
  <c r="G30" i="68"/>
  <c r="H30" i="68" s="1"/>
  <c r="I30" i="68" s="1"/>
  <c r="J30" i="68" s="1"/>
  <c r="K30" i="68" s="1"/>
  <c r="L30" i="68" s="1"/>
  <c r="M30" i="68" s="1"/>
  <c r="N30" i="68" s="1"/>
  <c r="O30" i="68" s="1"/>
  <c r="P30" i="68" s="1"/>
  <c r="O22" i="78"/>
  <c r="O21" i="78"/>
  <c r="G29" i="112"/>
  <c r="N175" i="34"/>
  <c r="S4" i="112"/>
  <c r="G28" i="112"/>
  <c r="N29" i="112"/>
  <c r="K29" i="112"/>
  <c r="F21" i="105"/>
  <c r="F22" i="105"/>
  <c r="I21" i="80"/>
  <c r="I22" i="80"/>
  <c r="O21" i="105"/>
  <c r="O22" i="105"/>
  <c r="H21" i="62"/>
  <c r="H22" i="62"/>
  <c r="I28" i="109"/>
  <c r="I29" i="109"/>
  <c r="M29" i="109"/>
  <c r="M28" i="109"/>
  <c r="E28" i="109"/>
  <c r="E29" i="109"/>
  <c r="F22" i="9"/>
  <c r="F21" i="9"/>
  <c r="P21" i="109"/>
  <c r="P22" i="109"/>
  <c r="O21" i="112"/>
  <c r="O22" i="112"/>
  <c r="G22" i="80"/>
  <c r="H34" i="34"/>
  <c r="G21" i="80"/>
  <c r="O22" i="110"/>
  <c r="I21" i="210"/>
  <c r="I22" i="210"/>
  <c r="H23" i="100"/>
  <c r="L22" i="109"/>
  <c r="L21" i="109"/>
  <c r="F23" i="205"/>
  <c r="J23" i="100"/>
  <c r="G22" i="111"/>
  <c r="H174" i="34"/>
  <c r="G21" i="111"/>
  <c r="J21" i="81"/>
  <c r="J22" i="81"/>
  <c r="L21" i="80"/>
  <c r="L22" i="80"/>
  <c r="J22" i="107"/>
  <c r="J21" i="107"/>
  <c r="M21" i="61"/>
  <c r="M22" i="193"/>
  <c r="M21" i="193"/>
  <c r="J21" i="19"/>
  <c r="J22" i="19"/>
  <c r="M22" i="111"/>
  <c r="M21" i="111"/>
  <c r="G142" i="34"/>
  <c r="Q142" i="34" s="1"/>
  <c r="N22" i="9"/>
  <c r="N21" i="9"/>
  <c r="F21" i="68"/>
  <c r="F22" i="68"/>
  <c r="G22" i="210"/>
  <c r="G21" i="210"/>
  <c r="H133" i="34"/>
  <c r="I21" i="112"/>
  <c r="I22" i="112"/>
  <c r="S5" i="111"/>
  <c r="S6" i="111" s="1"/>
  <c r="M174" i="34"/>
  <c r="R174" i="34" s="1"/>
  <c r="M29" i="111"/>
  <c r="M28" i="111"/>
  <c r="F21" i="106"/>
  <c r="F22" i="106"/>
  <c r="L21" i="110"/>
  <c r="L22" i="110"/>
  <c r="O22" i="108"/>
  <c r="O21" i="108"/>
  <c r="K21" i="211"/>
  <c r="K22" i="211"/>
  <c r="M21" i="107"/>
  <c r="M22" i="107"/>
  <c r="I21" i="108"/>
  <c r="I22" i="108"/>
  <c r="I17" i="34"/>
  <c r="G22" i="78"/>
  <c r="G21" i="78"/>
  <c r="H21" i="193"/>
  <c r="H22" i="193"/>
  <c r="L21" i="105"/>
  <c r="L22" i="105"/>
  <c r="L30" i="19"/>
  <c r="N30" i="19"/>
  <c r="H30" i="19"/>
  <c r="Q23" i="19"/>
  <c r="I30" i="19"/>
  <c r="F30" i="19"/>
  <c r="P30" i="19"/>
  <c r="K30" i="19"/>
  <c r="G30" i="19"/>
  <c r="E30" i="19"/>
  <c r="O30" i="19"/>
  <c r="J30" i="19"/>
  <c r="M30" i="19"/>
  <c r="G21" i="62"/>
  <c r="G22" i="62"/>
  <c r="L22" i="18"/>
  <c r="E26" i="201"/>
  <c r="F26" i="201" s="1"/>
  <c r="G26" i="201" s="1"/>
  <c r="M22" i="105"/>
  <c r="M21" i="105"/>
  <c r="M21" i="78"/>
  <c r="M22" i="78"/>
  <c r="L21" i="18"/>
  <c r="L22" i="19"/>
  <c r="L21" i="19"/>
  <c r="I21" i="107"/>
  <c r="I22" i="107"/>
  <c r="M21" i="81"/>
  <c r="M22" i="81"/>
  <c r="Q20" i="68"/>
  <c r="E21" i="68"/>
  <c r="E22" i="68"/>
  <c r="E27" i="68"/>
  <c r="O21" i="68"/>
  <c r="O22" i="68"/>
  <c r="I28" i="110"/>
  <c r="I29" i="110"/>
  <c r="M29" i="110"/>
  <c r="M28" i="110"/>
  <c r="N21" i="18"/>
  <c r="E29" i="112"/>
  <c r="E28" i="112"/>
  <c r="M29" i="112"/>
  <c r="F29" i="112"/>
  <c r="F28" i="112"/>
  <c r="K22" i="107"/>
  <c r="K21" i="107"/>
  <c r="N28" i="109"/>
  <c r="N29" i="109"/>
  <c r="J29" i="109"/>
  <c r="J28" i="109"/>
  <c r="G20" i="101"/>
  <c r="N30" i="9"/>
  <c r="I30" i="9"/>
  <c r="F30" i="9"/>
  <c r="G30" i="9"/>
  <c r="K30" i="9"/>
  <c r="M30" i="9"/>
  <c r="O30" i="9"/>
  <c r="H30" i="9"/>
  <c r="L30" i="9"/>
  <c r="J30" i="9"/>
  <c r="P30" i="9"/>
  <c r="M173" i="34"/>
  <c r="R173" i="34" s="1"/>
  <c r="S5" i="110"/>
  <c r="S6" i="110" s="1"/>
  <c r="K22" i="82"/>
  <c r="K21" i="82"/>
  <c r="M22" i="9"/>
  <c r="M21" i="9"/>
  <c r="M21" i="80"/>
  <c r="M22" i="80"/>
  <c r="F21" i="80"/>
  <c r="F22" i="80"/>
  <c r="N21" i="112"/>
  <c r="N22" i="112"/>
  <c r="G23" i="100"/>
  <c r="P21" i="211"/>
  <c r="P22" i="211"/>
  <c r="K21" i="108"/>
  <c r="K22" i="108"/>
  <c r="K27" i="105"/>
  <c r="E21" i="105"/>
  <c r="N27" i="105"/>
  <c r="L27" i="105"/>
  <c r="H27" i="105"/>
  <c r="P27" i="105"/>
  <c r="I27" i="105"/>
  <c r="M27" i="105"/>
  <c r="G27" i="105"/>
  <c r="E22" i="105"/>
  <c r="F27" i="105"/>
  <c r="O27" i="105"/>
  <c r="E27" i="105"/>
  <c r="J27" i="105"/>
  <c r="H26" i="211"/>
  <c r="K26" i="211"/>
  <c r="N26" i="211"/>
  <c r="E26" i="211"/>
  <c r="P26" i="211"/>
  <c r="L26" i="211"/>
  <c r="M26" i="211"/>
  <c r="I26" i="211"/>
  <c r="O26" i="211"/>
  <c r="J26" i="211"/>
  <c r="F26" i="211"/>
  <c r="G26" i="211"/>
  <c r="K21" i="78"/>
  <c r="K22" i="78"/>
  <c r="R19" i="34"/>
  <c r="J22" i="170"/>
  <c r="J22" i="205" s="1"/>
  <c r="J20" i="205"/>
  <c r="J21" i="170"/>
  <c r="J21" i="205" s="1"/>
  <c r="M22" i="110"/>
  <c r="M21" i="110"/>
  <c r="K21" i="81"/>
  <c r="K22" i="81"/>
  <c r="M21" i="108"/>
  <c r="M22" i="108"/>
  <c r="I21" i="78"/>
  <c r="I22" i="78"/>
  <c r="O21" i="62"/>
  <c r="O22" i="62"/>
  <c r="H22" i="210"/>
  <c r="H21" i="210"/>
  <c r="K21" i="210"/>
  <c r="K22" i="210"/>
  <c r="G175" i="34"/>
  <c r="Q175" i="34" s="1"/>
  <c r="Q19" i="34"/>
  <c r="E21" i="62"/>
  <c r="E27" i="62"/>
  <c r="Q20" i="62"/>
  <c r="E22" i="62"/>
  <c r="P22" i="107"/>
  <c r="P21" i="107"/>
  <c r="O22" i="210"/>
  <c r="O21" i="210"/>
  <c r="J22" i="82"/>
  <c r="J21" i="82"/>
  <c r="E26" i="81"/>
  <c r="E22" i="81"/>
  <c r="E21" i="81"/>
  <c r="E21" i="79"/>
  <c r="I27" i="79"/>
  <c r="M27" i="79"/>
  <c r="F27" i="79"/>
  <c r="O27" i="79"/>
  <c r="J27" i="79"/>
  <c r="P27" i="79"/>
  <c r="E22" i="79"/>
  <c r="N27" i="79"/>
  <c r="E27" i="79"/>
  <c r="K27" i="79"/>
  <c r="H27" i="79"/>
  <c r="L27" i="79"/>
  <c r="G27" i="79"/>
  <c r="H22" i="108"/>
  <c r="H21" i="108"/>
  <c r="F22" i="112"/>
  <c r="F21" i="112"/>
  <c r="I21" i="79"/>
  <c r="I22" i="79"/>
  <c r="I21" i="81"/>
  <c r="I22" i="81"/>
  <c r="E30" i="170"/>
  <c r="E23" i="205"/>
  <c r="H30" i="170"/>
  <c r="M30" i="170"/>
  <c r="J30" i="170"/>
  <c r="L30" i="170"/>
  <c r="I30" i="170"/>
  <c r="G30" i="170"/>
  <c r="P30" i="170"/>
  <c r="F30" i="170"/>
  <c r="K30" i="170"/>
  <c r="O30" i="170"/>
  <c r="N30" i="170"/>
  <c r="K21" i="9"/>
  <c r="K22" i="9"/>
  <c r="L22" i="211"/>
  <c r="L21" i="211"/>
  <c r="L21" i="170"/>
  <c r="L21" i="205" s="1"/>
  <c r="L20" i="205"/>
  <c r="L22" i="170"/>
  <c r="L22" i="205" s="1"/>
  <c r="N30" i="80"/>
  <c r="P30" i="80"/>
  <c r="H30" i="80"/>
  <c r="I30" i="80"/>
  <c r="E30" i="80"/>
  <c r="J30" i="80"/>
  <c r="M30" i="80"/>
  <c r="O30" i="80"/>
  <c r="F30" i="80"/>
  <c r="G30" i="80"/>
  <c r="K30" i="80"/>
  <c r="L30" i="80"/>
  <c r="M21" i="62"/>
  <c r="M22" i="62"/>
  <c r="K22" i="109"/>
  <c r="K21" i="109"/>
  <c r="F29" i="111"/>
  <c r="F28" i="111"/>
  <c r="H28" i="111"/>
  <c r="H29" i="111"/>
  <c r="L29" i="111"/>
  <c r="L28" i="111"/>
  <c r="E21" i="107"/>
  <c r="N27" i="107"/>
  <c r="H27" i="107"/>
  <c r="E22" i="107"/>
  <c r="L27" i="107"/>
  <c r="O27" i="107"/>
  <c r="G27" i="107"/>
  <c r="F27" i="107"/>
  <c r="J27" i="107"/>
  <c r="I27" i="107"/>
  <c r="K27" i="107"/>
  <c r="M27" i="107"/>
  <c r="E27" i="107"/>
  <c r="P27" i="107"/>
  <c r="N21" i="79"/>
  <c r="N22" i="79"/>
  <c r="I21" i="193"/>
  <c r="I22" i="193"/>
  <c r="H165" i="34"/>
  <c r="G21" i="106"/>
  <c r="G22" i="106"/>
  <c r="F22" i="107"/>
  <c r="F21" i="107"/>
  <c r="H22" i="105"/>
  <c r="H21" i="105"/>
  <c r="H22" i="14"/>
  <c r="H21" i="14"/>
  <c r="N22" i="68"/>
  <c r="N21" i="68"/>
  <c r="P21" i="19"/>
  <c r="P22" i="19"/>
  <c r="L21" i="68"/>
  <c r="L22" i="68"/>
  <c r="H21" i="112"/>
  <c r="H22" i="112"/>
  <c r="O26" i="108"/>
  <c r="F26" i="108"/>
  <c r="J26" i="108"/>
  <c r="I26" i="108"/>
  <c r="L26" i="108"/>
  <c r="N26" i="108"/>
  <c r="H26" i="108"/>
  <c r="R171" i="34" s="1"/>
  <c r="E26" i="108"/>
  <c r="G26" i="108"/>
  <c r="P26" i="108"/>
  <c r="K26" i="108"/>
  <c r="M26" i="108"/>
  <c r="G19" i="205"/>
  <c r="K22" i="110"/>
  <c r="K21" i="110"/>
  <c r="G22" i="112"/>
  <c r="H175" i="34"/>
  <c r="G21" i="112"/>
  <c r="P21" i="61"/>
  <c r="P22" i="193"/>
  <c r="P21" i="193"/>
  <c r="N21" i="62"/>
  <c r="N22" i="62"/>
  <c r="O22" i="106"/>
  <c r="O21" i="106"/>
  <c r="F22" i="19"/>
  <c r="F21" i="19"/>
  <c r="H21" i="110"/>
  <c r="H22" i="110"/>
  <c r="K26" i="79"/>
  <c r="J26" i="79"/>
  <c r="I26" i="79"/>
  <c r="P26" i="79"/>
  <c r="O26" i="79"/>
  <c r="F26" i="79"/>
  <c r="H26" i="79"/>
  <c r="N26" i="79"/>
  <c r="E26" i="79"/>
  <c r="G26" i="79"/>
  <c r="L26" i="79"/>
  <c r="M26" i="79"/>
  <c r="N21" i="170"/>
  <c r="N21" i="205" s="1"/>
  <c r="N22" i="170"/>
  <c r="N22" i="205" s="1"/>
  <c r="N20" i="205"/>
  <c r="J22" i="110"/>
  <c r="J21" i="110"/>
  <c r="E22" i="110"/>
  <c r="E21" i="110"/>
  <c r="N173" i="34"/>
  <c r="G28" i="110"/>
  <c r="G29" i="110"/>
  <c r="S4" i="110"/>
  <c r="H28" i="110"/>
  <c r="H29" i="110"/>
  <c r="P26" i="105"/>
  <c r="I26" i="105"/>
  <c r="J26" i="105"/>
  <c r="N26" i="105"/>
  <c r="F26" i="105"/>
  <c r="O26" i="105"/>
  <c r="L26" i="105"/>
  <c r="E26" i="105"/>
  <c r="M26" i="105"/>
  <c r="K26" i="105"/>
  <c r="G26" i="105"/>
  <c r="H26" i="105"/>
  <c r="R168" i="34" s="1"/>
  <c r="N21" i="61"/>
  <c r="I28" i="112"/>
  <c r="I29" i="112"/>
  <c r="H29" i="112"/>
  <c r="H28" i="112"/>
  <c r="J28" i="112"/>
  <c r="J29" i="112"/>
  <c r="N22" i="19"/>
  <c r="N21" i="19"/>
  <c r="M26" i="106"/>
  <c r="F26" i="106"/>
  <c r="L26" i="106"/>
  <c r="G26" i="106"/>
  <c r="N26" i="106"/>
  <c r="H26" i="106"/>
  <c r="R169" i="34" s="1"/>
  <c r="I26" i="106"/>
  <c r="P26" i="106"/>
  <c r="K26" i="106"/>
  <c r="E26" i="106"/>
  <c r="J26" i="106"/>
  <c r="O26" i="106"/>
  <c r="M30" i="107"/>
  <c r="N30" i="107"/>
  <c r="G30" i="107"/>
  <c r="F30" i="107"/>
  <c r="P30" i="107"/>
  <c r="K30" i="107"/>
  <c r="I30" i="107"/>
  <c r="O30" i="107"/>
  <c r="E30" i="107"/>
  <c r="L30" i="107"/>
  <c r="J30" i="107"/>
  <c r="H30" i="107"/>
  <c r="L22" i="111"/>
  <c r="L21" i="111"/>
  <c r="O29" i="109"/>
  <c r="O28" i="109"/>
  <c r="L28" i="109"/>
  <c r="L29" i="109"/>
  <c r="G29" i="109"/>
  <c r="G28" i="109"/>
  <c r="N172" i="34"/>
  <c r="S4" i="109"/>
  <c r="F21" i="111"/>
  <c r="F22" i="111"/>
  <c r="F22" i="110"/>
  <c r="F21" i="110"/>
  <c r="Q28" i="93"/>
  <c r="R127" i="34" l="1"/>
  <c r="O127" i="34"/>
  <c r="Q29" i="81"/>
  <c r="Q27" i="81"/>
  <c r="R35" i="34"/>
  <c r="O35" i="34"/>
  <c r="R28" i="34"/>
  <c r="R8" i="34"/>
  <c r="O8" i="34"/>
  <c r="M126" i="34"/>
  <c r="R126" i="34" s="1"/>
  <c r="O169" i="34"/>
  <c r="O170" i="34"/>
  <c r="N126" i="34"/>
  <c r="O168" i="34"/>
  <c r="Q22" i="82"/>
  <c r="Q21" i="79"/>
  <c r="M41" i="34"/>
  <c r="R41" i="34" s="1"/>
  <c r="Q22" i="79"/>
  <c r="N41" i="34"/>
  <c r="I54" i="34"/>
  <c r="I164" i="34"/>
  <c r="Q145" i="34"/>
  <c r="I172" i="34"/>
  <c r="I27" i="34"/>
  <c r="I7" i="34"/>
  <c r="I173" i="34"/>
  <c r="R13" i="34"/>
  <c r="H151" i="34"/>
  <c r="G144" i="34"/>
  <c r="Q144" i="34" s="1"/>
  <c r="R23" i="34"/>
  <c r="R36" i="34"/>
  <c r="I174" i="34"/>
  <c r="I165" i="34"/>
  <c r="I51" i="34"/>
  <c r="I41" i="34"/>
  <c r="I149" i="34"/>
  <c r="H21" i="18"/>
  <c r="F29" i="107"/>
  <c r="Q51" i="34"/>
  <c r="I61" i="34"/>
  <c r="I34" i="34"/>
  <c r="I167" i="34"/>
  <c r="I60" i="34"/>
  <c r="I40" i="34"/>
  <c r="I147" i="34"/>
  <c r="O60" i="34"/>
  <c r="K29" i="107"/>
  <c r="H29" i="107"/>
  <c r="Q40" i="34"/>
  <c r="I166" i="34"/>
  <c r="O46" i="34"/>
  <c r="M29" i="80"/>
  <c r="I44" i="34"/>
  <c r="I23" i="34"/>
  <c r="I30" i="34"/>
  <c r="I24" i="34"/>
  <c r="I13" i="34"/>
  <c r="G137" i="34"/>
  <c r="Q137" i="34" s="1"/>
  <c r="G134" i="34"/>
  <c r="Q134" i="34" s="1"/>
  <c r="R51" i="34"/>
  <c r="R61" i="34"/>
  <c r="R40" i="34"/>
  <c r="R14" i="34"/>
  <c r="R31" i="34"/>
  <c r="N29" i="80"/>
  <c r="I31" i="34"/>
  <c r="O172" i="34"/>
  <c r="P29" i="80"/>
  <c r="M29" i="107"/>
  <c r="O29" i="80"/>
  <c r="F29" i="80"/>
  <c r="F29" i="9"/>
  <c r="I175" i="34"/>
  <c r="K29" i="80"/>
  <c r="J22" i="18"/>
  <c r="P29" i="107"/>
  <c r="N29" i="107"/>
  <c r="J23" i="101"/>
  <c r="J29" i="80"/>
  <c r="F29" i="79"/>
  <c r="F29" i="105"/>
  <c r="H23" i="101"/>
  <c r="R30" i="34"/>
  <c r="O19" i="101"/>
  <c r="L23" i="101"/>
  <c r="H29" i="79"/>
  <c r="I29" i="105"/>
  <c r="I29" i="106"/>
  <c r="P29" i="105"/>
  <c r="I29" i="78"/>
  <c r="G23" i="101"/>
  <c r="Q26" i="79"/>
  <c r="J29" i="79"/>
  <c r="H26" i="201"/>
  <c r="Q30" i="19"/>
  <c r="J19" i="101"/>
  <c r="I29" i="80"/>
  <c r="J29" i="9"/>
  <c r="N19" i="101"/>
  <c r="P29" i="108"/>
  <c r="N29" i="108"/>
  <c r="H29" i="108"/>
  <c r="F21" i="61"/>
  <c r="J29" i="78"/>
  <c r="E29" i="107"/>
  <c r="L29" i="107"/>
  <c r="O175" i="34"/>
  <c r="H29" i="80"/>
  <c r="H25" i="82"/>
  <c r="F28" i="82"/>
  <c r="I22" i="92"/>
  <c r="I21" i="92"/>
  <c r="E28" i="62"/>
  <c r="F27" i="62"/>
  <c r="E29" i="62"/>
  <c r="N29" i="105"/>
  <c r="N21" i="204"/>
  <c r="N142" i="34"/>
  <c r="S4" i="193"/>
  <c r="G29" i="193"/>
  <c r="F29" i="193"/>
  <c r="K30" i="92"/>
  <c r="L30" i="92"/>
  <c r="E30" i="92"/>
  <c r="O30" i="92"/>
  <c r="H30" i="92"/>
  <c r="J30" i="92"/>
  <c r="G30" i="92"/>
  <c r="F30" i="92"/>
  <c r="P30" i="92"/>
  <c r="M30" i="92"/>
  <c r="N30" i="92"/>
  <c r="I30" i="92"/>
  <c r="N7" i="34"/>
  <c r="S4" i="9"/>
  <c r="G29" i="9"/>
  <c r="E29" i="9"/>
  <c r="Q27" i="9"/>
  <c r="O23" i="100"/>
  <c r="O23" i="101" s="1"/>
  <c r="F22" i="213"/>
  <c r="F21" i="213"/>
  <c r="M29" i="170"/>
  <c r="M28" i="170"/>
  <c r="M34" i="34"/>
  <c r="R34" i="34" s="1"/>
  <c r="S5" i="80"/>
  <c r="S6" i="80" s="1"/>
  <c r="L22" i="212"/>
  <c r="L21" i="212"/>
  <c r="N28" i="210"/>
  <c r="N29" i="210"/>
  <c r="O28" i="210"/>
  <c r="O29" i="210"/>
  <c r="N29" i="106"/>
  <c r="O22" i="169"/>
  <c r="O21" i="169"/>
  <c r="E28" i="211"/>
  <c r="E29" i="211"/>
  <c r="O173" i="34"/>
  <c r="I25" i="81"/>
  <c r="L21" i="169"/>
  <c r="L22" i="169"/>
  <c r="L21" i="213"/>
  <c r="L22" i="213"/>
  <c r="H21" i="61"/>
  <c r="P21" i="92"/>
  <c r="P22" i="92"/>
  <c r="J29" i="107"/>
  <c r="M28" i="107"/>
  <c r="K28" i="107"/>
  <c r="G28" i="107"/>
  <c r="J28" i="107"/>
  <c r="H28" i="107"/>
  <c r="E28" i="107"/>
  <c r="P28" i="107"/>
  <c r="F28" i="107"/>
  <c r="O28" i="107"/>
  <c r="I28" i="107"/>
  <c r="L28" i="107"/>
  <c r="N28" i="107"/>
  <c r="N27" i="34"/>
  <c r="S4" i="79"/>
  <c r="G29" i="79"/>
  <c r="E29" i="79"/>
  <c r="Q27" i="79"/>
  <c r="I29" i="79"/>
  <c r="E28" i="81"/>
  <c r="F26" i="81"/>
  <c r="K21" i="212"/>
  <c r="K22" i="212"/>
  <c r="E29" i="105"/>
  <c r="S4" i="105"/>
  <c r="N164" i="34"/>
  <c r="G29" i="105"/>
  <c r="K29" i="105"/>
  <c r="M27" i="34"/>
  <c r="R27" i="34" s="1"/>
  <c r="S5" i="79"/>
  <c r="S6" i="79" s="1"/>
  <c r="M167" i="34"/>
  <c r="R167" i="34" s="1"/>
  <c r="S5" i="108"/>
  <c r="S6" i="108" s="1"/>
  <c r="L19" i="101"/>
  <c r="G21" i="201"/>
  <c r="G22" i="201"/>
  <c r="F23" i="100"/>
  <c r="F23" i="101" s="1"/>
  <c r="L29" i="79"/>
  <c r="N29" i="79"/>
  <c r="O29" i="79"/>
  <c r="P28" i="79"/>
  <c r="H28" i="79"/>
  <c r="K28" i="79"/>
  <c r="G28" i="79"/>
  <c r="F28" i="79"/>
  <c r="L28" i="79"/>
  <c r="J28" i="79"/>
  <c r="O28" i="79"/>
  <c r="I28" i="79"/>
  <c r="E28" i="79"/>
  <c r="N28" i="79"/>
  <c r="M28" i="79"/>
  <c r="H26" i="213"/>
  <c r="I26" i="213"/>
  <c r="K26" i="213"/>
  <c r="P26" i="213"/>
  <c r="L26" i="213"/>
  <c r="F26" i="213"/>
  <c r="E26" i="213"/>
  <c r="G26" i="213"/>
  <c r="J26" i="213"/>
  <c r="Q19" i="213"/>
  <c r="M26" i="213"/>
  <c r="N26" i="213"/>
  <c r="O26" i="213"/>
  <c r="O29" i="105"/>
  <c r="M29" i="105"/>
  <c r="L29" i="105"/>
  <c r="E29" i="68"/>
  <c r="F27" i="68"/>
  <c r="G22" i="92"/>
  <c r="G21" i="92"/>
  <c r="G157" i="34"/>
  <c r="K21" i="204"/>
  <c r="Q26" i="78"/>
  <c r="Q26" i="9"/>
  <c r="Q27" i="80"/>
  <c r="E29" i="80"/>
  <c r="I29" i="193"/>
  <c r="M29" i="193"/>
  <c r="N29" i="193"/>
  <c r="K29" i="193"/>
  <c r="O29" i="9"/>
  <c r="P29" i="9"/>
  <c r="M29" i="9"/>
  <c r="I29" i="9"/>
  <c r="P21" i="204"/>
  <c r="I136" i="34"/>
  <c r="Q136" i="34"/>
  <c r="N21" i="213"/>
  <c r="N22" i="213"/>
  <c r="M26" i="205"/>
  <c r="G26" i="205"/>
  <c r="O26" i="205"/>
  <c r="H26" i="205"/>
  <c r="F26" i="205"/>
  <c r="K26" i="205"/>
  <c r="P26" i="205"/>
  <c r="J26" i="205"/>
  <c r="N26" i="205"/>
  <c r="L26" i="205"/>
  <c r="E26" i="205"/>
  <c r="I26" i="205"/>
  <c r="S5" i="170"/>
  <c r="S6" i="170" s="1"/>
  <c r="J28" i="170"/>
  <c r="J29" i="170"/>
  <c r="O27" i="205"/>
  <c r="P27" i="205"/>
  <c r="H27" i="205"/>
  <c r="M27" i="205"/>
  <c r="L27" i="205"/>
  <c r="F27" i="205"/>
  <c r="I27" i="205"/>
  <c r="G27" i="205"/>
  <c r="K27" i="205"/>
  <c r="E27" i="205"/>
  <c r="N27" i="205"/>
  <c r="J27" i="205"/>
  <c r="I23" i="100"/>
  <c r="I23" i="101" s="1"/>
  <c r="M21" i="201"/>
  <c r="M22" i="201"/>
  <c r="P29" i="210"/>
  <c r="P28" i="210"/>
  <c r="F28" i="210"/>
  <c r="F29" i="210"/>
  <c r="S4" i="106"/>
  <c r="N165" i="34"/>
  <c r="G29" i="106"/>
  <c r="J29" i="106"/>
  <c r="M29" i="106"/>
  <c r="E29" i="106"/>
  <c r="H26" i="62"/>
  <c r="I26" i="62" s="1"/>
  <c r="J26" i="62" s="1"/>
  <c r="K26" i="62" s="1"/>
  <c r="J22" i="213"/>
  <c r="J21" i="213"/>
  <c r="J21" i="212"/>
  <c r="J22" i="212"/>
  <c r="Q30" i="93"/>
  <c r="H144" i="34"/>
  <c r="G21" i="169"/>
  <c r="G22" i="169"/>
  <c r="F29" i="108"/>
  <c r="O29" i="108"/>
  <c r="K29" i="108"/>
  <c r="E29" i="108"/>
  <c r="O22" i="201"/>
  <c r="O21" i="201"/>
  <c r="K23" i="100"/>
  <c r="K23" i="101" s="1"/>
  <c r="O22" i="92"/>
  <c r="O21" i="92"/>
  <c r="F26" i="92"/>
  <c r="N26" i="92"/>
  <c r="M26" i="92"/>
  <c r="J26" i="92"/>
  <c r="O26" i="92"/>
  <c r="H26" i="92"/>
  <c r="E26" i="92"/>
  <c r="K26" i="92"/>
  <c r="I26" i="92"/>
  <c r="G26" i="92"/>
  <c r="L26" i="92"/>
  <c r="P26" i="92"/>
  <c r="G29" i="211"/>
  <c r="N136" i="34"/>
  <c r="S4" i="211"/>
  <c r="G28" i="211"/>
  <c r="L29" i="211"/>
  <c r="L28" i="211"/>
  <c r="J29" i="211"/>
  <c r="J28" i="211"/>
  <c r="P21" i="169"/>
  <c r="P22" i="169"/>
  <c r="H22" i="213"/>
  <c r="H21" i="213"/>
  <c r="I21" i="169"/>
  <c r="I22" i="169"/>
  <c r="P29" i="78"/>
  <c r="L29" i="78"/>
  <c r="O29" i="78"/>
  <c r="F29" i="78"/>
  <c r="H21" i="212"/>
  <c r="H22" i="212"/>
  <c r="O21" i="18"/>
  <c r="O22" i="18"/>
  <c r="G21" i="18"/>
  <c r="G22" i="18"/>
  <c r="I28" i="193"/>
  <c r="G28" i="193"/>
  <c r="J28" i="193"/>
  <c r="K28" i="193"/>
  <c r="Q21" i="193"/>
  <c r="M28" i="193"/>
  <c r="L28" i="193"/>
  <c r="O28" i="193"/>
  <c r="E28" i="193"/>
  <c r="P28" i="193"/>
  <c r="N28" i="193"/>
  <c r="H28" i="193"/>
  <c r="F28" i="193"/>
  <c r="H29" i="170"/>
  <c r="H28" i="170"/>
  <c r="R60" i="34"/>
  <c r="L28" i="210"/>
  <c r="L29" i="210"/>
  <c r="O29" i="34"/>
  <c r="R29" i="34"/>
  <c r="M29" i="108"/>
  <c r="K21" i="92"/>
  <c r="K22" i="92"/>
  <c r="M28" i="211"/>
  <c r="M29" i="211"/>
  <c r="J21" i="201"/>
  <c r="J22" i="201"/>
  <c r="P28" i="78"/>
  <c r="N28" i="78"/>
  <c r="M28" i="78"/>
  <c r="J28" i="78"/>
  <c r="E28" i="78"/>
  <c r="O28" i="78"/>
  <c r="Q21" i="78"/>
  <c r="L28" i="78"/>
  <c r="G28" i="78"/>
  <c r="H28" i="78"/>
  <c r="F28" i="78"/>
  <c r="K28" i="78"/>
  <c r="I28" i="78"/>
  <c r="F26" i="212"/>
  <c r="K26" i="212"/>
  <c r="Q19" i="212"/>
  <c r="E26" i="212"/>
  <c r="I26" i="212"/>
  <c r="M26" i="212"/>
  <c r="O26" i="212"/>
  <c r="N26" i="212"/>
  <c r="L26" i="212"/>
  <c r="P26" i="212"/>
  <c r="H26" i="212"/>
  <c r="G26" i="212"/>
  <c r="J26" i="212"/>
  <c r="G21" i="61"/>
  <c r="G151" i="34"/>
  <c r="M164" i="34"/>
  <c r="R164" i="34" s="1"/>
  <c r="S5" i="105"/>
  <c r="S6" i="105" s="1"/>
  <c r="I143" i="34"/>
  <c r="Q143" i="34"/>
  <c r="O29" i="107"/>
  <c r="K29" i="79"/>
  <c r="P29" i="79"/>
  <c r="M29" i="79"/>
  <c r="O22" i="212"/>
  <c r="O21" i="212"/>
  <c r="Q21" i="62"/>
  <c r="J29" i="105"/>
  <c r="M28" i="105"/>
  <c r="L28" i="105"/>
  <c r="K28" i="105"/>
  <c r="O28" i="105"/>
  <c r="E28" i="105"/>
  <c r="P28" i="105"/>
  <c r="H28" i="105"/>
  <c r="G28" i="105"/>
  <c r="I28" i="105"/>
  <c r="J28" i="105"/>
  <c r="N28" i="105"/>
  <c r="F28" i="105"/>
  <c r="P21" i="213"/>
  <c r="P22" i="213"/>
  <c r="O28" i="68"/>
  <c r="P28" i="68"/>
  <c r="K28" i="68"/>
  <c r="M28" i="68"/>
  <c r="G28" i="68"/>
  <c r="F28" i="68"/>
  <c r="I28" i="68"/>
  <c r="E28" i="68"/>
  <c r="J28" i="68"/>
  <c r="L28" i="68"/>
  <c r="N28" i="68"/>
  <c r="H28" i="68"/>
  <c r="H21" i="92"/>
  <c r="H22" i="92"/>
  <c r="K21" i="213"/>
  <c r="K22" i="213"/>
  <c r="E28" i="82"/>
  <c r="N22" i="201"/>
  <c r="N21" i="201"/>
  <c r="P28" i="80"/>
  <c r="H28" i="80"/>
  <c r="E28" i="80"/>
  <c r="N28" i="80"/>
  <c r="G28" i="80"/>
  <c r="O28" i="80"/>
  <c r="Q21" i="80"/>
  <c r="F28" i="80"/>
  <c r="J28" i="80"/>
  <c r="K28" i="80"/>
  <c r="I28" i="80"/>
  <c r="M28" i="80"/>
  <c r="L28" i="80"/>
  <c r="M21" i="213"/>
  <c r="M22" i="213"/>
  <c r="F22" i="169"/>
  <c r="F21" i="169"/>
  <c r="Q22" i="193"/>
  <c r="Q21" i="169"/>
  <c r="Q22" i="169"/>
  <c r="P29" i="193"/>
  <c r="H29" i="193"/>
  <c r="O30" i="193"/>
  <c r="I30" i="193"/>
  <c r="G30" i="193"/>
  <c r="K30" i="193"/>
  <c r="N30" i="193"/>
  <c r="M30" i="193"/>
  <c r="J30" i="193"/>
  <c r="E30" i="193"/>
  <c r="L30" i="193"/>
  <c r="P30" i="193"/>
  <c r="H30" i="193"/>
  <c r="Q23" i="193"/>
  <c r="F30" i="193"/>
  <c r="N29" i="9"/>
  <c r="Q22" i="9"/>
  <c r="H29" i="9"/>
  <c r="O174" i="34"/>
  <c r="G21" i="213"/>
  <c r="H137" i="34"/>
  <c r="G22" i="213"/>
  <c r="I21" i="204"/>
  <c r="L22" i="201"/>
  <c r="L21" i="201"/>
  <c r="I29" i="170"/>
  <c r="I28" i="170"/>
  <c r="G29" i="170"/>
  <c r="S4" i="170"/>
  <c r="G28" i="170"/>
  <c r="O28" i="170"/>
  <c r="O29" i="170"/>
  <c r="F29" i="170"/>
  <c r="F28" i="170"/>
  <c r="J22" i="92"/>
  <c r="J21" i="92"/>
  <c r="I21" i="213"/>
  <c r="I22" i="213"/>
  <c r="E28" i="210"/>
  <c r="E29" i="210"/>
  <c r="K29" i="210"/>
  <c r="K28" i="210"/>
  <c r="H28" i="210"/>
  <c r="H29" i="210"/>
  <c r="M29" i="210"/>
  <c r="M28" i="210"/>
  <c r="H29" i="106"/>
  <c r="F29" i="106"/>
  <c r="K29" i="106"/>
  <c r="I19" i="101"/>
  <c r="N167" i="34"/>
  <c r="G29" i="108"/>
  <c r="S4" i="108"/>
  <c r="J29" i="108"/>
  <c r="L29" i="108"/>
  <c r="O22" i="213"/>
  <c r="O21" i="213"/>
  <c r="M23" i="100"/>
  <c r="M23" i="101" s="1"/>
  <c r="F29" i="211"/>
  <c r="F28" i="211"/>
  <c r="F27" i="213"/>
  <c r="E22" i="213"/>
  <c r="G27" i="213"/>
  <c r="L27" i="213"/>
  <c r="O27" i="213"/>
  <c r="M27" i="213"/>
  <c r="J27" i="213"/>
  <c r="K27" i="213"/>
  <c r="P27" i="213"/>
  <c r="E27" i="213"/>
  <c r="E21" i="213"/>
  <c r="N27" i="213"/>
  <c r="H27" i="213"/>
  <c r="Q20" i="213"/>
  <c r="I27" i="213"/>
  <c r="I29" i="211"/>
  <c r="I28" i="211"/>
  <c r="J21" i="204"/>
  <c r="F21" i="212"/>
  <c r="F22" i="212"/>
  <c r="K29" i="78"/>
  <c r="G29" i="78"/>
  <c r="S4" i="78"/>
  <c r="N17" i="34"/>
  <c r="M29" i="78"/>
  <c r="G29" i="107"/>
  <c r="S4" i="107"/>
  <c r="N166" i="34"/>
  <c r="I30" i="205"/>
  <c r="N30" i="205"/>
  <c r="H30" i="205"/>
  <c r="F30" i="205"/>
  <c r="E30" i="205"/>
  <c r="L30" i="205"/>
  <c r="G30" i="205"/>
  <c r="O30" i="205"/>
  <c r="P30" i="205"/>
  <c r="J30" i="205"/>
  <c r="K30" i="205"/>
  <c r="M30" i="205"/>
  <c r="I27" i="81"/>
  <c r="G27" i="81"/>
  <c r="J27" i="81"/>
  <c r="L27" i="81"/>
  <c r="E27" i="81"/>
  <c r="K27" i="81"/>
  <c r="P27" i="81"/>
  <c r="F27" i="81"/>
  <c r="H27" i="81"/>
  <c r="M27" i="81"/>
  <c r="N27" i="81"/>
  <c r="O27" i="81"/>
  <c r="S5" i="211"/>
  <c r="S6" i="211" s="1"/>
  <c r="M136" i="34"/>
  <c r="M21" i="18"/>
  <c r="M22" i="18"/>
  <c r="M22" i="92"/>
  <c r="M21" i="92"/>
  <c r="G27" i="82"/>
  <c r="M27" i="82"/>
  <c r="L27" i="82"/>
  <c r="O27" i="82"/>
  <c r="H27" i="82"/>
  <c r="E27" i="82"/>
  <c r="F27" i="82"/>
  <c r="I27" i="82"/>
  <c r="N27" i="82"/>
  <c r="J27" i="82"/>
  <c r="P27" i="82"/>
  <c r="Q21" i="82"/>
  <c r="K27" i="82"/>
  <c r="S4" i="80"/>
  <c r="N34" i="34"/>
  <c r="G29" i="80"/>
  <c r="J29" i="193"/>
  <c r="Q26" i="169"/>
  <c r="E28" i="170"/>
  <c r="E29" i="170"/>
  <c r="E22" i="169"/>
  <c r="E21" i="169"/>
  <c r="M21" i="204"/>
  <c r="I29" i="210"/>
  <c r="I28" i="210"/>
  <c r="P28" i="106"/>
  <c r="H28" i="106"/>
  <c r="O28" i="106"/>
  <c r="I28" i="106"/>
  <c r="L28" i="106"/>
  <c r="N28" i="106"/>
  <c r="M28" i="106"/>
  <c r="J28" i="106"/>
  <c r="G28" i="106"/>
  <c r="F28" i="106"/>
  <c r="E28" i="106"/>
  <c r="K28" i="106"/>
  <c r="K22" i="169"/>
  <c r="K21" i="169"/>
  <c r="H21" i="201"/>
  <c r="H22" i="201"/>
  <c r="F26" i="68"/>
  <c r="G26" i="68" s="1"/>
  <c r="O29" i="211"/>
  <c r="O28" i="211"/>
  <c r="Q133" i="34"/>
  <c r="I133" i="34"/>
  <c r="E21" i="201"/>
  <c r="E22" i="201"/>
  <c r="E27" i="201"/>
  <c r="M165" i="34"/>
  <c r="R165" i="34" s="1"/>
  <c r="S5" i="106"/>
  <c r="S6" i="106" s="1"/>
  <c r="N22" i="169"/>
  <c r="N21" i="169"/>
  <c r="I29" i="107"/>
  <c r="J21" i="169"/>
  <c r="J22" i="169"/>
  <c r="H29" i="105"/>
  <c r="K21" i="201"/>
  <c r="K22" i="201"/>
  <c r="I21" i="212"/>
  <c r="I22" i="212"/>
  <c r="P21" i="212"/>
  <c r="P22" i="212"/>
  <c r="M17" i="34"/>
  <c r="R17" i="34" s="1"/>
  <c r="S5" i="78"/>
  <c r="S6" i="78" s="1"/>
  <c r="M7" i="34"/>
  <c r="R7" i="34" s="1"/>
  <c r="S5" i="9"/>
  <c r="S6" i="9" s="1"/>
  <c r="L29" i="80"/>
  <c r="O29" i="193"/>
  <c r="E29" i="193"/>
  <c r="L29" i="193"/>
  <c r="J27" i="92"/>
  <c r="E27" i="92"/>
  <c r="O27" i="92"/>
  <c r="N27" i="92"/>
  <c r="L27" i="92"/>
  <c r="P27" i="92"/>
  <c r="K27" i="92"/>
  <c r="H27" i="92"/>
  <c r="E22" i="92"/>
  <c r="E21" i="92"/>
  <c r="F27" i="92"/>
  <c r="I27" i="92"/>
  <c r="M27" i="92"/>
  <c r="G27" i="92"/>
  <c r="K29" i="9"/>
  <c r="L29" i="9"/>
  <c r="L28" i="9"/>
  <c r="I28" i="9"/>
  <c r="F28" i="9"/>
  <c r="M28" i="9"/>
  <c r="Q21" i="9"/>
  <c r="P28" i="9"/>
  <c r="H28" i="9"/>
  <c r="O28" i="9"/>
  <c r="N28" i="9"/>
  <c r="G28" i="9"/>
  <c r="K28" i="9"/>
  <c r="J28" i="9"/>
  <c r="E28" i="9"/>
  <c r="P21" i="201"/>
  <c r="P22" i="201"/>
  <c r="N23" i="100"/>
  <c r="N23" i="101" s="1"/>
  <c r="I22" i="201"/>
  <c r="L21" i="204"/>
  <c r="P23" i="100"/>
  <c r="P23" i="101" s="1"/>
  <c r="K29" i="170"/>
  <c r="K28" i="170"/>
  <c r="N29" i="170"/>
  <c r="N28" i="170"/>
  <c r="P28" i="170"/>
  <c r="P29" i="170"/>
  <c r="L28" i="170"/>
  <c r="L29" i="170"/>
  <c r="N21" i="212"/>
  <c r="N22" i="212"/>
  <c r="Q26" i="80"/>
  <c r="M21" i="212"/>
  <c r="M22" i="212"/>
  <c r="M22" i="169"/>
  <c r="M21" i="169"/>
  <c r="H21" i="169"/>
  <c r="H22" i="169"/>
  <c r="F21" i="18"/>
  <c r="F22" i="18"/>
  <c r="S5" i="107"/>
  <c r="S6" i="107" s="1"/>
  <c r="M166" i="34"/>
  <c r="R166" i="34" s="1"/>
  <c r="I142" i="34"/>
  <c r="J28" i="210"/>
  <c r="J29" i="210"/>
  <c r="S4" i="210"/>
  <c r="N133" i="34"/>
  <c r="G28" i="210"/>
  <c r="G29" i="210"/>
  <c r="E21" i="212"/>
  <c r="E27" i="212"/>
  <c r="E22" i="212"/>
  <c r="F27" i="212"/>
  <c r="O29" i="106"/>
  <c r="L29" i="106"/>
  <c r="P29" i="106"/>
  <c r="F21" i="201"/>
  <c r="F22" i="201"/>
  <c r="N21" i="92"/>
  <c r="N22" i="92"/>
  <c r="M19" i="101"/>
  <c r="P28" i="108"/>
  <c r="G28" i="108"/>
  <c r="I28" i="108"/>
  <c r="H28" i="108"/>
  <c r="O28" i="108"/>
  <c r="E28" i="108"/>
  <c r="J28" i="108"/>
  <c r="F28" i="108"/>
  <c r="M28" i="108"/>
  <c r="L28" i="108"/>
  <c r="K28" i="108"/>
  <c r="N28" i="108"/>
  <c r="I29" i="108"/>
  <c r="O21" i="204"/>
  <c r="F19" i="101"/>
  <c r="L21" i="92"/>
  <c r="L22" i="92"/>
  <c r="M142" i="34"/>
  <c r="R142" i="34" s="1"/>
  <c r="S5" i="193"/>
  <c r="S6" i="193" s="1"/>
  <c r="K28" i="211"/>
  <c r="K29" i="211"/>
  <c r="N29" i="211"/>
  <c r="N28" i="211"/>
  <c r="P28" i="211"/>
  <c r="P29" i="211"/>
  <c r="H28" i="211"/>
  <c r="H29" i="211"/>
  <c r="P19" i="101"/>
  <c r="H19" i="101"/>
  <c r="F21" i="92"/>
  <c r="F22" i="92"/>
  <c r="H29" i="78"/>
  <c r="N29" i="78"/>
  <c r="Q27" i="78"/>
  <c r="E29" i="78"/>
  <c r="S5" i="210"/>
  <c r="S6" i="210" s="1"/>
  <c r="M133" i="34"/>
  <c r="J25" i="81" l="1"/>
  <c r="K25" i="81" s="1"/>
  <c r="R45" i="34"/>
  <c r="O28" i="34"/>
  <c r="L26" i="62"/>
  <c r="M26" i="62" s="1"/>
  <c r="N26" i="62" s="1"/>
  <c r="O26" i="62" s="1"/>
  <c r="P26" i="62" s="1"/>
  <c r="K19" i="101"/>
  <c r="R18" i="34"/>
  <c r="O18" i="34"/>
  <c r="I25" i="82"/>
  <c r="J25" i="82" s="1"/>
  <c r="O126" i="34"/>
  <c r="O140" i="34"/>
  <c r="R140" i="34"/>
  <c r="O136" i="34"/>
  <c r="Q21" i="201"/>
  <c r="I26" i="201"/>
  <c r="J26" i="201" s="1"/>
  <c r="K26" i="201" s="1"/>
  <c r="I145" i="34"/>
  <c r="I144" i="34"/>
  <c r="O23" i="34"/>
  <c r="H159" i="34"/>
  <c r="O13" i="34"/>
  <c r="M147" i="34"/>
  <c r="R147" i="34" s="1"/>
  <c r="S5" i="62"/>
  <c r="S6" i="62" s="1"/>
  <c r="O24" i="34"/>
  <c r="R24" i="34"/>
  <c r="P29" i="213"/>
  <c r="E28" i="204"/>
  <c r="F29" i="212"/>
  <c r="H29" i="92"/>
  <c r="K29" i="213"/>
  <c r="I29" i="213"/>
  <c r="O41" i="34"/>
  <c r="O40" i="34"/>
  <c r="I137" i="34"/>
  <c r="L29" i="92"/>
  <c r="S5" i="205"/>
  <c r="S6" i="205" s="1"/>
  <c r="S5" i="204"/>
  <c r="S6" i="204" s="1"/>
  <c r="S4" i="204"/>
  <c r="O51" i="34"/>
  <c r="O61" i="34"/>
  <c r="N29" i="92"/>
  <c r="E29" i="212"/>
  <c r="O29" i="92"/>
  <c r="P29" i="92"/>
  <c r="E29" i="213"/>
  <c r="M29" i="213"/>
  <c r="O30" i="34"/>
  <c r="N29" i="213"/>
  <c r="I29" i="92"/>
  <c r="H21" i="204"/>
  <c r="F29" i="92"/>
  <c r="K29" i="92"/>
  <c r="J29" i="92"/>
  <c r="O166" i="34"/>
  <c r="O17" i="34"/>
  <c r="J29" i="213"/>
  <c r="Q28" i="79"/>
  <c r="F21" i="204"/>
  <c r="O34" i="34"/>
  <c r="H29" i="213"/>
  <c r="O29" i="213"/>
  <c r="O27" i="34"/>
  <c r="O142" i="34"/>
  <c r="E29" i="92"/>
  <c r="L29" i="213"/>
  <c r="O167" i="34"/>
  <c r="N137" i="34"/>
  <c r="S4" i="213"/>
  <c r="G29" i="213"/>
  <c r="J29" i="205"/>
  <c r="J28" i="205"/>
  <c r="M29" i="205"/>
  <c r="M28" i="205"/>
  <c r="R143" i="34"/>
  <c r="O143" i="34"/>
  <c r="G26" i="81"/>
  <c r="F28" i="81"/>
  <c r="M29" i="169"/>
  <c r="M28" i="169"/>
  <c r="M30" i="98"/>
  <c r="H30" i="98"/>
  <c r="O30" i="98"/>
  <c r="P30" i="98"/>
  <c r="E23" i="100"/>
  <c r="K30" i="98"/>
  <c r="L30" i="98"/>
  <c r="E30" i="98"/>
  <c r="J30" i="98"/>
  <c r="G30" i="98"/>
  <c r="I30" i="98"/>
  <c r="N30" i="98"/>
  <c r="F30" i="98"/>
  <c r="Q23" i="98"/>
  <c r="F21" i="98"/>
  <c r="F22" i="98"/>
  <c r="F28" i="212"/>
  <c r="E28" i="212"/>
  <c r="L29" i="169"/>
  <c r="L28" i="169"/>
  <c r="K28" i="169"/>
  <c r="K29" i="169"/>
  <c r="Q28" i="9"/>
  <c r="O28" i="92"/>
  <c r="J28" i="92"/>
  <c r="M28" i="92"/>
  <c r="P28" i="92"/>
  <c r="E28" i="92"/>
  <c r="I28" i="92"/>
  <c r="G28" i="92"/>
  <c r="L28" i="92"/>
  <c r="F28" i="92"/>
  <c r="H28" i="92"/>
  <c r="K28" i="92"/>
  <c r="N28" i="92"/>
  <c r="Q29" i="78"/>
  <c r="L21" i="98"/>
  <c r="L22" i="98"/>
  <c r="N22" i="98"/>
  <c r="N21" i="98"/>
  <c r="Q27" i="82"/>
  <c r="F28" i="169"/>
  <c r="F29" i="169"/>
  <c r="K29" i="205"/>
  <c r="K28" i="205"/>
  <c r="L28" i="205"/>
  <c r="L29" i="205"/>
  <c r="O28" i="205"/>
  <c r="O29" i="205"/>
  <c r="S5" i="169"/>
  <c r="S6" i="169" s="1"/>
  <c r="M144" i="34"/>
  <c r="G27" i="68"/>
  <c r="F29" i="68"/>
  <c r="O164" i="34"/>
  <c r="O7" i="34"/>
  <c r="F29" i="62"/>
  <c r="F28" i="62"/>
  <c r="G27" i="62"/>
  <c r="N29" i="169"/>
  <c r="N28" i="169"/>
  <c r="Q20" i="98"/>
  <c r="F27" i="98"/>
  <c r="E27" i="98"/>
  <c r="O27" i="98"/>
  <c r="G27" i="98"/>
  <c r="K27" i="98"/>
  <c r="H27" i="98"/>
  <c r="N27" i="98"/>
  <c r="J27" i="98"/>
  <c r="M27" i="98"/>
  <c r="L27" i="98"/>
  <c r="I27" i="98"/>
  <c r="P27" i="98"/>
  <c r="O28" i="169"/>
  <c r="O29" i="169"/>
  <c r="H29" i="169"/>
  <c r="H28" i="169"/>
  <c r="M157" i="34"/>
  <c r="S5" i="92"/>
  <c r="S6" i="92" s="1"/>
  <c r="G29" i="205"/>
  <c r="S4" i="205"/>
  <c r="G28" i="205"/>
  <c r="Q29" i="79"/>
  <c r="Q29" i="9"/>
  <c r="I22" i="98"/>
  <c r="I21" i="98"/>
  <c r="P29" i="169"/>
  <c r="P28" i="169"/>
  <c r="S4" i="92"/>
  <c r="N157" i="34"/>
  <c r="G29" i="92"/>
  <c r="E28" i="201"/>
  <c r="F27" i="201"/>
  <c r="G27" i="201" s="1"/>
  <c r="E29" i="201"/>
  <c r="H26" i="68"/>
  <c r="E29" i="169"/>
  <c r="E28" i="169"/>
  <c r="Q22" i="213"/>
  <c r="J21" i="98"/>
  <c r="J22" i="98"/>
  <c r="G28" i="169"/>
  <c r="N144" i="34"/>
  <c r="S4" i="169"/>
  <c r="G29" i="169"/>
  <c r="Q23" i="169"/>
  <c r="Q28" i="68"/>
  <c r="M134" i="34"/>
  <c r="R134" i="34" s="1"/>
  <c r="S5" i="212"/>
  <c r="S6" i="212" s="1"/>
  <c r="Q28" i="78"/>
  <c r="O165" i="34"/>
  <c r="N29" i="205"/>
  <c r="N28" i="205"/>
  <c r="I28" i="205"/>
  <c r="I29" i="205"/>
  <c r="H28" i="205"/>
  <c r="H29" i="205"/>
  <c r="J28" i="169"/>
  <c r="J29" i="169"/>
  <c r="I157" i="34"/>
  <c r="Q157" i="34"/>
  <c r="S4" i="61"/>
  <c r="N151" i="34"/>
  <c r="E28" i="213"/>
  <c r="F28" i="213"/>
  <c r="P28" i="213"/>
  <c r="G28" i="213"/>
  <c r="L28" i="213"/>
  <c r="O28" i="213"/>
  <c r="J28" i="213"/>
  <c r="Q21" i="213"/>
  <c r="H28" i="213"/>
  <c r="N28" i="213"/>
  <c r="I28" i="213"/>
  <c r="M28" i="213"/>
  <c r="K28" i="213"/>
  <c r="G22" i="98"/>
  <c r="G21" i="98"/>
  <c r="R133" i="34"/>
  <c r="O133" i="34"/>
  <c r="M29" i="92"/>
  <c r="Q22" i="201"/>
  <c r="M21" i="98"/>
  <c r="M22" i="98"/>
  <c r="R136" i="34"/>
  <c r="F29" i="213"/>
  <c r="I28" i="169"/>
  <c r="I29" i="169"/>
  <c r="Q28" i="80"/>
  <c r="H22" i="98"/>
  <c r="H21" i="98"/>
  <c r="Q151" i="34"/>
  <c r="I151" i="34"/>
  <c r="K21" i="98"/>
  <c r="K22" i="98"/>
  <c r="O21" i="98"/>
  <c r="O22" i="98"/>
  <c r="E28" i="205"/>
  <c r="E29" i="205"/>
  <c r="F28" i="205"/>
  <c r="F29" i="205"/>
  <c r="P29" i="205"/>
  <c r="P28" i="205"/>
  <c r="Q29" i="80"/>
  <c r="M137" i="34"/>
  <c r="R137" i="34" s="1"/>
  <c r="S5" i="213"/>
  <c r="S6" i="213" s="1"/>
  <c r="P21" i="98"/>
  <c r="P22" i="98"/>
  <c r="G21" i="204"/>
  <c r="G28" i="82"/>
  <c r="S5" i="81" l="1"/>
  <c r="S6" i="81" s="1"/>
  <c r="M44" i="34"/>
  <c r="R44" i="34" s="1"/>
  <c r="L25" i="81"/>
  <c r="M25" i="81" s="1"/>
  <c r="N25" i="81" s="1"/>
  <c r="O25" i="81" s="1"/>
  <c r="P25" i="81" s="1"/>
  <c r="Q26" i="62"/>
  <c r="L26" i="201"/>
  <c r="M26" i="201" s="1"/>
  <c r="N26" i="201" s="1"/>
  <c r="O26" i="201" s="1"/>
  <c r="P26" i="201" s="1"/>
  <c r="M56" i="34"/>
  <c r="R56" i="34" s="1"/>
  <c r="K25" i="82"/>
  <c r="S5" i="201"/>
  <c r="S6" i="201" s="1"/>
  <c r="F28" i="204"/>
  <c r="H160" i="34"/>
  <c r="H161" i="34"/>
  <c r="K28" i="204"/>
  <c r="O28" i="204"/>
  <c r="P28" i="204"/>
  <c r="O157" i="34"/>
  <c r="R157" i="34"/>
  <c r="N22" i="99"/>
  <c r="N21" i="99"/>
  <c r="P20" i="101"/>
  <c r="P22" i="100"/>
  <c r="P21" i="100"/>
  <c r="O22" i="100"/>
  <c r="O21" i="100"/>
  <c r="O20" i="101"/>
  <c r="K20" i="101"/>
  <c r="K21" i="100"/>
  <c r="K22" i="100"/>
  <c r="G19" i="101"/>
  <c r="G22" i="100"/>
  <c r="G21" i="100"/>
  <c r="H28" i="204"/>
  <c r="G28" i="204"/>
  <c r="N28" i="204"/>
  <c r="Q29" i="169"/>
  <c r="K27" i="100"/>
  <c r="L27" i="100"/>
  <c r="Q20" i="100"/>
  <c r="O27" i="100"/>
  <c r="P27" i="100"/>
  <c r="M27" i="100"/>
  <c r="E21" i="100"/>
  <c r="E27" i="100"/>
  <c r="G27" i="100"/>
  <c r="F27" i="100"/>
  <c r="I27" i="100"/>
  <c r="N27" i="100"/>
  <c r="H27" i="100"/>
  <c r="J27" i="100"/>
  <c r="E20" i="101"/>
  <c r="L21" i="99"/>
  <c r="L22" i="99"/>
  <c r="F30" i="100"/>
  <c r="F30" i="101" s="1"/>
  <c r="J30" i="100"/>
  <c r="J30" i="101" s="1"/>
  <c r="H30" i="100"/>
  <c r="H30" i="101" s="1"/>
  <c r="P30" i="100"/>
  <c r="P30" i="101" s="1"/>
  <c r="E30" i="100"/>
  <c r="E30" i="101" s="1"/>
  <c r="Q23" i="100"/>
  <c r="M30" i="100"/>
  <c r="M30" i="101" s="1"/>
  <c r="G30" i="100"/>
  <c r="G30" i="101" s="1"/>
  <c r="L30" i="100"/>
  <c r="L30" i="101" s="1"/>
  <c r="K30" i="100"/>
  <c r="K30" i="101" s="1"/>
  <c r="E23" i="101"/>
  <c r="O30" i="100"/>
  <c r="O30" i="101" s="1"/>
  <c r="I30" i="100"/>
  <c r="I30" i="101" s="1"/>
  <c r="N30" i="100"/>
  <c r="N30" i="101" s="1"/>
  <c r="H26" i="81"/>
  <c r="G28" i="81"/>
  <c r="H27" i="68"/>
  <c r="G29" i="68"/>
  <c r="H22" i="99"/>
  <c r="H21" i="99"/>
  <c r="M22" i="99"/>
  <c r="M21" i="99"/>
  <c r="J28" i="204"/>
  <c r="I28" i="204"/>
  <c r="J22" i="99"/>
  <c r="J21" i="99"/>
  <c r="I22" i="99"/>
  <c r="I21" i="99"/>
  <c r="R144" i="34"/>
  <c r="O144" i="34"/>
  <c r="L22" i="100"/>
  <c r="L20" i="101"/>
  <c r="L21" i="100"/>
  <c r="F20" i="101"/>
  <c r="F22" i="100"/>
  <c r="F21" i="100"/>
  <c r="H28" i="82"/>
  <c r="F28" i="201"/>
  <c r="F29" i="201"/>
  <c r="P21" i="99"/>
  <c r="P22" i="99"/>
  <c r="O22" i="99"/>
  <c r="O21" i="99"/>
  <c r="K21" i="99"/>
  <c r="K22" i="99"/>
  <c r="H21" i="100"/>
  <c r="H20" i="101"/>
  <c r="H22" i="100"/>
  <c r="M21" i="100"/>
  <c r="M20" i="101"/>
  <c r="M22" i="100"/>
  <c r="G21" i="99"/>
  <c r="G22" i="99"/>
  <c r="M28" i="204"/>
  <c r="L28" i="204"/>
  <c r="J22" i="100"/>
  <c r="J20" i="101"/>
  <c r="J21" i="100"/>
  <c r="Q28" i="169"/>
  <c r="I26" i="68"/>
  <c r="J26" i="68" s="1"/>
  <c r="K26" i="68" s="1"/>
  <c r="I20" i="101"/>
  <c r="I22" i="100"/>
  <c r="I21" i="100"/>
  <c r="N159" i="34"/>
  <c r="S4" i="98"/>
  <c r="H27" i="62"/>
  <c r="G28" i="62"/>
  <c r="G29" i="62"/>
  <c r="N21" i="100"/>
  <c r="N20" i="101"/>
  <c r="N22" i="100"/>
  <c r="F22" i="99"/>
  <c r="F21" i="99"/>
  <c r="O137" i="34"/>
  <c r="Q25" i="81" l="1"/>
  <c r="L26" i="68"/>
  <c r="M26" i="68" s="1"/>
  <c r="N26" i="68" s="1"/>
  <c r="O26" i="68" s="1"/>
  <c r="P26" i="68" s="1"/>
  <c r="M149" i="34" s="1"/>
  <c r="R149" i="34" s="1"/>
  <c r="L25" i="82"/>
  <c r="M25" i="82" s="1"/>
  <c r="N25" i="82" s="1"/>
  <c r="O25" i="82" s="1"/>
  <c r="P25" i="82" s="1"/>
  <c r="S5" i="82" s="1"/>
  <c r="S6" i="82" s="1"/>
  <c r="M54" i="34"/>
  <c r="R54" i="34" s="1"/>
  <c r="S5" i="68"/>
  <c r="S6" i="68" s="1"/>
  <c r="H162" i="34"/>
  <c r="S4" i="99"/>
  <c r="N160" i="34"/>
  <c r="H27" i="101"/>
  <c r="I27" i="62"/>
  <c r="H29" i="62"/>
  <c r="H28" i="62"/>
  <c r="J21" i="101"/>
  <c r="J22" i="101"/>
  <c r="F21" i="101"/>
  <c r="F22" i="101"/>
  <c r="H29" i="68"/>
  <c r="I27" i="68"/>
  <c r="J27" i="101"/>
  <c r="G28" i="100"/>
  <c r="J28" i="100"/>
  <c r="E28" i="100"/>
  <c r="P28" i="100"/>
  <c r="L28" i="100"/>
  <c r="Q21" i="100"/>
  <c r="H28" i="100"/>
  <c r="O28" i="100"/>
  <c r="K28" i="100"/>
  <c r="I28" i="100"/>
  <c r="F28" i="100"/>
  <c r="N28" i="100"/>
  <c r="M28" i="100"/>
  <c r="P22" i="101"/>
  <c r="P21" i="101"/>
  <c r="L27" i="101"/>
  <c r="N21" i="101"/>
  <c r="N22" i="101"/>
  <c r="H22" i="101"/>
  <c r="H21" i="101"/>
  <c r="L22" i="101"/>
  <c r="L21" i="101"/>
  <c r="N27" i="101"/>
  <c r="S4" i="100"/>
  <c r="N161" i="34"/>
  <c r="G27" i="101"/>
  <c r="P27" i="101"/>
  <c r="K27" i="101"/>
  <c r="K21" i="101"/>
  <c r="K22" i="101"/>
  <c r="I28" i="82"/>
  <c r="F27" i="101"/>
  <c r="M27" i="101"/>
  <c r="I22" i="101"/>
  <c r="I21" i="101"/>
  <c r="M21" i="101"/>
  <c r="M22" i="101"/>
  <c r="H27" i="201"/>
  <c r="G29" i="201"/>
  <c r="G28" i="201"/>
  <c r="I26" i="81"/>
  <c r="H28" i="81"/>
  <c r="E21" i="101"/>
  <c r="I27" i="101"/>
  <c r="E27" i="101"/>
  <c r="O27" i="101"/>
  <c r="G22" i="101"/>
  <c r="G21" i="101"/>
  <c r="O21" i="101"/>
  <c r="O22" i="101"/>
  <c r="Q25" i="82" l="1"/>
  <c r="R97" i="34"/>
  <c r="O97" i="34"/>
  <c r="R64" i="34"/>
  <c r="O64" i="34"/>
  <c r="R91" i="34"/>
  <c r="O91" i="34"/>
  <c r="R55" i="34"/>
  <c r="O55" i="34"/>
  <c r="R82" i="34"/>
  <c r="O82" i="34"/>
  <c r="R76" i="34"/>
  <c r="O76" i="34"/>
  <c r="Q26" i="68"/>
  <c r="I28" i="81"/>
  <c r="J26" i="81"/>
  <c r="J28" i="82"/>
  <c r="H28" i="201"/>
  <c r="I27" i="201"/>
  <c r="H29" i="201"/>
  <c r="N162" i="34"/>
  <c r="S4" i="101"/>
  <c r="I29" i="68"/>
  <c r="J27" i="68"/>
  <c r="J27" i="62"/>
  <c r="I29" i="62"/>
  <c r="I28" i="62"/>
  <c r="J28" i="101"/>
  <c r="G28" i="101"/>
  <c r="P28" i="101"/>
  <c r="M28" i="101"/>
  <c r="F28" i="101"/>
  <c r="E28" i="101"/>
  <c r="I28" i="101"/>
  <c r="N28" i="101"/>
  <c r="H28" i="101"/>
  <c r="O28" i="101"/>
  <c r="K28" i="101"/>
  <c r="L28" i="101"/>
  <c r="K27" i="62" l="1"/>
  <c r="J28" i="62"/>
  <c r="J29" i="62"/>
  <c r="K27" i="68"/>
  <c r="J29" i="68"/>
  <c r="I29" i="201"/>
  <c r="J27" i="201"/>
  <c r="I28" i="201"/>
  <c r="K28" i="82"/>
  <c r="J28" i="81"/>
  <c r="K26" i="81"/>
  <c r="O45" i="34" l="1"/>
  <c r="L28" i="82"/>
  <c r="L27" i="68"/>
  <c r="K29" i="68"/>
  <c r="L26" i="81"/>
  <c r="K28" i="81"/>
  <c r="J29" i="201"/>
  <c r="J28" i="201"/>
  <c r="K27" i="201"/>
  <c r="K28" i="62"/>
  <c r="K29" i="62"/>
  <c r="L27" i="62"/>
  <c r="L29" i="68" l="1"/>
  <c r="M27" i="68"/>
  <c r="M27" i="62"/>
  <c r="L29" i="62"/>
  <c r="L28" i="62"/>
  <c r="L27" i="201"/>
  <c r="K29" i="201"/>
  <c r="K28" i="201"/>
  <c r="L28" i="81"/>
  <c r="M26" i="81"/>
  <c r="M28" i="82"/>
  <c r="N28" i="82" l="1"/>
  <c r="M28" i="62"/>
  <c r="N27" i="62"/>
  <c r="M29" i="62"/>
  <c r="N26" i="81"/>
  <c r="M28" i="81"/>
  <c r="L29" i="201"/>
  <c r="L28" i="201"/>
  <c r="M27" i="201"/>
  <c r="M29" i="68"/>
  <c r="N27" i="68"/>
  <c r="N28" i="62" l="1"/>
  <c r="N29" i="62"/>
  <c r="O27" i="62"/>
  <c r="N29" i="68"/>
  <c r="O27" i="68"/>
  <c r="M29" i="201"/>
  <c r="M28" i="201"/>
  <c r="N27" i="201"/>
  <c r="O26" i="81"/>
  <c r="N28" i="81"/>
  <c r="O28" i="82"/>
  <c r="S4" i="82" l="1"/>
  <c r="O54" i="34"/>
  <c r="P28" i="82"/>
  <c r="Q28" i="82" s="1"/>
  <c r="N29" i="201"/>
  <c r="N28" i="201"/>
  <c r="O27" i="201"/>
  <c r="O29" i="62"/>
  <c r="P27" i="62"/>
  <c r="O28" i="62"/>
  <c r="O28" i="81"/>
  <c r="P26" i="81"/>
  <c r="Q26" i="81" s="1"/>
  <c r="Q28" i="81" s="1"/>
  <c r="P27" i="68"/>
  <c r="O29" i="68"/>
  <c r="P28" i="81" l="1"/>
  <c r="S4" i="81"/>
  <c r="N44" i="34"/>
  <c r="O44" i="34" s="1"/>
  <c r="P29" i="68"/>
  <c r="N149" i="34"/>
  <c r="O149" i="34" s="1"/>
  <c r="S4" i="68"/>
  <c r="N147" i="34"/>
  <c r="O147" i="34" s="1"/>
  <c r="S4" i="62"/>
  <c r="Q27" i="68"/>
  <c r="Q29" i="68" s="1"/>
  <c r="Q27" i="62"/>
  <c r="P28" i="62"/>
  <c r="Q28" i="62" s="1"/>
  <c r="P29" i="62"/>
  <c r="P27" i="201"/>
  <c r="S4" i="201" s="1"/>
  <c r="O28" i="201"/>
  <c r="O29" i="201"/>
  <c r="N56" i="34" l="1"/>
  <c r="O56" i="34" s="1"/>
  <c r="P29" i="201"/>
  <c r="P28" i="201"/>
  <c r="P27" i="19"/>
  <c r="I22" i="14" l="1"/>
  <c r="H153" i="34"/>
  <c r="I153" i="34" s="1"/>
  <c r="I21" i="19"/>
  <c r="H155" i="34"/>
  <c r="I155" i="34" s="1"/>
  <c r="I22" i="18"/>
  <c r="H152" i="34"/>
  <c r="I21" i="18"/>
  <c r="M27" i="19"/>
  <c r="L27" i="19"/>
  <c r="N27" i="19"/>
  <c r="K27" i="19"/>
  <c r="I22" i="19"/>
  <c r="I27" i="19"/>
  <c r="I21" i="14"/>
  <c r="J27" i="19"/>
  <c r="O27" i="19"/>
  <c r="S4" i="14" l="1"/>
  <c r="N153" i="34"/>
  <c r="S4" i="19"/>
  <c r="N155" i="34"/>
  <c r="Q27" i="19"/>
  <c r="S4" i="18" l="1"/>
  <c r="N152" i="34"/>
  <c r="D92" i="272"/>
  <c r="E23" i="303" s="1"/>
  <c r="H26" i="303" l="1"/>
  <c r="H28" i="303" s="1"/>
  <c r="F26" i="303"/>
  <c r="F28" i="303" s="1"/>
  <c r="E21" i="303"/>
  <c r="F27" i="303" s="1"/>
  <c r="M26" i="303"/>
  <c r="M28" i="303" s="1"/>
  <c r="E21" i="302"/>
  <c r="O26" i="303"/>
  <c r="O28" i="303" s="1"/>
  <c r="E26" i="303"/>
  <c r="P26" i="303"/>
  <c r="G26" i="303"/>
  <c r="G28" i="303" s="1"/>
  <c r="I26" i="303"/>
  <c r="I28" i="303" s="1"/>
  <c r="L26" i="303"/>
  <c r="L28" i="303" s="1"/>
  <c r="N26" i="303"/>
  <c r="N28" i="303" s="1"/>
  <c r="J26" i="303"/>
  <c r="J28" i="303" s="1"/>
  <c r="E22" i="302"/>
  <c r="Q20" i="303"/>
  <c r="E26" i="302"/>
  <c r="E22" i="303"/>
  <c r="Q22" i="303" s="1"/>
  <c r="K26" i="303"/>
  <c r="N113" i="34" l="1"/>
  <c r="O113" i="34" s="1"/>
  <c r="K28" i="303"/>
  <c r="L27" i="303"/>
  <c r="G27" i="303"/>
  <c r="K27" i="303"/>
  <c r="Q21" i="303"/>
  <c r="N27" i="303"/>
  <c r="E27" i="303"/>
  <c r="Q27" i="303" s="1"/>
  <c r="P27" i="303"/>
  <c r="O27" i="303"/>
  <c r="I27" i="303"/>
  <c r="M27" i="303"/>
  <c r="H27" i="303"/>
  <c r="J27" i="303"/>
  <c r="E27" i="302"/>
  <c r="Q26" i="303"/>
  <c r="P28" i="303"/>
  <c r="E28" i="302"/>
  <c r="S4" i="303"/>
  <c r="E28" i="303"/>
  <c r="Q28" i="303" s="1"/>
  <c r="M22" i="302"/>
  <c r="I21" i="302"/>
  <c r="P21" i="302"/>
  <c r="G92" i="272"/>
  <c r="H23" i="303" s="1"/>
  <c r="O22" i="302"/>
  <c r="J21" i="302"/>
  <c r="F92" i="272"/>
  <c r="G23" i="303" s="1"/>
  <c r="M92" i="272"/>
  <c r="I92" i="272"/>
  <c r="J23" i="303" s="1"/>
  <c r="N92" i="272"/>
  <c r="L21" i="302"/>
  <c r="K92" i="272"/>
  <c r="G21" i="302"/>
  <c r="E92" i="272"/>
  <c r="H92" i="272"/>
  <c r="J92" i="272"/>
  <c r="L92" i="272"/>
  <c r="M23" i="303" s="1"/>
  <c r="O92" i="272"/>
  <c r="P23" i="303" s="1"/>
  <c r="L21" i="303" l="1"/>
  <c r="L23" i="303"/>
  <c r="O22" i="303"/>
  <c r="O23" i="303"/>
  <c r="K22" i="303"/>
  <c r="K23" i="303"/>
  <c r="N22" i="303"/>
  <c r="N23" i="303"/>
  <c r="F22" i="303"/>
  <c r="F23" i="303"/>
  <c r="I22" i="303"/>
  <c r="I23" i="303"/>
  <c r="L22" i="302"/>
  <c r="O21" i="302"/>
  <c r="I21" i="303"/>
  <c r="H22" i="303"/>
  <c r="I113" i="34"/>
  <c r="H22" i="302"/>
  <c r="H112" i="34"/>
  <c r="I112" i="34" s="1"/>
  <c r="Q20" i="302"/>
  <c r="M21" i="302"/>
  <c r="F21" i="303"/>
  <c r="F22" i="302"/>
  <c r="P22" i="302"/>
  <c r="G22" i="302"/>
  <c r="J22" i="302"/>
  <c r="F26" i="302"/>
  <c r="F28" i="302" s="1"/>
  <c r="O21" i="303"/>
  <c r="H21" i="302"/>
  <c r="I22" i="302"/>
  <c r="G21" i="303"/>
  <c r="G22" i="303"/>
  <c r="L22" i="303"/>
  <c r="N21" i="303"/>
  <c r="J21" i="303"/>
  <c r="J22" i="303"/>
  <c r="P22" i="303"/>
  <c r="P21" i="303"/>
  <c r="K21" i="302"/>
  <c r="K22" i="302"/>
  <c r="N21" i="302"/>
  <c r="N22" i="302"/>
  <c r="K21" i="303"/>
  <c r="M21" i="303"/>
  <c r="M22" i="303"/>
  <c r="H21" i="303"/>
  <c r="F21" i="302"/>
  <c r="G26" i="302" l="1"/>
  <c r="Q22" i="302"/>
  <c r="J27" i="302"/>
  <c r="P27" i="302"/>
  <c r="O27" i="302"/>
  <c r="G27" i="302"/>
  <c r="I27" i="302"/>
  <c r="Q21" i="302"/>
  <c r="F27" i="302"/>
  <c r="M27" i="302"/>
  <c r="N27" i="302"/>
  <c r="K27" i="302"/>
  <c r="H27" i="302"/>
  <c r="L27" i="302"/>
  <c r="G28" i="302" l="1"/>
  <c r="H26" i="302"/>
  <c r="Q27" i="302"/>
  <c r="I26" i="302" l="1"/>
  <c r="H28" i="302"/>
  <c r="J26" i="302" l="1"/>
  <c r="I28" i="302"/>
  <c r="J28" i="302" l="1"/>
  <c r="K26" i="302"/>
  <c r="K28" i="302" l="1"/>
  <c r="L26" i="302"/>
  <c r="L28" i="302" l="1"/>
  <c r="M26" i="302"/>
  <c r="M28" i="302" l="1"/>
  <c r="N26" i="302"/>
  <c r="O26" i="302" l="1"/>
  <c r="N28" i="302"/>
  <c r="D100" i="272"/>
  <c r="E23" i="306" s="1"/>
  <c r="E29" i="306" s="1"/>
  <c r="E26" i="305" l="1"/>
  <c r="E28" i="305" s="1"/>
  <c r="E22" i="305"/>
  <c r="O28" i="302"/>
  <c r="P26" i="302"/>
  <c r="G26" i="306"/>
  <c r="G28" i="306" s="1"/>
  <c r="H26" i="306"/>
  <c r="H28" i="306" s="1"/>
  <c r="M26" i="306"/>
  <c r="M28" i="306" s="1"/>
  <c r="E26" i="306"/>
  <c r="P26" i="306"/>
  <c r="F26" i="306"/>
  <c r="F28" i="306" s="1"/>
  <c r="Q20" i="306"/>
  <c r="L26" i="306"/>
  <c r="L28" i="306" s="1"/>
  <c r="I26" i="306"/>
  <c r="I28" i="306" s="1"/>
  <c r="E22" i="306"/>
  <c r="Q22" i="306" s="1"/>
  <c r="J26" i="306"/>
  <c r="J28" i="306" s="1"/>
  <c r="N26" i="306"/>
  <c r="N28" i="306" s="1"/>
  <c r="E21" i="306"/>
  <c r="O26" i="306"/>
  <c r="O28" i="306" s="1"/>
  <c r="K26" i="306"/>
  <c r="E21" i="305"/>
  <c r="K28" i="306" l="1"/>
  <c r="N122" i="34"/>
  <c r="O122" i="34" s="1"/>
  <c r="S4" i="302"/>
  <c r="N112" i="34"/>
  <c r="O112" i="34" s="1"/>
  <c r="P28" i="302"/>
  <c r="Q28" i="302" s="1"/>
  <c r="Q26" i="302"/>
  <c r="G27" i="306"/>
  <c r="N27" i="306"/>
  <c r="M27" i="306"/>
  <c r="E27" i="306"/>
  <c r="J27" i="306"/>
  <c r="F27" i="306"/>
  <c r="Q21" i="306"/>
  <c r="P27" i="306"/>
  <c r="O27" i="306"/>
  <c r="I27" i="306"/>
  <c r="K27" i="306"/>
  <c r="H27" i="306"/>
  <c r="L27" i="306"/>
  <c r="Q26" i="306"/>
  <c r="P28" i="306"/>
  <c r="E27" i="305"/>
  <c r="S4" i="306"/>
  <c r="E28" i="306"/>
  <c r="Q28" i="306" s="1"/>
  <c r="G100" i="272"/>
  <c r="H23" i="306" s="1"/>
  <c r="M22" i="305"/>
  <c r="J21" i="305"/>
  <c r="L21" i="305"/>
  <c r="K22" i="305"/>
  <c r="G21" i="305"/>
  <c r="P22" i="305"/>
  <c r="N21" i="305"/>
  <c r="O100" i="272"/>
  <c r="P23" i="306" s="1"/>
  <c r="I100" i="272"/>
  <c r="J23" i="306" s="1"/>
  <c r="H100" i="272"/>
  <c r="I23" i="306" s="1"/>
  <c r="E100" i="272"/>
  <c r="F23" i="306" s="1"/>
  <c r="F29" i="306" s="1"/>
  <c r="N100" i="272"/>
  <c r="O23" i="306" s="1"/>
  <c r="O21" i="305"/>
  <c r="M100" i="272"/>
  <c r="N23" i="306" s="1"/>
  <c r="L100" i="272"/>
  <c r="M23" i="306" s="1"/>
  <c r="F100" i="272"/>
  <c r="G23" i="306" s="1"/>
  <c r="I21" i="305"/>
  <c r="J100" i="272"/>
  <c r="K23" i="306" s="1"/>
  <c r="K100" i="272"/>
  <c r="L23" i="306" s="1"/>
  <c r="F22" i="305"/>
  <c r="G29" i="306" l="1"/>
  <c r="H29" i="306" s="1"/>
  <c r="I29" i="306" s="1"/>
  <c r="J29" i="306" s="1"/>
  <c r="K29" i="306" s="1"/>
  <c r="L29" i="306" s="1"/>
  <c r="M29" i="306" s="1"/>
  <c r="N29" i="306" s="1"/>
  <c r="O29" i="306" s="1"/>
  <c r="P29" i="306" s="1"/>
  <c r="I122" i="34"/>
  <c r="M21" i="305"/>
  <c r="N22" i="305"/>
  <c r="L22" i="305"/>
  <c r="H21" i="305"/>
  <c r="H121" i="34"/>
  <c r="I121" i="34" s="1"/>
  <c r="O22" i="305"/>
  <c r="P21" i="305"/>
  <c r="H22" i="305"/>
  <c r="Q27" i="306"/>
  <c r="J22" i="305"/>
  <c r="K22" i="306"/>
  <c r="K21" i="306"/>
  <c r="N22" i="306"/>
  <c r="N21" i="306"/>
  <c r="F21" i="306"/>
  <c r="F22" i="306"/>
  <c r="I22" i="306"/>
  <c r="I21" i="306"/>
  <c r="H22" i="306"/>
  <c r="H21" i="306"/>
  <c r="G21" i="306"/>
  <c r="G22" i="306"/>
  <c r="O22" i="306"/>
  <c r="O21" i="306"/>
  <c r="J21" i="306"/>
  <c r="J22" i="306"/>
  <c r="L21" i="306"/>
  <c r="L22" i="306"/>
  <c r="M21" i="306"/>
  <c r="M22" i="306"/>
  <c r="P21" i="306"/>
  <c r="P22" i="306"/>
  <c r="F26" i="305"/>
  <c r="K21" i="305"/>
  <c r="F21" i="305"/>
  <c r="I22" i="305"/>
  <c r="G22" i="305"/>
  <c r="Q20" i="305"/>
  <c r="Q22" i="305" l="1"/>
  <c r="N27" i="305"/>
  <c r="M27" i="305"/>
  <c r="O27" i="305"/>
  <c r="H27" i="305"/>
  <c r="K27" i="305"/>
  <c r="L27" i="305"/>
  <c r="J27" i="305"/>
  <c r="Q21" i="305"/>
  <c r="P27" i="305"/>
  <c r="G27" i="305"/>
  <c r="I27" i="305"/>
  <c r="F27" i="305"/>
  <c r="G26" i="305"/>
  <c r="F28" i="305"/>
  <c r="Q27" i="305" l="1"/>
  <c r="G28" i="305"/>
  <c r="H26" i="305"/>
  <c r="H28" i="305" l="1"/>
  <c r="I26" i="305"/>
  <c r="I28" i="305" l="1"/>
  <c r="J26" i="305"/>
  <c r="K26" i="305" l="1"/>
  <c r="J28" i="305"/>
  <c r="L26" i="305" l="1"/>
  <c r="K28" i="305"/>
  <c r="L28" i="305" l="1"/>
  <c r="M26" i="305"/>
  <c r="M28" i="305" l="1"/>
  <c r="N26" i="305"/>
  <c r="O26" i="305" l="1"/>
  <c r="N28" i="305"/>
  <c r="P26" i="305" l="1"/>
  <c r="O28" i="305"/>
  <c r="N121" i="34" l="1"/>
  <c r="O121" i="34" s="1"/>
  <c r="S4" i="305"/>
  <c r="P28" i="305"/>
  <c r="Q28" i="305" s="1"/>
  <c r="Q26" i="305"/>
  <c r="H26" i="19"/>
  <c r="H29" i="19" s="1"/>
  <c r="E139" i="214"/>
  <c r="E19" i="18" s="1"/>
  <c r="G152" i="34" s="1"/>
  <c r="O26" i="19"/>
  <c r="O29" i="19" s="1"/>
  <c r="E21" i="19"/>
  <c r="J28" i="19" s="1"/>
  <c r="E19" i="14"/>
  <c r="E146" i="214"/>
  <c r="E19" i="98" s="1"/>
  <c r="G159" i="34" s="1"/>
  <c r="Q152" i="34" l="1"/>
  <c r="I152" i="34"/>
  <c r="Q159" i="34"/>
  <c r="I159" i="34"/>
  <c r="J26" i="14"/>
  <c r="J29" i="14" s="1"/>
  <c r="N26" i="14"/>
  <c r="N29" i="14" s="1"/>
  <c r="H26" i="14"/>
  <c r="H29" i="14" s="1"/>
  <c r="P26" i="14"/>
  <c r="M26" i="14"/>
  <c r="M29" i="14" s="1"/>
  <c r="G26" i="14"/>
  <c r="G29" i="14" s="1"/>
  <c r="K26" i="14"/>
  <c r="O26" i="14"/>
  <c r="O29" i="14" s="1"/>
  <c r="L26" i="14"/>
  <c r="L29" i="14" s="1"/>
  <c r="I26" i="14"/>
  <c r="I29" i="14" s="1"/>
  <c r="F26" i="14"/>
  <c r="F29" i="14" s="1"/>
  <c r="G26" i="18"/>
  <c r="K26" i="18"/>
  <c r="O26" i="18"/>
  <c r="N26" i="18"/>
  <c r="H26" i="18"/>
  <c r="L26" i="18"/>
  <c r="P26" i="18"/>
  <c r="J26" i="18"/>
  <c r="I26" i="18"/>
  <c r="M26" i="18"/>
  <c r="F26" i="18"/>
  <c r="N26" i="19"/>
  <c r="N29" i="19" s="1"/>
  <c r="Q21" i="19"/>
  <c r="J26" i="19"/>
  <c r="J29" i="19" s="1"/>
  <c r="H28" i="19"/>
  <c r="M26" i="19"/>
  <c r="M29" i="19" s="1"/>
  <c r="O28" i="19"/>
  <c r="E147" i="214"/>
  <c r="E19" i="99" s="1"/>
  <c r="G160" i="34" s="1"/>
  <c r="Q19" i="98"/>
  <c r="H26" i="98"/>
  <c r="H29" i="98" s="1"/>
  <c r="K26" i="98"/>
  <c r="E22" i="98"/>
  <c r="L26" i="98"/>
  <c r="L29" i="98" s="1"/>
  <c r="E26" i="98"/>
  <c r="E29" i="98" s="1"/>
  <c r="E21" i="98"/>
  <c r="N26" i="98"/>
  <c r="N29" i="98" s="1"/>
  <c r="P26" i="98"/>
  <c r="G161" i="34"/>
  <c r="G26" i="98"/>
  <c r="G29" i="98" s="1"/>
  <c r="J26" i="98"/>
  <c r="J29" i="98" s="1"/>
  <c r="I26" i="98"/>
  <c r="I29" i="98" s="1"/>
  <c r="M26" i="98"/>
  <c r="M29" i="98" s="1"/>
  <c r="O26" i="98"/>
  <c r="O29" i="98" s="1"/>
  <c r="E22" i="18"/>
  <c r="E26" i="18"/>
  <c r="E21" i="18"/>
  <c r="E26" i="14"/>
  <c r="E29" i="14" s="1"/>
  <c r="E21" i="14"/>
  <c r="E22" i="14"/>
  <c r="F26" i="98"/>
  <c r="F29" i="98" s="1"/>
  <c r="E28" i="19"/>
  <c r="F26" i="19"/>
  <c r="F29" i="19" s="1"/>
  <c r="I26" i="19"/>
  <c r="I29" i="19" s="1"/>
  <c r="P26" i="19"/>
  <c r="G26" i="19"/>
  <c r="G29" i="19" s="1"/>
  <c r="L28" i="19"/>
  <c r="G28" i="19"/>
  <c r="M28" i="19"/>
  <c r="L26" i="19"/>
  <c r="L29" i="19" s="1"/>
  <c r="E26" i="19"/>
  <c r="K26" i="19"/>
  <c r="E22" i="19"/>
  <c r="P28" i="19"/>
  <c r="N28" i="19"/>
  <c r="F28" i="19"/>
  <c r="I28" i="19"/>
  <c r="K28" i="19"/>
  <c r="K29" i="98" l="1"/>
  <c r="K29" i="14"/>
  <c r="K29" i="19"/>
  <c r="Q161" i="34"/>
  <c r="I161" i="34"/>
  <c r="Q160" i="34"/>
  <c r="I160" i="34"/>
  <c r="S5" i="14"/>
  <c r="S6" i="14" s="1"/>
  <c r="P29" i="14"/>
  <c r="M153" i="34"/>
  <c r="G26" i="99"/>
  <c r="G29" i="99" s="1"/>
  <c r="K26" i="99"/>
  <c r="O26" i="99"/>
  <c r="O29" i="99" s="1"/>
  <c r="N26" i="99"/>
  <c r="N29" i="99" s="1"/>
  <c r="H26" i="99"/>
  <c r="H29" i="99" s="1"/>
  <c r="L26" i="99"/>
  <c r="L29" i="99" s="1"/>
  <c r="P26" i="99"/>
  <c r="I26" i="99"/>
  <c r="I29" i="99" s="1"/>
  <c r="M26" i="99"/>
  <c r="M29" i="99" s="1"/>
  <c r="F26" i="99"/>
  <c r="F29" i="99" s="1"/>
  <c r="J26" i="99"/>
  <c r="J29" i="99" s="1"/>
  <c r="E26" i="99"/>
  <c r="E29" i="99" s="1"/>
  <c r="E22" i="99"/>
  <c r="E21" i="99"/>
  <c r="L28" i="99" s="1"/>
  <c r="P29" i="19"/>
  <c r="M155" i="34"/>
  <c r="S5" i="19"/>
  <c r="S6" i="19" s="1"/>
  <c r="K28" i="18"/>
  <c r="J28" i="18"/>
  <c r="H28" i="18"/>
  <c r="O28" i="18"/>
  <c r="F28" i="18"/>
  <c r="P28" i="18"/>
  <c r="E28" i="18"/>
  <c r="I28" i="18"/>
  <c r="M28" i="18"/>
  <c r="N28" i="18"/>
  <c r="G28" i="18"/>
  <c r="L28" i="18"/>
  <c r="Q19" i="100"/>
  <c r="J26" i="100"/>
  <c r="I26" i="100"/>
  <c r="M26" i="100"/>
  <c r="H26" i="100"/>
  <c r="E22" i="100"/>
  <c r="K26" i="100"/>
  <c r="G26" i="100"/>
  <c r="E26" i="100"/>
  <c r="E19" i="101"/>
  <c r="O26" i="100"/>
  <c r="F26" i="100"/>
  <c r="L26" i="100"/>
  <c r="P26" i="100"/>
  <c r="N26" i="100"/>
  <c r="E29" i="18"/>
  <c r="M159" i="34"/>
  <c r="P29" i="98"/>
  <c r="S5" i="98"/>
  <c r="S6" i="98" s="1"/>
  <c r="F28" i="14"/>
  <c r="J28" i="14"/>
  <c r="E28" i="14"/>
  <c r="K28" i="14"/>
  <c r="O28" i="14"/>
  <c r="G28" i="14"/>
  <c r="H28" i="14"/>
  <c r="N28" i="14"/>
  <c r="L28" i="14"/>
  <c r="I28" i="14"/>
  <c r="M28" i="14"/>
  <c r="P28" i="14"/>
  <c r="E29" i="19"/>
  <c r="Q26" i="19"/>
  <c r="Q29" i="19" s="1"/>
  <c r="Q28" i="19"/>
  <c r="N28" i="98"/>
  <c r="E28" i="98"/>
  <c r="I28" i="98"/>
  <c r="K28" i="98"/>
  <c r="J28" i="98"/>
  <c r="H28" i="98"/>
  <c r="L28" i="98"/>
  <c r="O28" i="98"/>
  <c r="Q21" i="98"/>
  <c r="F28" i="98"/>
  <c r="P28" i="98"/>
  <c r="M28" i="98"/>
  <c r="G28" i="98"/>
  <c r="K29" i="99" l="1"/>
  <c r="S5" i="99"/>
  <c r="S6" i="99" s="1"/>
  <c r="E22" i="101"/>
  <c r="G162" i="34"/>
  <c r="R153" i="34"/>
  <c r="O153" i="34"/>
  <c r="K28" i="99"/>
  <c r="O28" i="99"/>
  <c r="M28" i="99"/>
  <c r="G28" i="99"/>
  <c r="J28" i="99"/>
  <c r="P28" i="99"/>
  <c r="P29" i="99"/>
  <c r="M160" i="34"/>
  <c r="O160" i="34" s="1"/>
  <c r="F28" i="99"/>
  <c r="H28" i="99"/>
  <c r="N28" i="99"/>
  <c r="E28" i="99"/>
  <c r="I28" i="99"/>
  <c r="E26" i="101"/>
  <c r="E29" i="101" s="1"/>
  <c r="E29" i="100"/>
  <c r="F29" i="18"/>
  <c r="F29" i="100"/>
  <c r="F26" i="101"/>
  <c r="F29" i="101" s="1"/>
  <c r="G29" i="100"/>
  <c r="G26" i="101"/>
  <c r="G29" i="101" s="1"/>
  <c r="M29" i="100"/>
  <c r="M26" i="101"/>
  <c r="M29" i="101" s="1"/>
  <c r="I29" i="100"/>
  <c r="I26" i="101"/>
  <c r="I29" i="101" s="1"/>
  <c r="R155" i="34"/>
  <c r="O155" i="34"/>
  <c r="L29" i="100"/>
  <c r="L26" i="101"/>
  <c r="L29" i="101" s="1"/>
  <c r="H26" i="101"/>
  <c r="H29" i="101" s="1"/>
  <c r="H29" i="100"/>
  <c r="N29" i="100"/>
  <c r="N26" i="101"/>
  <c r="N29" i="101" s="1"/>
  <c r="O26" i="101"/>
  <c r="O29" i="101" s="1"/>
  <c r="O29" i="100"/>
  <c r="K29" i="100"/>
  <c r="K26" i="101"/>
  <c r="O159" i="34"/>
  <c r="R159" i="34"/>
  <c r="M161" i="34"/>
  <c r="S5" i="100"/>
  <c r="S6" i="100" s="1"/>
  <c r="P29" i="100"/>
  <c r="P26" i="101"/>
  <c r="J29" i="100"/>
  <c r="J26" i="101"/>
  <c r="J29" i="101" s="1"/>
  <c r="K29" i="101" l="1"/>
  <c r="Q162" i="34"/>
  <c r="I162" i="34"/>
  <c r="R160" i="34"/>
  <c r="P29" i="101"/>
  <c r="S5" i="101"/>
  <c r="S6" i="101" s="1"/>
  <c r="M162" i="34"/>
  <c r="G29" i="18"/>
  <c r="R161" i="34"/>
  <c r="O161" i="34"/>
  <c r="R162" i="34" l="1"/>
  <c r="O162" i="34"/>
  <c r="H29" i="18"/>
  <c r="I29" i="18" l="1"/>
  <c r="J29" i="18" l="1"/>
  <c r="K29" i="18" l="1"/>
  <c r="L29" i="18" l="1"/>
  <c r="M29" i="18" l="1"/>
  <c r="N29" i="18" l="1"/>
  <c r="O29" i="18" l="1"/>
  <c r="S5" i="18" l="1"/>
  <c r="S6" i="18" s="1"/>
  <c r="M152" i="34"/>
  <c r="P29" i="18"/>
  <c r="R152" i="34" l="1"/>
  <c r="O152" i="34"/>
  <c r="E138" i="214" l="1"/>
  <c r="E19" i="256" s="1"/>
  <c r="E123" i="214"/>
  <c r="E19" i="240"/>
  <c r="E21" i="240" s="1"/>
  <c r="E26" i="240" l="1"/>
  <c r="F26" i="240" s="1"/>
  <c r="E21" i="256"/>
  <c r="J26" i="256"/>
  <c r="M26" i="256"/>
  <c r="G26" i="256"/>
  <c r="E22" i="256"/>
  <c r="L26" i="256"/>
  <c r="E26" i="256"/>
  <c r="K26" i="256"/>
  <c r="H26" i="256"/>
  <c r="O26" i="256"/>
  <c r="I26" i="256"/>
  <c r="N26" i="256"/>
  <c r="F26" i="256"/>
  <c r="P26" i="256"/>
  <c r="E19" i="61"/>
  <c r="E21" i="61" s="1"/>
  <c r="Q19" i="240"/>
  <c r="E22" i="240"/>
  <c r="E29" i="240" l="1"/>
  <c r="E28" i="61"/>
  <c r="F28" i="61"/>
  <c r="G28" i="61"/>
  <c r="M28" i="61"/>
  <c r="O28" i="61"/>
  <c r="K28" i="61"/>
  <c r="I28" i="61"/>
  <c r="H28" i="61"/>
  <c r="J28" i="61"/>
  <c r="L28" i="61"/>
  <c r="P28" i="61"/>
  <c r="N28" i="61"/>
  <c r="E28" i="240"/>
  <c r="J26" i="61"/>
  <c r="H26" i="61"/>
  <c r="I26" i="61"/>
  <c r="P26" i="61"/>
  <c r="G26" i="61"/>
  <c r="O26" i="61"/>
  <c r="L26" i="61"/>
  <c r="K26" i="61"/>
  <c r="F26" i="61"/>
  <c r="E26" i="61"/>
  <c r="N26" i="61"/>
  <c r="M26" i="61"/>
  <c r="N28" i="256"/>
  <c r="N29" i="256"/>
  <c r="K28" i="256"/>
  <c r="K29" i="256"/>
  <c r="G29" i="256"/>
  <c r="G28" i="256"/>
  <c r="F29" i="240"/>
  <c r="F28" i="240"/>
  <c r="G26" i="240"/>
  <c r="I28" i="256"/>
  <c r="I29" i="256"/>
  <c r="E29" i="256"/>
  <c r="E28" i="256"/>
  <c r="M28" i="256"/>
  <c r="M29" i="256"/>
  <c r="P28" i="256"/>
  <c r="M139" i="34"/>
  <c r="P29" i="256"/>
  <c r="S5" i="256"/>
  <c r="S6" i="256" s="1"/>
  <c r="O28" i="256"/>
  <c r="O29" i="256"/>
  <c r="L29" i="256"/>
  <c r="L28" i="256"/>
  <c r="J29" i="256"/>
  <c r="J28" i="256"/>
  <c r="Q21" i="240"/>
  <c r="Q22" i="240"/>
  <c r="F28" i="256"/>
  <c r="F29" i="256"/>
  <c r="H28" i="256"/>
  <c r="H29" i="256"/>
  <c r="S5" i="61" l="1"/>
  <c r="S6" i="61" s="1"/>
  <c r="M151" i="34"/>
  <c r="R139" i="34"/>
  <c r="O139" i="34"/>
  <c r="G28" i="240"/>
  <c r="G29" i="240"/>
  <c r="H26" i="240"/>
  <c r="H28" i="240" l="1"/>
  <c r="I26" i="240"/>
  <c r="H29" i="240"/>
  <c r="R151" i="34"/>
  <c r="O151" i="34"/>
  <c r="I29" i="240" l="1"/>
  <c r="J26" i="240"/>
  <c r="I28" i="240"/>
  <c r="J28" i="240" l="1"/>
  <c r="J29" i="240"/>
  <c r="K26" i="240"/>
  <c r="K28" i="240" l="1"/>
  <c r="L26" i="240"/>
  <c r="K29" i="240"/>
  <c r="L28" i="240" l="1"/>
  <c r="L29" i="240"/>
  <c r="M26" i="240"/>
  <c r="M29" i="240" l="1"/>
  <c r="M28" i="240"/>
  <c r="N26" i="240"/>
  <c r="O26" i="240" l="1"/>
  <c r="N29" i="240"/>
  <c r="N28" i="240"/>
  <c r="O28" i="240" l="1"/>
  <c r="P26" i="240"/>
  <c r="O29" i="240"/>
  <c r="P29" i="240" l="1"/>
  <c r="Q29" i="240" s="1"/>
  <c r="M130" i="34"/>
  <c r="M145" i="34"/>
  <c r="S5" i="240"/>
  <c r="S6" i="240" s="1"/>
  <c r="P28" i="240"/>
  <c r="Q28" i="240" s="1"/>
  <c r="Q26" i="240"/>
  <c r="R130" i="34" l="1"/>
  <c r="O130" i="34"/>
  <c r="R145" i="34"/>
  <c r="O145" i="34"/>
  <c r="H134" i="34" l="1"/>
  <c r="I134" i="34" s="1"/>
  <c r="F167" i="309"/>
  <c r="G20" i="278" s="1"/>
  <c r="Q20" i="278" s="1"/>
  <c r="G20" i="212"/>
  <c r="Q20" i="212" s="1"/>
  <c r="I27" i="212" l="1"/>
  <c r="I29" i="212" s="1"/>
  <c r="M27" i="212"/>
  <c r="M29" i="212" s="1"/>
  <c r="G27" i="212"/>
  <c r="P27" i="212"/>
  <c r="P29" i="212" s="1"/>
  <c r="N27" i="212"/>
  <c r="N29" i="212" s="1"/>
  <c r="H27" i="212"/>
  <c r="H29" i="212" s="1"/>
  <c r="G21" i="212"/>
  <c r="L28" i="212" s="1"/>
  <c r="Q22" i="278"/>
  <c r="Q21" i="278"/>
  <c r="J27" i="212"/>
  <c r="J29" i="212" s="1"/>
  <c r="O27" i="212"/>
  <c r="O29" i="212" s="1"/>
  <c r="G27" i="278"/>
  <c r="L27" i="212"/>
  <c r="L29" i="212" s="1"/>
  <c r="G22" i="212"/>
  <c r="Q22" i="212" s="1"/>
  <c r="K27" i="212"/>
  <c r="G22" i="278"/>
  <c r="G21" i="278"/>
  <c r="K29" i="212" l="1"/>
  <c r="H28" i="212"/>
  <c r="G28" i="212"/>
  <c r="Q21" i="212"/>
  <c r="I28" i="212"/>
  <c r="K28" i="212"/>
  <c r="O28" i="212"/>
  <c r="J28" i="212"/>
  <c r="P28" i="212"/>
  <c r="N28" i="212"/>
  <c r="M28" i="212"/>
  <c r="G29" i="212"/>
  <c r="N134" i="34"/>
  <c r="O134" i="34" s="1"/>
  <c r="S4" i="212"/>
  <c r="H27" i="278"/>
  <c r="G29" i="278"/>
  <c r="G28" i="278"/>
  <c r="H29" i="278" l="1"/>
  <c r="I27" i="278"/>
  <c r="H28" i="278"/>
  <c r="I29" i="278" l="1"/>
  <c r="I28" i="278"/>
  <c r="J27" i="278"/>
  <c r="J28" i="278" l="1"/>
  <c r="J29" i="278"/>
  <c r="K27" i="278"/>
  <c r="S4" i="278" l="1"/>
  <c r="L27" i="278"/>
  <c r="K29" i="278"/>
  <c r="K28" i="278"/>
  <c r="L28" i="278" l="1"/>
  <c r="M27" i="278"/>
  <c r="L29" i="278"/>
  <c r="M28" i="278" l="1"/>
  <c r="N27" i="278"/>
  <c r="M29" i="278"/>
  <c r="N28" i="278" l="1"/>
  <c r="N29" i="278"/>
  <c r="O27" i="278"/>
  <c r="O29" i="278" l="1"/>
  <c r="O28" i="278"/>
  <c r="P27" i="278"/>
  <c r="P28" i="278" l="1"/>
  <c r="Q28" i="278" s="1"/>
  <c r="P29" i="278"/>
  <c r="Q29" i="278" s="1"/>
  <c r="Q27" i="278"/>
</calcChain>
</file>

<file path=xl/comments1.xml><?xml version="1.0" encoding="utf-8"?>
<comments xmlns="http://schemas.openxmlformats.org/spreadsheetml/2006/main">
  <authors>
    <author>Production &amp; M Superintendent</author>
  </authors>
  <commentList>
    <comment ref="G31" authorId="0" shapeId="0">
      <text>
        <r>
          <rPr>
            <b/>
            <sz val="9"/>
            <color indexed="81"/>
            <rFont val="Tahoma"/>
            <family val="2"/>
          </rPr>
          <t>Production &amp; M Superintendent:
Several Burst along rising main</t>
        </r>
      </text>
    </comment>
  </commentList>
</comments>
</file>

<file path=xl/sharedStrings.xml><?xml version="1.0" encoding="utf-8"?>
<sst xmlns="http://schemas.openxmlformats.org/spreadsheetml/2006/main" count="4235" uniqueCount="344">
  <si>
    <t>Total</t>
  </si>
  <si>
    <t>%</t>
  </si>
  <si>
    <t>Actual</t>
  </si>
  <si>
    <t>Ksh</t>
  </si>
  <si>
    <t>CUMULATIVE</t>
  </si>
  <si>
    <t>KPI</t>
  </si>
  <si>
    <t>l</t>
  </si>
  <si>
    <t>Comments</t>
  </si>
  <si>
    <t>Difference</t>
  </si>
  <si>
    <t>% realisation</t>
  </si>
  <si>
    <t>MONTHLY</t>
  </si>
  <si>
    <t>Actual month:</t>
  </si>
  <si>
    <t>General</t>
  </si>
  <si>
    <t>Actual month</t>
  </si>
  <si>
    <t>Actions</t>
  </si>
  <si>
    <t>Unit</t>
  </si>
  <si>
    <t>m3</t>
  </si>
  <si>
    <t>Percentage volume sewerage of water</t>
  </si>
  <si>
    <t>Monthly</t>
  </si>
  <si>
    <t>Cumulative</t>
  </si>
  <si>
    <t>Target</t>
  </si>
  <si>
    <t>details</t>
  </si>
  <si>
    <t>Dashboard</t>
  </si>
  <si>
    <t>% real.</t>
  </si>
  <si>
    <t>H</t>
  </si>
  <si>
    <t>L</t>
  </si>
  <si>
    <t>actual</t>
  </si>
  <si>
    <t>target</t>
  </si>
  <si>
    <t xml:space="preserve">DASHBOARD - VOLUMES PRODUCED - NON-REVENUE WATER </t>
  </si>
  <si>
    <t>Power costs</t>
  </si>
  <si>
    <t>Power (pump) efficiency</t>
  </si>
  <si>
    <t>Power costs per m3 water produced</t>
  </si>
  <si>
    <t>Power costs per kwh</t>
  </si>
  <si>
    <t>Abstraction fee</t>
  </si>
  <si>
    <t>Kwh</t>
  </si>
  <si>
    <t>kwh/m3</t>
  </si>
  <si>
    <t>Ksh/m3</t>
  </si>
  <si>
    <t>Ksh/kwh</t>
  </si>
  <si>
    <t>v</t>
  </si>
  <si>
    <t>Total direct costs WATER</t>
  </si>
  <si>
    <t>Total direct costs WATER per m3 water produced</t>
  </si>
  <si>
    <t>DASHBOARD - POWER CONSUMPTION / COSTS / EFFICIENCY</t>
  </si>
  <si>
    <t>DASHBOARD - PRODUCTION COSTS / OPERATIONAL RESULT WATER</t>
  </si>
  <si>
    <t>Direct operational result WATER before depreciation</t>
  </si>
  <si>
    <t>Direct operational result WATER before depreciation per m3 water produced</t>
  </si>
  <si>
    <t>KWH</t>
  </si>
  <si>
    <t>KWH/m3</t>
  </si>
  <si>
    <t>Maintenance, repair and operational cost</t>
  </si>
  <si>
    <t>Chemicals costs</t>
  </si>
  <si>
    <t>DASHBOARD - WATER QUALITY</t>
  </si>
  <si>
    <t>#</t>
  </si>
  <si>
    <t>Number of tests compared to budget, production, chemical</t>
  </si>
  <si>
    <t>Number of tests compared to budget, production, biological</t>
  </si>
  <si>
    <t>Number of tests compared to budget, consumer, chemical</t>
  </si>
  <si>
    <t>Number of tests compared to budget, consumer, biological</t>
  </si>
  <si>
    <t>% compliance with WHO standards, production, chemical</t>
  </si>
  <si>
    <t>% compliance with WHO standards, production, biological</t>
  </si>
  <si>
    <t>% compliance with WHO standards, consumer, chemical</t>
  </si>
  <si>
    <t>% compliance with WHO standards, consumer, biological</t>
  </si>
  <si>
    <t>days in a month</t>
  </si>
  <si>
    <t>m3 to litres</t>
  </si>
  <si>
    <t>11a</t>
  </si>
  <si>
    <t>11b</t>
  </si>
  <si>
    <t>11c</t>
  </si>
  <si>
    <t>Water Available for Sales (m3)</t>
  </si>
  <si>
    <t>Water Volume Abstracted</t>
  </si>
  <si>
    <t>TECHNICAL DASHBOARD                                           PRODUCTION AND WATER QUALITY</t>
  </si>
  <si>
    <t>Ratio</t>
  </si>
  <si>
    <t>DTI PRODUCTION SITE</t>
  </si>
  <si>
    <t>WATERWORKS PRODUCTION SITE</t>
  </si>
  <si>
    <t>A.I.C PRODUCTION SITE</t>
  </si>
  <si>
    <t>KARATI PRODUCTION SITE</t>
  </si>
  <si>
    <t>DCK PRODUCTION SITE</t>
  </si>
  <si>
    <t>POLICELINE PRODUCTION SITE</t>
  </si>
  <si>
    <t>M3</t>
  </si>
  <si>
    <t>KWH/M3</t>
  </si>
  <si>
    <t>Power Consumption</t>
  </si>
  <si>
    <t>Power  Efficiency</t>
  </si>
  <si>
    <t>Production Loss</t>
  </si>
  <si>
    <t>Total Water Volume Abstracted</t>
  </si>
  <si>
    <t>1a</t>
  </si>
  <si>
    <t>1b</t>
  </si>
  <si>
    <t>1c</t>
  </si>
  <si>
    <t>2a</t>
  </si>
  <si>
    <t>2b</t>
  </si>
  <si>
    <t>2c</t>
  </si>
  <si>
    <t>3a</t>
  </si>
  <si>
    <t>3b</t>
  </si>
  <si>
    <t>3c</t>
  </si>
  <si>
    <t>4a</t>
  </si>
  <si>
    <t>4b</t>
  </si>
  <si>
    <t>4c</t>
  </si>
  <si>
    <t>5a</t>
  </si>
  <si>
    <t>5b</t>
  </si>
  <si>
    <t>5c</t>
  </si>
  <si>
    <t>6b</t>
  </si>
  <si>
    <t>BULK WATER PURCHASE</t>
  </si>
  <si>
    <t>Volume Water Imported ( Bulk Purchase)</t>
  </si>
  <si>
    <t>Cost Incurred for Purchase</t>
  </si>
  <si>
    <t>6b1</t>
  </si>
  <si>
    <t>MAI MAHIU PRODUCTION SITE</t>
  </si>
  <si>
    <t>A</t>
  </si>
  <si>
    <t>B</t>
  </si>
  <si>
    <t>SUMMARY</t>
  </si>
  <si>
    <t>DTI BLOCK - ABSTRACTION</t>
  </si>
  <si>
    <t>KARATI BLOCK - ABSTRACTION</t>
  </si>
  <si>
    <t>DTI BLOCK -Production Loss</t>
  </si>
  <si>
    <t>KARATI BLOCK - Production Loss</t>
  </si>
  <si>
    <t>Aa</t>
  </si>
  <si>
    <t>Ab</t>
  </si>
  <si>
    <t>Bb</t>
  </si>
  <si>
    <t>Bc</t>
  </si>
  <si>
    <t>DTI BLOCK - Available for sale</t>
  </si>
  <si>
    <t>KARATI BLOCK - Available for sale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</si>
  <si>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</si>
  <si>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</si>
  <si>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</si>
  <si>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</si>
  <si>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</si>
  <si>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</si>
  <si>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</si>
  <si>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</si>
  <si>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</si>
  <si>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</si>
  <si>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</si>
  <si>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</si>
  <si>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6i</t>
  </si>
  <si>
    <t>6ii</t>
  </si>
  <si>
    <t>6iii</t>
  </si>
  <si>
    <t>8a</t>
  </si>
  <si>
    <t>8b</t>
  </si>
  <si>
    <t>8c</t>
  </si>
  <si>
    <t>KINUNGI PRODUCTION SITE</t>
  </si>
  <si>
    <t>X</t>
  </si>
  <si>
    <t>Y</t>
  </si>
  <si>
    <t>Z</t>
  </si>
  <si>
    <t>K</t>
  </si>
  <si>
    <t>EASTERN -Production Loss</t>
  </si>
  <si>
    <t>EASTERN - Available for sale</t>
  </si>
  <si>
    <t>CENTRAL -Production Loss</t>
  </si>
  <si>
    <t>CENTRAL - Available for sale</t>
  </si>
  <si>
    <t>SOUTHERN- Production Loss</t>
  </si>
  <si>
    <t>SOUTHERN - Available for sale</t>
  </si>
  <si>
    <t>M4</t>
  </si>
  <si>
    <t>M5</t>
  </si>
  <si>
    <t>M6</t>
  </si>
  <si>
    <t>M7</t>
  </si>
  <si>
    <t>M8</t>
  </si>
  <si>
    <t>M9</t>
  </si>
  <si>
    <t>M10</t>
  </si>
  <si>
    <t>M11</t>
  </si>
  <si>
    <t>CLOSING DATE CENTRAL REGION</t>
  </si>
  <si>
    <t>CLOSING DATE SOUTHERN REGION</t>
  </si>
  <si>
    <t>CLOSING DATE EASTERN REGION</t>
  </si>
  <si>
    <t>KARATI POLICE POST</t>
  </si>
  <si>
    <t>TOTAL ABSTRACTION</t>
  </si>
  <si>
    <t>NIP</t>
  </si>
  <si>
    <t>Power Solar</t>
  </si>
  <si>
    <t>Power Grid</t>
  </si>
  <si>
    <t>Total Power Consumption</t>
  </si>
  <si>
    <t xml:space="preserve">Power solar </t>
  </si>
  <si>
    <t xml:space="preserve">Power Solar </t>
  </si>
  <si>
    <t>% Solar</t>
  </si>
  <si>
    <t>1d</t>
  </si>
  <si>
    <t>1e</t>
  </si>
  <si>
    <t>2d</t>
  </si>
  <si>
    <t>2e</t>
  </si>
  <si>
    <t>4d</t>
  </si>
  <si>
    <t>4e</t>
  </si>
  <si>
    <t>4f</t>
  </si>
  <si>
    <t>1f</t>
  </si>
  <si>
    <t>2f</t>
  </si>
  <si>
    <t>6a</t>
  </si>
  <si>
    <t>6c</t>
  </si>
  <si>
    <t>6d</t>
  </si>
  <si>
    <t>6e</t>
  </si>
  <si>
    <t>6f</t>
  </si>
  <si>
    <t>IHINDU</t>
  </si>
  <si>
    <t>Actual 24/25</t>
  </si>
  <si>
    <t>MANERA</t>
  </si>
  <si>
    <t>KIHOTO</t>
  </si>
  <si>
    <t>NGONDI</t>
  </si>
  <si>
    <t>NYONJORO</t>
  </si>
  <si>
    <t>Repair &amp; Maintenance Production</t>
  </si>
  <si>
    <t>27/7/2024</t>
  </si>
  <si>
    <t>15/7/2024</t>
  </si>
  <si>
    <t>29/8/2024</t>
  </si>
  <si>
    <t>25/9/2024</t>
  </si>
  <si>
    <t>15/08/24</t>
  </si>
  <si>
    <t>16/8/2024</t>
  </si>
  <si>
    <t>FIM</t>
  </si>
  <si>
    <t>\</t>
  </si>
  <si>
    <t>26/10/2024</t>
  </si>
  <si>
    <t>15/10/2024</t>
  </si>
  <si>
    <t>26/11/24</t>
  </si>
  <si>
    <t>16/11/2024</t>
  </si>
  <si>
    <t>18/12/2024</t>
  </si>
  <si>
    <t>27/1/2025</t>
  </si>
  <si>
    <t>15/1/2025</t>
  </si>
  <si>
    <t>26/2/2025</t>
  </si>
  <si>
    <t>15/2/2025</t>
  </si>
  <si>
    <t>29/3/2025</t>
  </si>
  <si>
    <t>21/3/2025</t>
  </si>
  <si>
    <t>26/4/2025</t>
  </si>
  <si>
    <t>15/4/2025</t>
  </si>
  <si>
    <t>28th May 2025</t>
  </si>
  <si>
    <t>19th May 2025</t>
  </si>
  <si>
    <t>8th May 2025</t>
  </si>
  <si>
    <t>27th June 2025</t>
  </si>
  <si>
    <t>19 June 025</t>
  </si>
  <si>
    <t>11th June 2025</t>
  </si>
  <si>
    <t>30/08/2023</t>
  </si>
  <si>
    <t>28/09/2023</t>
  </si>
  <si>
    <t>27/10/2023</t>
  </si>
  <si>
    <t>29/01/2024</t>
  </si>
  <si>
    <t>13/08/2023</t>
  </si>
  <si>
    <t>16/10/2023</t>
  </si>
  <si>
    <t>Budget 25/26</t>
  </si>
  <si>
    <t>Actual 25/26</t>
  </si>
  <si>
    <t xml:space="preserve"> Production Loss %</t>
  </si>
  <si>
    <t>Water Available for Sales Abstracted</t>
  </si>
  <si>
    <t>28th July 2025</t>
  </si>
  <si>
    <t>20th Jun 2025</t>
  </si>
  <si>
    <t>8th July 2025</t>
  </si>
  <si>
    <t>Prepared By</t>
  </si>
  <si>
    <t>Production&amp; Qaulity superintendent</t>
  </si>
  <si>
    <t>25/August/025</t>
  </si>
  <si>
    <t>20/August/025</t>
  </si>
  <si>
    <t>29/9/2025</t>
  </si>
  <si>
    <t>17/9/2025</t>
  </si>
  <si>
    <t>30/10/025</t>
  </si>
  <si>
    <t>21/10/2025</t>
  </si>
  <si>
    <t>13/10/025</t>
  </si>
  <si>
    <t>27/11/2025</t>
  </si>
  <si>
    <t>18/11/025</t>
  </si>
  <si>
    <t>7/11/025</t>
  </si>
  <si>
    <t>MUCHIRINGIRI PRODUCTION SITE</t>
  </si>
  <si>
    <t>Power Efficieny</t>
  </si>
  <si>
    <t>28/1/2026</t>
  </si>
  <si>
    <t>19/1/2026</t>
  </si>
  <si>
    <t>Water Volume Supplied</t>
  </si>
  <si>
    <t>Water Volume Suplied</t>
  </si>
  <si>
    <t>5d</t>
  </si>
  <si>
    <t>5e</t>
  </si>
  <si>
    <t>5f</t>
  </si>
  <si>
    <t>7a</t>
  </si>
  <si>
    <t>7b</t>
  </si>
  <si>
    <t>7c</t>
  </si>
  <si>
    <t>9a</t>
  </si>
  <si>
    <t>9b</t>
  </si>
  <si>
    <t>9c</t>
  </si>
  <si>
    <t>10a</t>
  </si>
  <si>
    <t>10b</t>
  </si>
  <si>
    <t>10c</t>
  </si>
  <si>
    <t>12a</t>
  </si>
  <si>
    <t>12b</t>
  </si>
  <si>
    <t>12c</t>
  </si>
  <si>
    <t>13a</t>
  </si>
  <si>
    <t>13b</t>
  </si>
  <si>
    <t>13c</t>
  </si>
  <si>
    <t>14a</t>
  </si>
  <si>
    <t>14b</t>
  </si>
  <si>
    <t>14c</t>
  </si>
  <si>
    <t>14d</t>
  </si>
  <si>
    <t>14e</t>
  </si>
  <si>
    <t>14f</t>
  </si>
  <si>
    <t>15a</t>
  </si>
  <si>
    <t>15b</t>
  </si>
  <si>
    <t>15c</t>
  </si>
  <si>
    <t>15d</t>
  </si>
  <si>
    <t>15e</t>
  </si>
  <si>
    <t>15f</t>
  </si>
  <si>
    <t>Total Water Volume Supplied</t>
  </si>
  <si>
    <t>16a</t>
  </si>
  <si>
    <t>16c</t>
  </si>
  <si>
    <t>16b</t>
  </si>
  <si>
    <t>17a</t>
  </si>
  <si>
    <t>17b</t>
  </si>
  <si>
    <t>17c</t>
  </si>
  <si>
    <t>17d</t>
  </si>
  <si>
    <t>17e</t>
  </si>
  <si>
    <t>17f</t>
  </si>
  <si>
    <t>18a</t>
  </si>
  <si>
    <t>18b</t>
  </si>
  <si>
    <t>18c</t>
  </si>
  <si>
    <t>18d</t>
  </si>
  <si>
    <t>18e</t>
  </si>
  <si>
    <t>18f</t>
  </si>
  <si>
    <t>18g</t>
  </si>
  <si>
    <t>19a</t>
  </si>
  <si>
    <t>19b</t>
  </si>
  <si>
    <t>19c</t>
  </si>
  <si>
    <t>19d</t>
  </si>
  <si>
    <t>19e</t>
  </si>
  <si>
    <t>19f</t>
  </si>
  <si>
    <t>19g</t>
  </si>
  <si>
    <t>19h</t>
  </si>
  <si>
    <t>20a</t>
  </si>
  <si>
    <t>20b</t>
  </si>
  <si>
    <t>20c</t>
  </si>
  <si>
    <t>20d</t>
  </si>
  <si>
    <t>20e</t>
  </si>
  <si>
    <t>20f</t>
  </si>
  <si>
    <t>20g</t>
  </si>
  <si>
    <t>20h</t>
  </si>
  <si>
    <t>20i</t>
  </si>
  <si>
    <t>20j</t>
  </si>
  <si>
    <t>20k</t>
  </si>
  <si>
    <t>20l</t>
  </si>
  <si>
    <t>1g</t>
  </si>
  <si>
    <t>1h</t>
  </si>
  <si>
    <t>2g</t>
  </si>
  <si>
    <t>2h</t>
  </si>
  <si>
    <t>3d</t>
  </si>
  <si>
    <t>3e</t>
  </si>
  <si>
    <t>4g</t>
  </si>
  <si>
    <t>4h</t>
  </si>
  <si>
    <t>5g</t>
  </si>
  <si>
    <t>5h</t>
  </si>
  <si>
    <t>6g</t>
  </si>
  <si>
    <t>6h</t>
  </si>
  <si>
    <t>7d</t>
  </si>
  <si>
    <t>7e</t>
  </si>
  <si>
    <t>8e</t>
  </si>
  <si>
    <t>9d</t>
  </si>
  <si>
    <t>9e</t>
  </si>
  <si>
    <t>10d</t>
  </si>
  <si>
    <t>10e</t>
  </si>
  <si>
    <t>11d</t>
  </si>
  <si>
    <t>11e</t>
  </si>
  <si>
    <t>12d</t>
  </si>
  <si>
    <t>12e</t>
  </si>
  <si>
    <t>13d</t>
  </si>
  <si>
    <t>13e</t>
  </si>
  <si>
    <t>14g</t>
  </si>
  <si>
    <t>14h</t>
  </si>
  <si>
    <t>15g</t>
  </si>
  <si>
    <t>15h</t>
  </si>
  <si>
    <t>16e</t>
  </si>
  <si>
    <t>16f</t>
  </si>
  <si>
    <t>g</t>
  </si>
  <si>
    <t>8d</t>
  </si>
  <si>
    <t>27/2/2026</t>
  </si>
  <si>
    <t>23/2/2026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</si>
</sst>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3" formatCode="_(* #,##0.00_);_(* \(#,##0.00\);_(* &quot;-&quot;??_);_(@_)"/>
    <numFmt numFmtId="164" formatCode="_-* #,##0.00_-;\-* #,##0.00_-;_-* &quot;-&quot;??_-;_-@_-"/>
    <numFmt numFmtId="165" formatCode="0.0%"/>
    <numFmt numFmtId="166" formatCode="0.0"/>
    <numFmt numFmtId="167" formatCode="0.000"/>
    <numFmt numFmtId="168" formatCode="#,##0.0"/>
    <numFmt numFmtId="169" formatCode="0.0000"/>
    <numFmt numFmtId="170" formatCode="_(* #,##0_);_(* \(#,##0\);_(* &quot;-&quot;??_);_(@_)"/>
    <numFmt numFmtId="171" formatCode="0.00000"/>
    <numFmt numFmtId="172" formatCode="_-* #,##0_-;\-* #,##0_-;_-* &quot;-&quot;??_-;_-@_-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8"/>
      <name val="Wingdings"/>
      <charset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Wingdings"/>
      <charset val="2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9"/>
      <color theme="1"/>
      <name val="Verdana"/>
      <family val="2"/>
    </font>
    <font>
      <sz val="11"/>
      <name val="Calibri"/>
      <family val="2"/>
    </font>
    <font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11"/>
      <name val="Calibri"/>
    </font>
    <font>
      <sz val="11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</fills>
  <borders count="2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/>
      <top style="thin">
        <color indexed="64"/>
      </top>
      <bottom/>
      <diagonal/>
    </border>
  </borders>
  <cellStyleXfs count="25">
    <xf numFmtId="0" fontId="0" fillId="0" borderId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/>
    <xf numFmtId="0" fontId="9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" fillId="0" borderId="0">
      <protection locked="0"/>
    </xf>
    <xf numFmtId="43" fontId="8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4" fillId="0" borderId="0">
      <alignment vertical="center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43" fontId="15" fillId="0" borderId="0">
      <protection locked="0"/>
    </xf>
    <xf numFmtId="164" fontId="15" fillId="0" borderId="0">
      <protection locked="0"/>
    </xf>
    <xf numFmtId="164" fontId="15" fillId="0" borderId="0">
      <protection locked="0"/>
    </xf>
    <xf numFmtId="0" fontId="10" fillId="0" borderId="0">
      <alignment vertical="center"/>
    </xf>
    <xf numFmtId="164" fontId="15" fillId="0" borderId="0">
      <protection locked="0"/>
    </xf>
    <xf numFmtId="164" fontId="15" fillId="0" borderId="0">
      <protection locked="0"/>
    </xf>
    <xf numFmtId="43" fontId="10" fillId="0" borderId="0" applyFont="0" applyFill="0" applyBorder="0" applyAlignment="0" applyProtection="0"/>
    <xf numFmtId="0" fontId="1" fillId="0" borderId="0"/>
  </cellStyleXfs>
  <cellXfs count="215">
    <xf numFmtId="0" fontId="0" fillId="0" borderId="0" xfId="0"/>
    <xf numFmtId="3" fontId="0" fillId="0" borderId="0" xfId="0" applyNumberFormat="1"/>
    <xf numFmtId="0" fontId="3" fillId="3" borderId="0" xfId="0" applyFont="1" applyFill="1" applyAlignment="1">
      <alignment horizontal="center" vertical="center"/>
    </xf>
    <xf numFmtId="9" fontId="0" fillId="0" borderId="0" xfId="0" applyNumberFormat="1"/>
    <xf numFmtId="0" fontId="0" fillId="4" borderId="0" xfId="0" applyFill="1"/>
    <xf numFmtId="0" fontId="4" fillId="4" borderId="0" xfId="0" applyFont="1" applyFill="1"/>
    <xf numFmtId="3" fontId="0" fillId="4" borderId="0" xfId="0" applyNumberFormat="1" applyFill="1"/>
    <xf numFmtId="9" fontId="0" fillId="4" borderId="0" xfId="0" applyNumberFormat="1" applyFill="1"/>
    <xf numFmtId="0" fontId="2" fillId="4" borderId="0" xfId="0" applyFont="1" applyFill="1"/>
    <xf numFmtId="0" fontId="0" fillId="4" borderId="0" xfId="0" applyFill="1" applyAlignment="1">
      <alignment horizontal="right"/>
    </xf>
    <xf numFmtId="9" fontId="0" fillId="4" borderId="0" xfId="1" applyFont="1" applyFill="1"/>
    <xf numFmtId="0" fontId="0" fillId="4" borderId="0" xfId="0" applyFill="1" applyAlignment="1">
      <alignment vertical="top" wrapText="1"/>
    </xf>
    <xf numFmtId="17" fontId="0" fillId="4" borderId="0" xfId="0" applyNumberFormat="1" applyFill="1" applyAlignment="1">
      <alignment horizontal="right"/>
    </xf>
    <xf numFmtId="17" fontId="5" fillId="4" borderId="0" xfId="0" applyNumberFormat="1" applyFont="1" applyFill="1" applyAlignment="1">
      <alignment horizontal="right"/>
    </xf>
    <xf numFmtId="0" fontId="0" fillId="4" borderId="0" xfId="0" applyFill="1" applyAlignment="1">
      <alignment horizontal="center"/>
    </xf>
    <xf numFmtId="0" fontId="7" fillId="4" borderId="0" xfId="2" applyFill="1" applyAlignment="1">
      <alignment horizontal="center"/>
    </xf>
    <xf numFmtId="0" fontId="7" fillId="4" borderId="0" xfId="2" applyFill="1"/>
    <xf numFmtId="0" fontId="0" fillId="4" borderId="3" xfId="0" applyFill="1" applyBorder="1"/>
    <xf numFmtId="0" fontId="5" fillId="5" borderId="14" xfId="0" applyFont="1" applyFill="1" applyBorder="1" applyAlignment="1">
      <alignment horizontal="centerContinuous"/>
    </xf>
    <xf numFmtId="0" fontId="5" fillId="5" borderId="15" xfId="0" applyFont="1" applyFill="1" applyBorder="1" applyAlignment="1">
      <alignment horizontal="centerContinuous"/>
    </xf>
    <xf numFmtId="0" fontId="6" fillId="3" borderId="3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9" fontId="0" fillId="4" borderId="17" xfId="1" applyFont="1" applyFill="1" applyBorder="1"/>
    <xf numFmtId="0" fontId="0" fillId="0" borderId="3" xfId="0" applyBorder="1"/>
    <xf numFmtId="0" fontId="7" fillId="4" borderId="0" xfId="2" quotePrefix="1" applyFill="1" applyAlignment="1">
      <alignment horizontal="center"/>
    </xf>
    <xf numFmtId="166" fontId="0" fillId="4" borderId="0" xfId="0" applyNumberFormat="1" applyFill="1"/>
    <xf numFmtId="166" fontId="0" fillId="0" borderId="0" xfId="0" applyNumberFormat="1"/>
    <xf numFmtId="3" fontId="0" fillId="4" borderId="0" xfId="0" applyNumberFormat="1" applyFill="1" applyAlignment="1">
      <alignment horizontal="center"/>
    </xf>
    <xf numFmtId="0" fontId="7" fillId="0" borderId="0" xfId="2" quotePrefix="1" applyAlignment="1">
      <alignment horizontal="center"/>
    </xf>
    <xf numFmtId="0" fontId="0" fillId="4" borderId="2" xfId="0" applyFill="1" applyBorder="1"/>
    <xf numFmtId="9" fontId="0" fillId="4" borderId="19" xfId="1" applyFont="1" applyFill="1" applyBorder="1"/>
    <xf numFmtId="0" fontId="0" fillId="4" borderId="8" xfId="0" applyFill="1" applyBorder="1"/>
    <xf numFmtId="17" fontId="0" fillId="4" borderId="0" xfId="0" applyNumberFormat="1" applyFill="1" applyAlignment="1">
      <alignment horizontal="left"/>
    </xf>
    <xf numFmtId="17" fontId="0" fillId="4" borderId="0" xfId="0" applyNumberFormat="1" applyFill="1" applyAlignment="1">
      <alignment horizontal="center"/>
    </xf>
    <xf numFmtId="0" fontId="0" fillId="4" borderId="9" xfId="0" applyFill="1" applyBorder="1"/>
    <xf numFmtId="0" fontId="0" fillId="4" borderId="16" xfId="0" applyFill="1" applyBorder="1"/>
    <xf numFmtId="0" fontId="6" fillId="3" borderId="21" xfId="0" applyFont="1" applyFill="1" applyBorder="1" applyAlignment="1">
      <alignment horizontal="center" vertical="center"/>
    </xf>
    <xf numFmtId="0" fontId="0" fillId="4" borderId="4" xfId="0" applyFill="1" applyBorder="1"/>
    <xf numFmtId="0" fontId="0" fillId="4" borderId="22" xfId="0" applyFill="1" applyBorder="1" applyAlignment="1">
      <alignment horizontal="center"/>
    </xf>
    <xf numFmtId="9" fontId="0" fillId="4" borderId="23" xfId="1" applyFont="1" applyFill="1" applyBorder="1"/>
    <xf numFmtId="0" fontId="0" fillId="4" borderId="24" xfId="0" applyFill="1" applyBorder="1" applyAlignment="1">
      <alignment horizontal="center"/>
    </xf>
    <xf numFmtId="0" fontId="0" fillId="4" borderId="25" xfId="0" applyFill="1" applyBorder="1" applyAlignment="1">
      <alignment horizontal="right"/>
    </xf>
    <xf numFmtId="0" fontId="0" fillId="4" borderId="26" xfId="0" applyFill="1" applyBorder="1" applyAlignment="1">
      <alignment horizontal="right"/>
    </xf>
    <xf numFmtId="0" fontId="0" fillId="4" borderId="27" xfId="0" applyFill="1" applyBorder="1" applyAlignment="1">
      <alignment horizontal="right"/>
    </xf>
    <xf numFmtId="0" fontId="0" fillId="4" borderId="21" xfId="0" applyFill="1" applyBorder="1"/>
    <xf numFmtId="0" fontId="0" fillId="4" borderId="18" xfId="0" applyFill="1" applyBorder="1"/>
    <xf numFmtId="0" fontId="6" fillId="3" borderId="12" xfId="0" applyFont="1" applyFill="1" applyBorder="1" applyAlignment="1">
      <alignment horizontal="center" vertical="center"/>
    </xf>
    <xf numFmtId="0" fontId="0" fillId="4" borderId="12" xfId="0" applyFill="1" applyBorder="1"/>
    <xf numFmtId="0" fontId="0" fillId="2" borderId="14" xfId="0" applyFill="1" applyBorder="1" applyAlignment="1">
      <alignment horizontal="center"/>
    </xf>
    <xf numFmtId="0" fontId="0" fillId="2" borderId="14" xfId="0" applyFill="1" applyBorder="1" applyAlignment="1">
      <alignment horizontal="right"/>
    </xf>
    <xf numFmtId="0" fontId="0" fillId="2" borderId="15" xfId="0" applyFill="1" applyBorder="1" applyAlignment="1">
      <alignment horizontal="right"/>
    </xf>
    <xf numFmtId="3" fontId="0" fillId="4" borderId="0" xfId="1" applyNumberFormat="1" applyFont="1" applyFill="1"/>
    <xf numFmtId="3" fontId="0" fillId="4" borderId="0" xfId="0" applyNumberFormat="1" applyFill="1" applyAlignment="1">
      <alignment horizontal="right"/>
    </xf>
    <xf numFmtId="167" fontId="0" fillId="4" borderId="0" xfId="0" applyNumberFormat="1" applyFill="1"/>
    <xf numFmtId="167" fontId="0" fillId="4" borderId="0" xfId="1" applyNumberFormat="1" applyFont="1" applyFill="1"/>
    <xf numFmtId="167" fontId="0" fillId="0" borderId="0" xfId="0" applyNumberFormat="1"/>
    <xf numFmtId="0" fontId="0" fillId="0" borderId="12" xfId="0" applyBorder="1"/>
    <xf numFmtId="0" fontId="0" fillId="0" borderId="2" xfId="0" applyBorder="1" applyAlignment="1">
      <alignment horizontal="center"/>
    </xf>
    <xf numFmtId="0" fontId="2" fillId="2" borderId="13" xfId="0" applyFont="1" applyFill="1" applyBorder="1"/>
    <xf numFmtId="0" fontId="2" fillId="2" borderId="14" xfId="0" applyFont="1" applyFill="1" applyBorder="1"/>
    <xf numFmtId="17" fontId="0" fillId="6" borderId="0" xfId="0" applyNumberFormat="1" applyFill="1" applyAlignment="1">
      <alignment horizontal="right"/>
    </xf>
    <xf numFmtId="0" fontId="0" fillId="6" borderId="0" xfId="0" applyFill="1"/>
    <xf numFmtId="165" fontId="0" fillId="4" borderId="0" xfId="1" applyNumberFormat="1" applyFont="1" applyFill="1"/>
    <xf numFmtId="165" fontId="0" fillId="4" borderId="16" xfId="1" applyNumberFormat="1" applyFont="1" applyFill="1" applyBorder="1"/>
    <xf numFmtId="165" fontId="0" fillId="4" borderId="1" xfId="1" applyNumberFormat="1" applyFont="1" applyFill="1" applyBorder="1" applyAlignment="1">
      <alignment horizontal="center"/>
    </xf>
    <xf numFmtId="165" fontId="6" fillId="3" borderId="3" xfId="1" applyNumberFormat="1" applyFont="1" applyFill="1" applyBorder="1" applyAlignment="1">
      <alignment horizontal="center" vertical="center"/>
    </xf>
    <xf numFmtId="165" fontId="0" fillId="4" borderId="0" xfId="1" applyNumberFormat="1" applyFont="1" applyFill="1" applyAlignment="1">
      <alignment horizontal="center"/>
    </xf>
    <xf numFmtId="165" fontId="7" fillId="4" borderId="0" xfId="2" quotePrefix="1" applyNumberFormat="1" applyFill="1" applyAlignment="1">
      <alignment horizontal="center"/>
    </xf>
    <xf numFmtId="168" fontId="0" fillId="4" borderId="0" xfId="0" applyNumberFormat="1" applyFill="1"/>
    <xf numFmtId="3" fontId="0" fillId="4" borderId="3" xfId="0" applyNumberFormat="1" applyFill="1" applyBorder="1" applyAlignment="1">
      <alignment horizontal="right"/>
    </xf>
    <xf numFmtId="3" fontId="0" fillId="4" borderId="18" xfId="0" applyNumberFormat="1" applyFill="1" applyBorder="1" applyAlignment="1">
      <alignment horizontal="right"/>
    </xf>
    <xf numFmtId="3" fontId="0" fillId="4" borderId="12" xfId="0" applyNumberFormat="1" applyFill="1" applyBorder="1" applyAlignment="1">
      <alignment horizontal="right"/>
    </xf>
    <xf numFmtId="3" fontId="0" fillId="4" borderId="16" xfId="0" applyNumberFormat="1" applyFill="1" applyBorder="1" applyAlignment="1">
      <alignment horizontal="right"/>
    </xf>
    <xf numFmtId="3" fontId="0" fillId="4" borderId="20" xfId="0" applyNumberFormat="1" applyFill="1" applyBorder="1" applyAlignment="1">
      <alignment horizontal="right"/>
    </xf>
    <xf numFmtId="3" fontId="0" fillId="4" borderId="21" xfId="0" applyNumberFormat="1" applyFill="1" applyBorder="1" applyAlignment="1">
      <alignment horizontal="right"/>
    </xf>
    <xf numFmtId="9" fontId="0" fillId="4" borderId="18" xfId="1" applyFont="1" applyFill="1" applyBorder="1" applyAlignment="1">
      <alignment horizontal="right"/>
    </xf>
    <xf numFmtId="9" fontId="0" fillId="4" borderId="12" xfId="1" applyFont="1" applyFill="1" applyBorder="1" applyAlignment="1">
      <alignment horizontal="right"/>
    </xf>
    <xf numFmtId="165" fontId="0" fillId="0" borderId="16" xfId="1" applyNumberFormat="1" applyFont="1" applyFill="1" applyBorder="1" applyAlignment="1">
      <alignment horizontal="right"/>
    </xf>
    <xf numFmtId="165" fontId="0" fillId="0" borderId="3" xfId="1" applyNumberFormat="1" applyFont="1" applyFill="1" applyBorder="1" applyAlignment="1">
      <alignment horizontal="right"/>
    </xf>
    <xf numFmtId="4" fontId="0" fillId="4" borderId="16" xfId="0" applyNumberFormat="1" applyFill="1" applyBorder="1" applyAlignment="1">
      <alignment horizontal="right"/>
    </xf>
    <xf numFmtId="4" fontId="0" fillId="4" borderId="3" xfId="0" applyNumberFormat="1" applyFill="1" applyBorder="1" applyAlignment="1">
      <alignment horizontal="right"/>
    </xf>
    <xf numFmtId="0" fontId="7" fillId="4" borderId="0" xfId="2" applyFill="1" applyBorder="1"/>
    <xf numFmtId="4" fontId="0" fillId="4" borderId="0" xfId="0" applyNumberFormat="1" applyFill="1"/>
    <xf numFmtId="0" fontId="0" fillId="0" borderId="1" xfId="0" applyBorder="1" applyAlignment="1">
      <alignment horizontal="center"/>
    </xf>
    <xf numFmtId="0" fontId="2" fillId="2" borderId="8" xfId="0" applyFont="1" applyFill="1" applyBorder="1"/>
    <xf numFmtId="0" fontId="2" fillId="2" borderId="0" xfId="0" applyFont="1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right"/>
    </xf>
    <xf numFmtId="0" fontId="0" fillId="2" borderId="9" xfId="0" applyFill="1" applyBorder="1" applyAlignment="1">
      <alignment horizontal="right"/>
    </xf>
    <xf numFmtId="0" fontId="0" fillId="7" borderId="0" xfId="0" applyFill="1"/>
    <xf numFmtId="43" fontId="0" fillId="0" borderId="0" xfId="6" applyFont="1" applyFill="1"/>
    <xf numFmtId="9" fontId="0" fillId="0" borderId="0" xfId="1" applyFont="1" applyFill="1"/>
    <xf numFmtId="1" fontId="0" fillId="0" borderId="0" xfId="0" applyNumberFormat="1"/>
    <xf numFmtId="4" fontId="0" fillId="4" borderId="0" xfId="0" applyNumberFormat="1" applyFill="1" applyAlignment="1">
      <alignment horizontal="right"/>
    </xf>
    <xf numFmtId="169" fontId="0" fillId="7" borderId="0" xfId="0" applyNumberFormat="1" applyFill="1"/>
    <xf numFmtId="2" fontId="0" fillId="7" borderId="0" xfId="0" applyNumberFormat="1" applyFill="1"/>
    <xf numFmtId="168" fontId="0" fillId="4" borderId="18" xfId="0" applyNumberFormat="1" applyFill="1" applyBorder="1" applyAlignment="1">
      <alignment horizontal="right"/>
    </xf>
    <xf numFmtId="168" fontId="0" fillId="4" borderId="3" xfId="0" applyNumberFormat="1" applyFill="1" applyBorder="1" applyAlignment="1">
      <alignment horizontal="right"/>
    </xf>
    <xf numFmtId="168" fontId="0" fillId="4" borderId="16" xfId="0" applyNumberFormat="1" applyFill="1" applyBorder="1" applyAlignment="1">
      <alignment horizontal="right"/>
    </xf>
    <xf numFmtId="9" fontId="0" fillId="7" borderId="0" xfId="1" applyFont="1" applyFill="1"/>
    <xf numFmtId="0" fontId="0" fillId="8" borderId="0" xfId="0" applyFill="1"/>
    <xf numFmtId="43" fontId="0" fillId="7" borderId="0" xfId="6" applyFont="1" applyFill="1"/>
    <xf numFmtId="170" fontId="0" fillId="0" borderId="0" xfId="0" applyNumberFormat="1"/>
    <xf numFmtId="170" fontId="0" fillId="0" borderId="0" xfId="6" applyNumberFormat="1" applyFont="1" applyFill="1"/>
    <xf numFmtId="170" fontId="0" fillId="7" borderId="0" xfId="6" applyNumberFormat="1" applyFont="1" applyFill="1"/>
    <xf numFmtId="1" fontId="0" fillId="4" borderId="0" xfId="0" applyNumberFormat="1" applyFill="1"/>
    <xf numFmtId="164" fontId="0" fillId="0" borderId="0" xfId="0" applyNumberFormat="1"/>
    <xf numFmtId="170" fontId="0" fillId="0" borderId="0" xfId="6" applyNumberFormat="1" applyFont="1" applyFill="1" applyBorder="1"/>
    <xf numFmtId="9" fontId="0" fillId="0" borderId="0" xfId="1" applyFont="1" applyFill="1" applyBorder="1"/>
    <xf numFmtId="43" fontId="0" fillId="0" borderId="0" xfId="6" applyFont="1" applyBorder="1"/>
    <xf numFmtId="43" fontId="0" fillId="0" borderId="0" xfId="0" applyNumberFormat="1"/>
    <xf numFmtId="14" fontId="0" fillId="0" borderId="0" xfId="0" applyNumberFormat="1"/>
    <xf numFmtId="0" fontId="2" fillId="7" borderId="0" xfId="0" applyFont="1" applyFill="1"/>
    <xf numFmtId="43" fontId="0" fillId="7" borderId="0" xfId="0" applyNumberFormat="1" applyFill="1"/>
    <xf numFmtId="0" fontId="0" fillId="0" borderId="0" xfId="1" applyNumberFormat="1" applyFont="1" applyFill="1"/>
    <xf numFmtId="9" fontId="0" fillId="0" borderId="0" xfId="1" applyFont="1"/>
    <xf numFmtId="0" fontId="0" fillId="4" borderId="3" xfId="6" applyNumberFormat="1" applyFont="1" applyFill="1" applyBorder="1" applyAlignment="1">
      <alignment horizontal="right"/>
    </xf>
    <xf numFmtId="0" fontId="0" fillId="4" borderId="3" xfId="0" applyFill="1" applyBorder="1" applyAlignment="1">
      <alignment horizontal="right"/>
    </xf>
    <xf numFmtId="14" fontId="0" fillId="4" borderId="3" xfId="0" applyNumberFormat="1" applyFill="1" applyBorder="1" applyAlignment="1">
      <alignment horizontal="right"/>
    </xf>
    <xf numFmtId="165" fontId="0" fillId="0" borderId="0" xfId="1" applyNumberFormat="1" applyFont="1"/>
    <xf numFmtId="164" fontId="0" fillId="0" borderId="0" xfId="1" applyNumberFormat="1" applyFont="1" applyFill="1"/>
    <xf numFmtId="170" fontId="0" fillId="0" borderId="0" xfId="6" applyNumberFormat="1" applyFont="1"/>
    <xf numFmtId="1" fontId="0" fillId="7" borderId="0" xfId="0" applyNumberFormat="1" applyFill="1"/>
    <xf numFmtId="165" fontId="0" fillId="7" borderId="0" xfId="1" applyNumberFormat="1" applyFont="1" applyFill="1" applyBorder="1"/>
    <xf numFmtId="170" fontId="0" fillId="7" borderId="0" xfId="6" applyNumberFormat="1" applyFont="1" applyFill="1" applyBorder="1"/>
    <xf numFmtId="170" fontId="0" fillId="7" borderId="0" xfId="0" applyNumberFormat="1" applyFill="1"/>
    <xf numFmtId="43" fontId="0" fillId="7" borderId="0" xfId="6" applyFont="1" applyFill="1" applyBorder="1"/>
    <xf numFmtId="9" fontId="0" fillId="7" borderId="0" xfId="1" applyFont="1" applyFill="1" applyBorder="1"/>
    <xf numFmtId="164" fontId="0" fillId="7" borderId="0" xfId="1" applyNumberFormat="1" applyFont="1" applyFill="1" applyBorder="1"/>
    <xf numFmtId="0" fontId="7" fillId="5" borderId="13" xfId="2" applyFill="1" applyBorder="1" applyAlignment="1">
      <alignment horizontal="centerContinuous"/>
    </xf>
    <xf numFmtId="0" fontId="2" fillId="9" borderId="0" xfId="0" applyFont="1" applyFill="1"/>
    <xf numFmtId="43" fontId="2" fillId="9" borderId="0" xfId="0" applyNumberFormat="1" applyFont="1" applyFill="1"/>
    <xf numFmtId="10" fontId="2" fillId="9" borderId="0" xfId="0" applyNumberFormat="1" applyFont="1" applyFill="1"/>
    <xf numFmtId="10" fontId="0" fillId="4" borderId="0" xfId="0" applyNumberFormat="1" applyFill="1"/>
    <xf numFmtId="10" fontId="0" fillId="4" borderId="16" xfId="0" applyNumberFormat="1" applyFill="1" applyBorder="1" applyAlignment="1">
      <alignment horizontal="right"/>
    </xf>
    <xf numFmtId="10" fontId="0" fillId="4" borderId="3" xfId="0" applyNumberFormat="1" applyFill="1" applyBorder="1" applyAlignment="1">
      <alignment horizontal="right"/>
    </xf>
    <xf numFmtId="10" fontId="0" fillId="0" borderId="0" xfId="0" applyNumberFormat="1"/>
    <xf numFmtId="9" fontId="0" fillId="4" borderId="16" xfId="1" applyFont="1" applyFill="1" applyBorder="1" applyAlignment="1">
      <alignment horizontal="right"/>
    </xf>
    <xf numFmtId="9" fontId="0" fillId="4" borderId="3" xfId="1" applyFont="1" applyFill="1" applyBorder="1" applyAlignment="1">
      <alignment horizontal="right"/>
    </xf>
    <xf numFmtId="43" fontId="0" fillId="0" borderId="0" xfId="6" applyFont="1"/>
    <xf numFmtId="10" fontId="0" fillId="7" borderId="0" xfId="0" applyNumberFormat="1" applyFill="1"/>
    <xf numFmtId="171" fontId="0" fillId="7" borderId="0" xfId="0" applyNumberFormat="1" applyFill="1"/>
    <xf numFmtId="43" fontId="2" fillId="9" borderId="0" xfId="6" applyFont="1" applyFill="1"/>
    <xf numFmtId="14" fontId="0" fillId="0" borderId="0" xfId="6" applyNumberFormat="1" applyFont="1" applyAlignment="1">
      <alignment horizontal="left"/>
    </xf>
    <xf numFmtId="172" fontId="0" fillId="10" borderId="3" xfId="0" applyNumberFormat="1" applyFill="1" applyBorder="1"/>
    <xf numFmtId="2" fontId="0" fillId="0" borderId="0" xfId="0" applyNumberFormat="1"/>
    <xf numFmtId="2" fontId="0" fillId="7" borderId="0" xfId="1" applyNumberFormat="1" applyFont="1" applyFill="1"/>
    <xf numFmtId="0" fontId="11" fillId="4" borderId="0" xfId="0" applyFont="1" applyFill="1"/>
    <xf numFmtId="4" fontId="0" fillId="0" borderId="0" xfId="0" applyNumberFormat="1"/>
    <xf numFmtId="0" fontId="0" fillId="7" borderId="0" xfId="0" applyFill="1" applyAlignment="1">
      <alignment wrapText="1"/>
    </xf>
    <xf numFmtId="43" fontId="0" fillId="7" borderId="0" xfId="6" applyFont="1" applyFill="1" applyAlignment="1">
      <alignment wrapText="1"/>
    </xf>
    <xf numFmtId="43" fontId="0" fillId="0" borderId="0" xfId="6" applyFont="1" applyAlignment="1">
      <alignment wrapText="1"/>
    </xf>
    <xf numFmtId="0" fontId="0" fillId="0" borderId="0" xfId="0" applyAlignment="1">
      <alignment wrapText="1"/>
    </xf>
    <xf numFmtId="0" fontId="2" fillId="7" borderId="0" xfId="0" applyFont="1" applyFill="1" applyAlignment="1">
      <alignment wrapText="1"/>
    </xf>
    <xf numFmtId="172" fontId="0" fillId="10" borderId="3" xfId="0" applyNumberFormat="1" applyFill="1" applyBorder="1" applyAlignment="1">
      <alignment wrapText="1"/>
    </xf>
    <xf numFmtId="166" fontId="0" fillId="7" borderId="0" xfId="0" applyNumberFormat="1" applyFill="1"/>
    <xf numFmtId="9" fontId="2" fillId="9" borderId="0" xfId="1" applyFont="1" applyFill="1"/>
    <xf numFmtId="43" fontId="0" fillId="0" borderId="0" xfId="1" applyNumberFormat="1" applyFont="1" applyFill="1"/>
    <xf numFmtId="3" fontId="2" fillId="4" borderId="0" xfId="0" applyNumberFormat="1" applyFont="1" applyFill="1"/>
    <xf numFmtId="43" fontId="0" fillId="4" borderId="0" xfId="1" applyNumberFormat="1" applyFont="1" applyFill="1"/>
    <xf numFmtId="14" fontId="0" fillId="4" borderId="0" xfId="0" applyNumberFormat="1" applyFill="1"/>
    <xf numFmtId="14" fontId="0" fillId="0" borderId="0" xfId="6" applyNumberFormat="1" applyFont="1"/>
    <xf numFmtId="170" fontId="1" fillId="0" borderId="0" xfId="5" applyNumberFormat="1" applyProtection="1">
      <protection locked="0"/>
    </xf>
    <xf numFmtId="15" fontId="0" fillId="0" borderId="0" xfId="0" applyNumberFormat="1" applyAlignment="1">
      <alignment vertical="center"/>
    </xf>
    <xf numFmtId="43" fontId="0" fillId="4" borderId="0" xfId="6" applyFont="1" applyFill="1"/>
    <xf numFmtId="3" fontId="0" fillId="0" borderId="12" xfId="0" applyNumberFormat="1" applyBorder="1" applyAlignment="1">
      <alignment horizontal="right"/>
    </xf>
    <xf numFmtId="3" fontId="0" fillId="0" borderId="3" xfId="0" applyNumberFormat="1" applyBorder="1" applyAlignment="1">
      <alignment horizontal="right"/>
    </xf>
    <xf numFmtId="3" fontId="0" fillId="7" borderId="0" xfId="0" applyNumberFormat="1" applyFill="1"/>
    <xf numFmtId="0" fontId="0" fillId="0" borderId="0" xfId="6" applyNumberFormat="1" applyFont="1"/>
    <xf numFmtId="0" fontId="0" fillId="7" borderId="28" xfId="0" applyFill="1" applyBorder="1"/>
    <xf numFmtId="0" fontId="2" fillId="7" borderId="28" xfId="0" applyFont="1" applyFill="1" applyBorder="1"/>
    <xf numFmtId="0" fontId="0" fillId="0" borderId="28" xfId="0" applyBorder="1"/>
    <xf numFmtId="172" fontId="0" fillId="0" borderId="0" xfId="0" applyNumberFormat="1"/>
    <xf numFmtId="43" fontId="0" fillId="0" borderId="0" xfId="6" applyFont="1" applyFill="1" applyBorder="1"/>
    <xf numFmtId="43" fontId="0" fillId="0" borderId="28" xfId="6" applyFont="1" applyBorder="1"/>
    <xf numFmtId="43" fontId="0" fillId="7" borderId="28" xfId="6" applyFont="1" applyFill="1" applyBorder="1"/>
    <xf numFmtId="170" fontId="1" fillId="7" borderId="0" xfId="5" applyNumberFormat="1" applyFill="1" applyProtection="1">
      <protection locked="0"/>
    </xf>
    <xf numFmtId="0" fontId="2" fillId="4" borderId="0" xfId="0" applyFont="1" applyFill="1" applyAlignment="1">
      <alignment horizontal="right"/>
    </xf>
    <xf numFmtId="9" fontId="2" fillId="4" borderId="0" xfId="1" applyFont="1" applyFill="1"/>
    <xf numFmtId="17" fontId="2" fillId="4" borderId="0" xfId="0" applyNumberFormat="1" applyFont="1" applyFill="1" applyAlignment="1">
      <alignment horizontal="right"/>
    </xf>
    <xf numFmtId="168" fontId="2" fillId="4" borderId="0" xfId="0" applyNumberFormat="1" applyFont="1" applyFill="1"/>
    <xf numFmtId="1" fontId="0" fillId="7" borderId="28" xfId="0" applyNumberFormat="1" applyFill="1" applyBorder="1"/>
    <xf numFmtId="172" fontId="0" fillId="7" borderId="0" xfId="0" applyNumberFormat="1" applyFill="1"/>
    <xf numFmtId="43" fontId="0" fillId="0" borderId="28" xfId="0" applyNumberFormat="1" applyBorder="1"/>
    <xf numFmtId="170" fontId="0" fillId="7" borderId="28" xfId="0" applyNumberFormat="1" applyFill="1" applyBorder="1"/>
    <xf numFmtId="10" fontId="0" fillId="7" borderId="0" xfId="6" applyNumberFormat="1" applyFont="1" applyFill="1" applyBorder="1"/>
    <xf numFmtId="43" fontId="0" fillId="7" borderId="28" xfId="0" applyNumberFormat="1" applyFill="1" applyBorder="1"/>
    <xf numFmtId="43" fontId="1" fillId="7" borderId="0" xfId="6" applyFont="1" applyFill="1"/>
    <xf numFmtId="9" fontId="1" fillId="7" borderId="0" xfId="1" applyFont="1" applyFill="1"/>
    <xf numFmtId="1" fontId="14" fillId="0" borderId="0" xfId="13" applyNumberFormat="1">
      <alignment vertical="center"/>
    </xf>
    <xf numFmtId="1" fontId="0" fillId="9" borderId="0" xfId="0" applyNumberFormat="1" applyFill="1"/>
    <xf numFmtId="170" fontId="0" fillId="9" borderId="0" xfId="6" applyNumberFormat="1" applyFont="1" applyFill="1"/>
    <xf numFmtId="0" fontId="0" fillId="4" borderId="13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5" xfId="0" applyFill="1" applyBorder="1" applyAlignment="1" applyProtection="1">
      <alignment horizontal="left" vertical="top" wrapText="1"/>
      <protection locked="0"/>
    </xf>
    <xf numFmtId="0" fontId="0" fillId="4" borderId="6" xfId="0" applyFill="1" applyBorder="1" applyAlignment="1" applyProtection="1">
      <alignment horizontal="left" vertical="top" wrapText="1"/>
      <protection locked="0"/>
    </xf>
    <xf numFmtId="0" fontId="0" fillId="4" borderId="7" xfId="0" applyFill="1" applyBorder="1" applyAlignment="1" applyProtection="1">
      <alignment horizontal="left" vertical="top" wrapText="1"/>
      <protection locked="0"/>
    </xf>
    <xf numFmtId="0" fontId="0" fillId="4" borderId="8" xfId="0" applyFill="1" applyBorder="1" applyAlignment="1" applyProtection="1">
      <alignment horizontal="left" vertical="top" wrapText="1"/>
      <protection locked="0"/>
    </xf>
    <xf numFmtId="0" fontId="0" fillId="4" borderId="0" xfId="0" applyFill="1" applyAlignment="1" applyProtection="1">
      <alignment horizontal="left" vertical="top" wrapText="1"/>
      <protection locked="0"/>
    </xf>
    <xf numFmtId="0" fontId="0" fillId="4" borderId="9" xfId="0" applyFill="1" applyBorder="1" applyAlignment="1" applyProtection="1">
      <alignment horizontal="left" vertical="top" wrapText="1"/>
      <protection locked="0"/>
    </xf>
    <xf numFmtId="0" fontId="0" fillId="4" borderId="10" xfId="0" applyFill="1" applyBorder="1" applyAlignment="1" applyProtection="1">
      <alignment horizontal="left" vertical="top" wrapText="1"/>
      <protection locked="0"/>
    </xf>
    <xf numFmtId="0" fontId="0" fillId="4" borderId="4" xfId="0" applyFill="1" applyBorder="1" applyAlignment="1" applyProtection="1">
      <alignment horizontal="left" vertical="top" wrapText="1"/>
      <protection locked="0"/>
    </xf>
    <xf numFmtId="0" fontId="0" fillId="4" borderId="11" xfId="0" applyFill="1" applyBorder="1" applyAlignment="1" applyProtection="1">
      <alignment horizontal="left" vertical="top" wrapText="1"/>
      <protection locked="0"/>
    </xf>
    <xf numFmtId="0" fontId="0" fillId="4" borderId="5" xfId="0" applyFill="1" applyBorder="1" applyAlignment="1">
      <alignment horizontal="left" vertical="top" wrapText="1"/>
    </xf>
    <xf numFmtId="0" fontId="0" fillId="4" borderId="6" xfId="0" applyFill="1" applyBorder="1" applyAlignment="1">
      <alignment horizontal="left" vertical="top" wrapText="1"/>
    </xf>
    <xf numFmtId="0" fontId="0" fillId="4" borderId="7" xfId="0" applyFill="1" applyBorder="1" applyAlignment="1">
      <alignment horizontal="left" vertical="top" wrapText="1"/>
    </xf>
    <xf numFmtId="0" fontId="0" fillId="4" borderId="8" xfId="0" applyFill="1" applyBorder="1" applyAlignment="1">
      <alignment horizontal="left" vertical="top" wrapText="1"/>
    </xf>
    <xf numFmtId="0" fontId="0" fillId="4" borderId="0" xfId="0" applyFill="1" applyAlignment="1">
      <alignment horizontal="left" vertical="top" wrapText="1"/>
    </xf>
    <xf numFmtId="0" fontId="0" fillId="4" borderId="9" xfId="0" applyFill="1" applyBorder="1" applyAlignment="1">
      <alignment horizontal="left" vertical="top" wrapText="1"/>
    </xf>
    <xf numFmtId="0" fontId="0" fillId="4" borderId="10" xfId="0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0" fillId="4" borderId="11" xfId="0" applyFill="1" applyBorder="1" applyAlignment="1">
      <alignment horizontal="left" vertical="top" wrapText="1"/>
    </xf>
    <xf numFmtId="0" fontId="4" fillId="4" borderId="0" xfId="0" applyFont="1" applyFill="1" applyAlignment="1">
      <alignment horizontal="left" wrapText="1"/>
    </xf>
  </cellXfs>
  <cellStyles count="25">
    <cellStyle name="Comma" xfId="6" builtinId="3"/>
    <cellStyle name="Comma 2" xfId="5"/>
    <cellStyle name="Comma 2 2" xfId="7"/>
    <cellStyle name="Comma 2 2 2" xfId="9"/>
    <cellStyle name="Comma 2 2 2 2" xfId="22"/>
    <cellStyle name="Comma 2 2 2 3" xfId="19"/>
    <cellStyle name="Comma 2 2 3" xfId="21"/>
    <cellStyle name="Comma 2 2 4" xfId="18"/>
    <cellStyle name="Comma 2 3" xfId="8"/>
    <cellStyle name="Comma 2 4" xfId="17"/>
    <cellStyle name="Comma 3" xfId="23"/>
    <cellStyle name="Comma 5" xfId="11"/>
    <cellStyle name="Hyperlink" xfId="2" builtinId="8"/>
    <cellStyle name="Normal" xfId="0" builtinId="0"/>
    <cellStyle name="Normal 2" xfId="4"/>
    <cellStyle name="Normal 2 2" xfId="16"/>
    <cellStyle name="Normal 2 3" xfId="15"/>
    <cellStyle name="Normal 3" xfId="14"/>
    <cellStyle name="Normal 4" xfId="10"/>
    <cellStyle name="Normal 5" xfId="20"/>
    <cellStyle name="Normal 6" xfId="24"/>
    <cellStyle name="Normal 7" xfId="13"/>
    <cellStyle name="Percent" xfId="1" builtinId="5"/>
    <cellStyle name="Percent 2" xfId="12"/>
    <cellStyle name="Standaard 2" xfId="3"/>
  </cellStyles>
  <dxfs count="796"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</dxfs>
  <tableStyles count="0" defaultTableStyle="TableStyleMedium9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customXml" Target="../customXml/item1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55" Type="http://schemas.openxmlformats.org/officeDocument/2006/relationships/theme" Target="theme/theme1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styles" Target="styles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sharedStrings" Target="sharedString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externalLink" Target="externalLinks/externalLink1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1a'!$D$20</c:f>
              <c:strCache>
                <c:ptCount val="1"/>
                <c:pt idx="0">
                  <c:v>Actual 25/26</c:v>
                </c:pt>
              </c:strCache>
            </c:strRef>
          </c:tx>
          <c:invertIfNegative val="0"/>
          <c:cat>
            <c:numRef>
              <c:f>'KPI 1a'!$E$18:$P$18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1a'!$E$20:$P$20</c:f>
              <c:numCache>
                <c:formatCode>#,##0</c:formatCode>
                <c:ptCount val="12"/>
                <c:pt idx="0">
                  <c:v>45093</c:v>
                </c:pt>
                <c:pt idx="1">
                  <c:v>50272</c:v>
                </c:pt>
                <c:pt idx="2">
                  <c:v>38210</c:v>
                </c:pt>
                <c:pt idx="3">
                  <c:v>45521</c:v>
                </c:pt>
                <c:pt idx="4">
                  <c:v>38240</c:v>
                </c:pt>
                <c:pt idx="5">
                  <c:v>37291</c:v>
                </c:pt>
                <c:pt idx="6">
                  <c:v>57214</c:v>
                </c:pt>
                <c:pt idx="7">
                  <c:v>34037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8A-43CE-A0EC-74E442FAC05B}"/>
            </c:ext>
          </c:extLst>
        </c:ser>
        <c:ser>
          <c:idx val="2"/>
          <c:order val="2"/>
          <c:tx>
            <c:strRef>
              <c:f>'KPI 1a'!$D$23</c:f>
              <c:strCache>
                <c:ptCount val="1"/>
                <c:pt idx="0">
                  <c:v>Actual 24/25</c:v>
                </c:pt>
              </c:strCache>
            </c:strRef>
          </c:tx>
          <c:invertIfNegative val="0"/>
          <c:cat>
            <c:numRef>
              <c:f>'KPI 1a'!$E$18:$P$18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1a'!$E$23:$P$23</c:f>
              <c:numCache>
                <c:formatCode>#,##0</c:formatCode>
                <c:ptCount val="12"/>
                <c:pt idx="0">
                  <c:v>53163.899999999994</c:v>
                </c:pt>
                <c:pt idx="1">
                  <c:v>54631</c:v>
                </c:pt>
                <c:pt idx="2">
                  <c:v>46421</c:v>
                </c:pt>
                <c:pt idx="3">
                  <c:v>50191</c:v>
                </c:pt>
                <c:pt idx="4">
                  <c:v>48727</c:v>
                </c:pt>
                <c:pt idx="5">
                  <c:v>36591</c:v>
                </c:pt>
                <c:pt idx="6">
                  <c:v>68716</c:v>
                </c:pt>
                <c:pt idx="7">
                  <c:v>50990</c:v>
                </c:pt>
                <c:pt idx="8">
                  <c:v>41459</c:v>
                </c:pt>
                <c:pt idx="9">
                  <c:v>35925</c:v>
                </c:pt>
                <c:pt idx="10">
                  <c:v>45550</c:v>
                </c:pt>
                <c:pt idx="11">
                  <c:v>40458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8A-43CE-A0EC-74E442FAC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125120"/>
        <c:axId val="99126656"/>
      </c:barChart>
      <c:lineChart>
        <c:grouping val="standard"/>
        <c:varyColors val="0"/>
        <c:ser>
          <c:idx val="0"/>
          <c:order val="0"/>
          <c:tx>
            <c:strRef>
              <c:f>'KPI 1a'!$D$19</c:f>
              <c:strCache>
                <c:ptCount val="1"/>
                <c:pt idx="0">
                  <c:v>Budget 25/26</c:v>
                </c:pt>
              </c:strCache>
            </c:strRef>
          </c:tx>
          <c:marker>
            <c:symbol val="none"/>
          </c:marker>
          <c:cat>
            <c:numRef>
              <c:f>'KPI 1a'!$E$18:$P$18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1a'!$E$19:$P$19</c:f>
              <c:numCache>
                <c:formatCode>#,##0</c:formatCode>
                <c:ptCount val="12"/>
                <c:pt idx="0">
                  <c:v>40000</c:v>
                </c:pt>
                <c:pt idx="1">
                  <c:v>40020</c:v>
                </c:pt>
                <c:pt idx="2">
                  <c:v>40520</c:v>
                </c:pt>
                <c:pt idx="3">
                  <c:v>41020</c:v>
                </c:pt>
                <c:pt idx="4">
                  <c:v>41520</c:v>
                </c:pt>
                <c:pt idx="5">
                  <c:v>42020</c:v>
                </c:pt>
                <c:pt idx="6">
                  <c:v>42520</c:v>
                </c:pt>
                <c:pt idx="7">
                  <c:v>43020</c:v>
                </c:pt>
                <c:pt idx="8">
                  <c:v>43520</c:v>
                </c:pt>
                <c:pt idx="9">
                  <c:v>44020</c:v>
                </c:pt>
                <c:pt idx="10">
                  <c:v>44520</c:v>
                </c:pt>
                <c:pt idx="11">
                  <c:v>45020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8A-43CE-A0EC-74E442FAC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125120"/>
        <c:axId val="99126656"/>
      </c:lineChart>
      <c:dateAx>
        <c:axId val="9912512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99126656"/>
        <c:crosses val="autoZero"/>
        <c:auto val="1"/>
        <c:lblOffset val="100"/>
        <c:baseTimeUnit val="months"/>
      </c:dateAx>
      <c:valAx>
        <c:axId val="9912665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99125120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1b'!$D$20</c:f>
              <c:strCache>
                <c:ptCount val="1"/>
                <c:pt idx="0">
                  <c:v>Actual 25/26</c:v>
                </c:pt>
              </c:strCache>
            </c:strRef>
          </c:tx>
          <c:invertIfNegative val="0"/>
          <c:cat>
            <c:numRef>
              <c:f>'KPI 1b'!$E$18:$P$18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1b'!$E$20:$P$20</c:f>
              <c:numCache>
                <c:formatCode>#,##0</c:formatCode>
                <c:ptCount val="12"/>
                <c:pt idx="0">
                  <c:v>45093</c:v>
                </c:pt>
                <c:pt idx="1">
                  <c:v>50272</c:v>
                </c:pt>
                <c:pt idx="2">
                  <c:v>38210</c:v>
                </c:pt>
                <c:pt idx="3">
                  <c:v>45521</c:v>
                </c:pt>
                <c:pt idx="4">
                  <c:v>38240</c:v>
                </c:pt>
                <c:pt idx="5">
                  <c:v>37291</c:v>
                </c:pt>
                <c:pt idx="6">
                  <c:v>57214</c:v>
                </c:pt>
                <c:pt idx="7">
                  <c:v>34037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4E-41E7-AB9D-B665787FBFDA}"/>
            </c:ext>
          </c:extLst>
        </c:ser>
        <c:ser>
          <c:idx val="2"/>
          <c:order val="2"/>
          <c:tx>
            <c:strRef>
              <c:f>'KPI 1b'!$D$23</c:f>
              <c:strCache>
                <c:ptCount val="1"/>
                <c:pt idx="0">
                  <c:v>Actual 24/25</c:v>
                </c:pt>
              </c:strCache>
            </c:strRef>
          </c:tx>
          <c:invertIfNegative val="0"/>
          <c:cat>
            <c:numRef>
              <c:f>'KPI 1b'!$E$18:$P$18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1b'!$E$23:$P$23</c:f>
              <c:numCache>
                <c:formatCode>#,##0</c:formatCode>
                <c:ptCount val="12"/>
                <c:pt idx="0">
                  <c:v>53163.899999999994</c:v>
                </c:pt>
                <c:pt idx="1">
                  <c:v>54631</c:v>
                </c:pt>
                <c:pt idx="2">
                  <c:v>46421</c:v>
                </c:pt>
                <c:pt idx="3">
                  <c:v>50191</c:v>
                </c:pt>
                <c:pt idx="4">
                  <c:v>48727</c:v>
                </c:pt>
                <c:pt idx="5">
                  <c:v>36591</c:v>
                </c:pt>
                <c:pt idx="6">
                  <c:v>68716</c:v>
                </c:pt>
                <c:pt idx="7">
                  <c:v>50990</c:v>
                </c:pt>
                <c:pt idx="8">
                  <c:v>41459</c:v>
                </c:pt>
                <c:pt idx="9">
                  <c:v>35925</c:v>
                </c:pt>
                <c:pt idx="10">
                  <c:v>45550</c:v>
                </c:pt>
                <c:pt idx="11">
                  <c:v>40458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4E-41E7-AB9D-B665787FB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125120"/>
        <c:axId val="99126656"/>
      </c:barChart>
      <c:lineChart>
        <c:grouping val="standard"/>
        <c:varyColors val="0"/>
        <c:ser>
          <c:idx val="0"/>
          <c:order val="0"/>
          <c:tx>
            <c:strRef>
              <c:f>'KPI 1b'!$D$19</c:f>
              <c:strCache>
                <c:ptCount val="1"/>
                <c:pt idx="0">
                  <c:v>Budget 25/26</c:v>
                </c:pt>
              </c:strCache>
            </c:strRef>
          </c:tx>
          <c:marker>
            <c:symbol val="none"/>
          </c:marker>
          <c:cat>
            <c:numRef>
              <c:f>'KPI 1b'!$E$18:$P$18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1b'!$E$19:$P$19</c:f>
              <c:numCache>
                <c:formatCode>#,##0</c:formatCode>
                <c:ptCount val="12"/>
                <c:pt idx="0">
                  <c:v>39200</c:v>
                </c:pt>
                <c:pt idx="1">
                  <c:v>39219.599999999999</c:v>
                </c:pt>
                <c:pt idx="2">
                  <c:v>39709.599999999999</c:v>
                </c:pt>
                <c:pt idx="3">
                  <c:v>40199.599999999999</c:v>
                </c:pt>
                <c:pt idx="4">
                  <c:v>40689.599999999999</c:v>
                </c:pt>
                <c:pt idx="5">
                  <c:v>41179.599999999999</c:v>
                </c:pt>
                <c:pt idx="6">
                  <c:v>41669.599999999999</c:v>
                </c:pt>
                <c:pt idx="7">
                  <c:v>42159.6</c:v>
                </c:pt>
                <c:pt idx="8">
                  <c:v>42649.599999999999</c:v>
                </c:pt>
                <c:pt idx="9">
                  <c:v>43139.6</c:v>
                </c:pt>
                <c:pt idx="10">
                  <c:v>43629.599999999999</c:v>
                </c:pt>
                <c:pt idx="11">
                  <c:v>44119.6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4E-41E7-AB9D-B665787FB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125120"/>
        <c:axId val="99126656"/>
      </c:lineChart>
      <c:dateAx>
        <c:axId val="9912512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99126656"/>
        <c:crosses val="autoZero"/>
        <c:auto val="1"/>
        <c:lblOffset val="100"/>
        <c:baseTimeUnit val="months"/>
      </c:dateAx>
      <c:valAx>
        <c:axId val="9912665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99125120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1c'!$D$20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1c'!$E$20:$P$20</c:f>
              <c:numCache>
                <c:formatCode>#,##0</c:formatCode>
                <c:ptCount val="12"/>
                <c:pt idx="0">
                  <c:v>54776</c:v>
                </c:pt>
                <c:pt idx="1">
                  <c:v>55447</c:v>
                </c:pt>
                <c:pt idx="2">
                  <c:v>56659</c:v>
                </c:pt>
                <c:pt idx="3">
                  <c:v>56802</c:v>
                </c:pt>
                <c:pt idx="4">
                  <c:v>42378</c:v>
                </c:pt>
                <c:pt idx="5">
                  <c:v>53153</c:v>
                </c:pt>
                <c:pt idx="6">
                  <c:v>63824</c:v>
                </c:pt>
                <c:pt idx="7">
                  <c:v>48514.887265023732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A4-466A-AC6B-E5864DF780B5}"/>
            </c:ext>
          </c:extLst>
        </c:ser>
        <c:ser>
          <c:idx val="2"/>
          <c:order val="2"/>
          <c:tx>
            <c:strRef>
              <c:f>'KPI 1c'!$D$23</c:f>
              <c:strCache>
                <c:ptCount val="1"/>
                <c:pt idx="0">
                  <c:v>Actual 24/25</c:v>
                </c:pt>
              </c:strCache>
            </c:strRef>
          </c:tx>
          <c:invertIfNegative val="0"/>
          <c:val>
            <c:numRef>
              <c:f>'KPI 1c'!$E$23:$P$23</c:f>
              <c:numCache>
                <c:formatCode>#,##0</c:formatCode>
                <c:ptCount val="12"/>
                <c:pt idx="0">
                  <c:v>48802</c:v>
                </c:pt>
                <c:pt idx="1">
                  <c:v>47470</c:v>
                </c:pt>
                <c:pt idx="2">
                  <c:v>34266</c:v>
                </c:pt>
                <c:pt idx="3">
                  <c:v>26459</c:v>
                </c:pt>
                <c:pt idx="4">
                  <c:v>40178</c:v>
                </c:pt>
                <c:pt idx="5">
                  <c:v>54738</c:v>
                </c:pt>
                <c:pt idx="6">
                  <c:v>32787</c:v>
                </c:pt>
                <c:pt idx="7">
                  <c:v>31589</c:v>
                </c:pt>
                <c:pt idx="8">
                  <c:v>40890</c:v>
                </c:pt>
                <c:pt idx="9">
                  <c:v>41837</c:v>
                </c:pt>
                <c:pt idx="10">
                  <c:v>39056</c:v>
                </c:pt>
                <c:pt idx="11">
                  <c:v>26345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A4-466A-AC6B-E5864DF78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402496"/>
        <c:axId val="99404032"/>
      </c:barChart>
      <c:lineChart>
        <c:grouping val="standard"/>
        <c:varyColors val="0"/>
        <c:ser>
          <c:idx val="0"/>
          <c:order val="0"/>
          <c:tx>
            <c:strRef>
              <c:f>'KPI 1c'!$D$19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1c'!$E$19:$P$19</c:f>
              <c:numCache>
                <c:formatCode>#,##0</c:formatCode>
                <c:ptCount val="12"/>
                <c:pt idx="0">
                  <c:v>50298.261111111111</c:v>
                </c:pt>
                <c:pt idx="1">
                  <c:v>50298.261111111111</c:v>
                </c:pt>
                <c:pt idx="2">
                  <c:v>50298.261111111111</c:v>
                </c:pt>
                <c:pt idx="3">
                  <c:v>50298.261111111111</c:v>
                </c:pt>
                <c:pt idx="4">
                  <c:v>50298.261111111111</c:v>
                </c:pt>
                <c:pt idx="5">
                  <c:v>50298.261111111111</c:v>
                </c:pt>
                <c:pt idx="6">
                  <c:v>50298.261111111111</c:v>
                </c:pt>
                <c:pt idx="7">
                  <c:v>50298.261111111111</c:v>
                </c:pt>
                <c:pt idx="8">
                  <c:v>50298.261111111111</c:v>
                </c:pt>
                <c:pt idx="9">
                  <c:v>50298.261111111111</c:v>
                </c:pt>
                <c:pt idx="10">
                  <c:v>50298.261111111111</c:v>
                </c:pt>
                <c:pt idx="11">
                  <c:v>50298.261111111111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A4-466A-AC6B-E5864DF78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402496"/>
        <c:axId val="99404032"/>
      </c:lineChart>
      <c:dateAx>
        <c:axId val="9940249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99404032"/>
        <c:crosses val="autoZero"/>
        <c:auto val="1"/>
        <c:lblOffset val="100"/>
        <c:baseTimeUnit val="months"/>
      </c:dateAx>
      <c:valAx>
        <c:axId val="9940403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99402496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1d'!$D$20</c:f>
              <c:strCache>
                <c:ptCount val="1"/>
                <c:pt idx="0">
                  <c:v>Actual 25/26</c:v>
                </c:pt>
              </c:strCache>
            </c:strRef>
          </c:tx>
          <c:invertIfNegative val="0"/>
          <c:cat>
            <c:numRef>
              <c:f>'KPI 1d'!$E$18:$P$18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1d'!$E$20:$P$20</c:f>
              <c:numCache>
                <c:formatCode>#,##0</c:formatCode>
                <c:ptCount val="12"/>
                <c:pt idx="0">
                  <c:v>12533.16</c:v>
                </c:pt>
                <c:pt idx="1">
                  <c:v>8129</c:v>
                </c:pt>
                <c:pt idx="2">
                  <c:v>9469</c:v>
                </c:pt>
                <c:pt idx="3">
                  <c:v>10170</c:v>
                </c:pt>
                <c:pt idx="4">
                  <c:v>14386</c:v>
                </c:pt>
                <c:pt idx="5">
                  <c:v>15791</c:v>
                </c:pt>
                <c:pt idx="6">
                  <c:v>15801</c:v>
                </c:pt>
                <c:pt idx="7">
                  <c:v>9920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AF-45EA-AA87-8BA6D8DC5287}"/>
            </c:ext>
          </c:extLst>
        </c:ser>
        <c:ser>
          <c:idx val="2"/>
          <c:order val="2"/>
          <c:tx>
            <c:strRef>
              <c:f>'KPI 1d'!$D$23</c:f>
              <c:strCache>
                <c:ptCount val="1"/>
                <c:pt idx="0">
                  <c:v>Actual 24/25</c:v>
                </c:pt>
              </c:strCache>
            </c:strRef>
          </c:tx>
          <c:invertIfNegative val="0"/>
          <c:cat>
            <c:numRef>
              <c:f>'KPI 1d'!$E$18:$P$18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1d'!$E$23:$P$23</c:f>
              <c:numCache>
                <c:formatCode>#,##0</c:formatCode>
                <c:ptCount val="12"/>
                <c:pt idx="0">
                  <c:v>11951.98</c:v>
                </c:pt>
                <c:pt idx="1">
                  <c:v>14944.71</c:v>
                </c:pt>
                <c:pt idx="2">
                  <c:v>17677.14</c:v>
                </c:pt>
                <c:pt idx="3">
                  <c:v>19140.41</c:v>
                </c:pt>
                <c:pt idx="4">
                  <c:v>17715</c:v>
                </c:pt>
                <c:pt idx="5">
                  <c:v>14985.307333333334</c:v>
                </c:pt>
                <c:pt idx="6">
                  <c:v>28802.85</c:v>
                </c:pt>
                <c:pt idx="7">
                  <c:v>17735.590000000004</c:v>
                </c:pt>
                <c:pt idx="8">
                  <c:v>12414.679999999993</c:v>
                </c:pt>
                <c:pt idx="9">
                  <c:v>14579.670000000002</c:v>
                </c:pt>
                <c:pt idx="10">
                  <c:v>9299.5699999999924</c:v>
                </c:pt>
                <c:pt idx="11">
                  <c:v>7167.7300000000068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AF-45EA-AA87-8BA6D8DC5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1163392"/>
        <c:axId val="101164928"/>
      </c:barChart>
      <c:lineChart>
        <c:grouping val="standard"/>
        <c:varyColors val="0"/>
        <c:ser>
          <c:idx val="0"/>
          <c:order val="0"/>
          <c:tx>
            <c:strRef>
              <c:f>'KPI 1d'!$D$19</c:f>
              <c:strCache>
                <c:ptCount val="1"/>
                <c:pt idx="0">
                  <c:v>Budget 25/26</c:v>
                </c:pt>
              </c:strCache>
            </c:strRef>
          </c:tx>
          <c:marker>
            <c:symbol val="none"/>
          </c:marker>
          <c:cat>
            <c:numRef>
              <c:f>'KPI 1d'!$E$18:$P$18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1d'!$E$19:$P$19</c:f>
              <c:numCache>
                <c:formatCode>#,##0</c:formatCode>
                <c:ptCount val="12"/>
                <c:pt idx="0">
                  <c:v>15534.791272630959</c:v>
                </c:pt>
                <c:pt idx="1">
                  <c:v>15534.791272630959</c:v>
                </c:pt>
                <c:pt idx="2">
                  <c:v>15534.791272630959</c:v>
                </c:pt>
                <c:pt idx="3">
                  <c:v>15534.791272630959</c:v>
                </c:pt>
                <c:pt idx="4">
                  <c:v>15534.791272630959</c:v>
                </c:pt>
                <c:pt idx="5">
                  <c:v>15534.791272630959</c:v>
                </c:pt>
                <c:pt idx="6">
                  <c:v>15534.791272630959</c:v>
                </c:pt>
                <c:pt idx="7">
                  <c:v>15534.791272630959</c:v>
                </c:pt>
                <c:pt idx="8">
                  <c:v>15534.791272630959</c:v>
                </c:pt>
                <c:pt idx="9">
                  <c:v>15534.791272630959</c:v>
                </c:pt>
                <c:pt idx="10">
                  <c:v>15534.791272630959</c:v>
                </c:pt>
                <c:pt idx="11">
                  <c:v>15534.791272630959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AF-45EA-AA87-8BA6D8DC5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163392"/>
        <c:axId val="101164928"/>
      </c:lineChart>
      <c:dateAx>
        <c:axId val="1011633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1164928"/>
        <c:crosses val="autoZero"/>
        <c:auto val="1"/>
        <c:lblOffset val="100"/>
        <c:baseTimeUnit val="months"/>
      </c:dateAx>
      <c:valAx>
        <c:axId val="10116492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116339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1d'!$D$20</c:f>
              <c:strCache>
                <c:ptCount val="1"/>
                <c:pt idx="0">
                  <c:v>Actual 25/26</c:v>
                </c:pt>
              </c:strCache>
            </c:strRef>
          </c:tx>
          <c:invertIfNegative val="0"/>
          <c:cat>
            <c:numRef>
              <c:f>'KPI 1d'!$E$18:$P$18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1d'!$E$20:$P$20</c:f>
              <c:numCache>
                <c:formatCode>#,##0</c:formatCode>
                <c:ptCount val="12"/>
                <c:pt idx="0">
                  <c:v>12533.16</c:v>
                </c:pt>
                <c:pt idx="1">
                  <c:v>8129</c:v>
                </c:pt>
                <c:pt idx="2">
                  <c:v>9469</c:v>
                </c:pt>
                <c:pt idx="3">
                  <c:v>10170</c:v>
                </c:pt>
                <c:pt idx="4">
                  <c:v>14386</c:v>
                </c:pt>
                <c:pt idx="5">
                  <c:v>15791</c:v>
                </c:pt>
                <c:pt idx="6">
                  <c:v>15801</c:v>
                </c:pt>
                <c:pt idx="7">
                  <c:v>9920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AF-45EA-AA87-8BA6D8DC5287}"/>
            </c:ext>
          </c:extLst>
        </c:ser>
        <c:ser>
          <c:idx val="2"/>
          <c:order val="2"/>
          <c:tx>
            <c:strRef>
              <c:f>'KPI 1d'!$D$23</c:f>
              <c:strCache>
                <c:ptCount val="1"/>
                <c:pt idx="0">
                  <c:v>Actual 24/25</c:v>
                </c:pt>
              </c:strCache>
            </c:strRef>
          </c:tx>
          <c:invertIfNegative val="0"/>
          <c:cat>
            <c:numRef>
              <c:f>'KPI 1d'!$E$18:$P$18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1d'!$E$23:$P$23</c:f>
              <c:numCache>
                <c:formatCode>#,##0</c:formatCode>
                <c:ptCount val="12"/>
                <c:pt idx="0">
                  <c:v>11951.98</c:v>
                </c:pt>
                <c:pt idx="1">
                  <c:v>14944.71</c:v>
                </c:pt>
                <c:pt idx="2">
                  <c:v>17677.14</c:v>
                </c:pt>
                <c:pt idx="3">
                  <c:v>19140.41</c:v>
                </c:pt>
                <c:pt idx="4">
                  <c:v>17715</c:v>
                </c:pt>
                <c:pt idx="5">
                  <c:v>14985.307333333334</c:v>
                </c:pt>
                <c:pt idx="6">
                  <c:v>28802.85</c:v>
                </c:pt>
                <c:pt idx="7">
                  <c:v>17735.590000000004</c:v>
                </c:pt>
                <c:pt idx="8">
                  <c:v>12414.679999999993</c:v>
                </c:pt>
                <c:pt idx="9">
                  <c:v>14579.670000000002</c:v>
                </c:pt>
                <c:pt idx="10">
                  <c:v>9299.5699999999924</c:v>
                </c:pt>
                <c:pt idx="11">
                  <c:v>7167.7300000000068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AF-45EA-AA87-8BA6D8DC5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171712"/>
        <c:axId val="99173504"/>
      </c:barChart>
      <c:lineChart>
        <c:grouping val="standard"/>
        <c:varyColors val="0"/>
        <c:ser>
          <c:idx val="0"/>
          <c:order val="0"/>
          <c:tx>
            <c:strRef>
              <c:f>'KPI 1d'!$D$19</c:f>
              <c:strCache>
                <c:ptCount val="1"/>
                <c:pt idx="0">
                  <c:v>Budget 25/26</c:v>
                </c:pt>
              </c:strCache>
            </c:strRef>
          </c:tx>
          <c:marker>
            <c:symbol val="none"/>
          </c:marker>
          <c:cat>
            <c:numRef>
              <c:f>'KPI 1d'!$E$18:$P$18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1d'!$E$19:$P$19</c:f>
              <c:numCache>
                <c:formatCode>#,##0</c:formatCode>
                <c:ptCount val="12"/>
                <c:pt idx="0">
                  <c:v>15534.791272630959</c:v>
                </c:pt>
                <c:pt idx="1">
                  <c:v>15534.791272630959</c:v>
                </c:pt>
                <c:pt idx="2">
                  <c:v>15534.791272630959</c:v>
                </c:pt>
                <c:pt idx="3">
                  <c:v>15534.791272630959</c:v>
                </c:pt>
                <c:pt idx="4">
                  <c:v>15534.791272630959</c:v>
                </c:pt>
                <c:pt idx="5">
                  <c:v>15534.791272630959</c:v>
                </c:pt>
                <c:pt idx="6">
                  <c:v>15534.791272630959</c:v>
                </c:pt>
                <c:pt idx="7">
                  <c:v>15534.791272630959</c:v>
                </c:pt>
                <c:pt idx="8">
                  <c:v>15534.791272630959</c:v>
                </c:pt>
                <c:pt idx="9">
                  <c:v>15534.791272630959</c:v>
                </c:pt>
                <c:pt idx="10">
                  <c:v>15534.791272630959</c:v>
                </c:pt>
                <c:pt idx="11">
                  <c:v>15534.791272630959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AF-45EA-AA87-8BA6D8DC5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171712"/>
        <c:axId val="99173504"/>
      </c:lineChart>
      <c:dateAx>
        <c:axId val="9917171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99173504"/>
        <c:crosses val="autoZero"/>
        <c:auto val="1"/>
        <c:lblOffset val="100"/>
        <c:baseTimeUnit val="months"/>
      </c:dateAx>
      <c:valAx>
        <c:axId val="9917350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9917171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1d'!$D$20</c:f>
              <c:strCache>
                <c:ptCount val="1"/>
                <c:pt idx="0">
                  <c:v>Actual 25/26</c:v>
                </c:pt>
              </c:strCache>
            </c:strRef>
          </c:tx>
          <c:invertIfNegative val="0"/>
          <c:cat>
            <c:numRef>
              <c:f>'KPI 1d'!$E$18:$P$18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1d'!$E$20:$P$20</c:f>
              <c:numCache>
                <c:formatCode>#,##0</c:formatCode>
                <c:ptCount val="12"/>
                <c:pt idx="0">
                  <c:v>12533.16</c:v>
                </c:pt>
                <c:pt idx="1">
                  <c:v>8129</c:v>
                </c:pt>
                <c:pt idx="2">
                  <c:v>9469</c:v>
                </c:pt>
                <c:pt idx="3">
                  <c:v>10170</c:v>
                </c:pt>
                <c:pt idx="4">
                  <c:v>14386</c:v>
                </c:pt>
                <c:pt idx="5">
                  <c:v>15791</c:v>
                </c:pt>
                <c:pt idx="6">
                  <c:v>15801</c:v>
                </c:pt>
                <c:pt idx="7">
                  <c:v>9920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AF-45EA-AA87-8BA6D8DC5287}"/>
            </c:ext>
          </c:extLst>
        </c:ser>
        <c:ser>
          <c:idx val="2"/>
          <c:order val="2"/>
          <c:tx>
            <c:strRef>
              <c:f>'KPI 1d'!$D$23</c:f>
              <c:strCache>
                <c:ptCount val="1"/>
                <c:pt idx="0">
                  <c:v>Actual 24/25</c:v>
                </c:pt>
              </c:strCache>
            </c:strRef>
          </c:tx>
          <c:invertIfNegative val="0"/>
          <c:cat>
            <c:numRef>
              <c:f>'KPI 1d'!$E$18:$P$18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1d'!$E$23:$P$23</c:f>
              <c:numCache>
                <c:formatCode>#,##0</c:formatCode>
                <c:ptCount val="12"/>
                <c:pt idx="0">
                  <c:v>11951.98</c:v>
                </c:pt>
                <c:pt idx="1">
                  <c:v>14944.71</c:v>
                </c:pt>
                <c:pt idx="2">
                  <c:v>17677.14</c:v>
                </c:pt>
                <c:pt idx="3">
                  <c:v>19140.41</c:v>
                </c:pt>
                <c:pt idx="4">
                  <c:v>17715</c:v>
                </c:pt>
                <c:pt idx="5">
                  <c:v>14985.307333333334</c:v>
                </c:pt>
                <c:pt idx="6">
                  <c:v>28802.85</c:v>
                </c:pt>
                <c:pt idx="7">
                  <c:v>17735.590000000004</c:v>
                </c:pt>
                <c:pt idx="8">
                  <c:v>12414.679999999993</c:v>
                </c:pt>
                <c:pt idx="9">
                  <c:v>14579.670000000002</c:v>
                </c:pt>
                <c:pt idx="10">
                  <c:v>9299.5699999999924</c:v>
                </c:pt>
                <c:pt idx="11">
                  <c:v>7167.7300000000068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AF-45EA-AA87-8BA6D8DC5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289728"/>
        <c:axId val="99295616"/>
      </c:barChart>
      <c:lineChart>
        <c:grouping val="standard"/>
        <c:varyColors val="0"/>
        <c:ser>
          <c:idx val="0"/>
          <c:order val="0"/>
          <c:tx>
            <c:strRef>
              <c:f>'KPI 1d'!$D$19</c:f>
              <c:strCache>
                <c:ptCount val="1"/>
                <c:pt idx="0">
                  <c:v>Budget 25/26</c:v>
                </c:pt>
              </c:strCache>
            </c:strRef>
          </c:tx>
          <c:marker>
            <c:symbol val="none"/>
          </c:marker>
          <c:cat>
            <c:numRef>
              <c:f>'KPI 1d'!$E$18:$P$18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1d'!$E$19:$P$19</c:f>
              <c:numCache>
                <c:formatCode>#,##0</c:formatCode>
                <c:ptCount val="12"/>
                <c:pt idx="0">
                  <c:v>15534.791272630959</c:v>
                </c:pt>
                <c:pt idx="1">
                  <c:v>15534.791272630959</c:v>
                </c:pt>
                <c:pt idx="2">
                  <c:v>15534.791272630959</c:v>
                </c:pt>
                <c:pt idx="3">
                  <c:v>15534.791272630959</c:v>
                </c:pt>
                <c:pt idx="4">
                  <c:v>15534.791272630959</c:v>
                </c:pt>
                <c:pt idx="5">
                  <c:v>15534.791272630959</c:v>
                </c:pt>
                <c:pt idx="6">
                  <c:v>15534.791272630959</c:v>
                </c:pt>
                <c:pt idx="7">
                  <c:v>15534.791272630959</c:v>
                </c:pt>
                <c:pt idx="8">
                  <c:v>15534.791272630959</c:v>
                </c:pt>
                <c:pt idx="9">
                  <c:v>15534.791272630959</c:v>
                </c:pt>
                <c:pt idx="10">
                  <c:v>15534.791272630959</c:v>
                </c:pt>
                <c:pt idx="11">
                  <c:v>15534.791272630959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AF-45EA-AA87-8BA6D8DC5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289728"/>
        <c:axId val="99295616"/>
      </c:lineChart>
      <c:dateAx>
        <c:axId val="9928972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99295616"/>
        <c:crosses val="autoZero"/>
        <c:auto val="1"/>
        <c:lblOffset val="100"/>
        <c:baseTimeUnit val="months"/>
      </c:dateAx>
      <c:valAx>
        <c:axId val="9929561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9928972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1g'!$D$20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1g'!$E$18:$P$18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1g'!$E$20:$P$20</c:f>
              <c:numCache>
                <c:formatCode>#,##0</c:formatCode>
                <c:ptCount val="12"/>
                <c:pt idx="0">
                  <c:v>1.4926742509923936</c:v>
                </c:pt>
                <c:pt idx="1">
                  <c:v>1.264640356460853</c:v>
                </c:pt>
                <c:pt idx="2">
                  <c:v>1.7306464276367444</c:v>
                </c:pt>
                <c:pt idx="3">
                  <c:v>1.4712330572702708</c:v>
                </c:pt>
                <c:pt idx="4">
                  <c:v>1.4844142259414226</c:v>
                </c:pt>
                <c:pt idx="5">
                  <c:v>1.8488107049958435</c:v>
                </c:pt>
                <c:pt idx="6">
                  <c:v>1.3917048274897752</c:v>
                </c:pt>
                <c:pt idx="7">
                  <c:v>1.7168048672040348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1F-4089-A62E-3FCE3B21D48B}"/>
            </c:ext>
          </c:extLst>
        </c:ser>
        <c:ser>
          <c:idx val="2"/>
          <c:order val="2"/>
          <c:tx>
            <c:strRef>
              <c:f>'KPI 1g'!$D$23</c:f>
              <c:strCache>
                <c:ptCount val="1"/>
                <c:pt idx="0">
                  <c:v>Actual 24/25</c:v>
                </c:pt>
              </c:strCache>
            </c:strRef>
          </c:tx>
          <c:invertIfNegative val="0"/>
          <c:val>
            <c:numRef>
              <c:f>'KPI 1g'!$E$23:$P$23</c:f>
              <c:numCache>
                <c:formatCode>0.000</c:formatCode>
                <c:ptCount val="12"/>
                <c:pt idx="0">
                  <c:v>0.69447463410321664</c:v>
                </c:pt>
                <c:pt idx="1">
                  <c:v>0.85286211125551425</c:v>
                </c:pt>
                <c:pt idx="2">
                  <c:v>1.560826780982745</c:v>
                </c:pt>
                <c:pt idx="3">
                  <c:v>1.5294058695782113</c:v>
                </c:pt>
                <c:pt idx="4">
                  <c:v>1.4434912881975086</c:v>
                </c:pt>
                <c:pt idx="5">
                  <c:v>1.6037397356362675</c:v>
                </c:pt>
                <c:pt idx="6">
                  <c:v>1.3191811223004832</c:v>
                </c:pt>
                <c:pt idx="7">
                  <c:v>1.4991094332222004</c:v>
                </c:pt>
                <c:pt idx="8">
                  <c:v>1.6598972478834511</c:v>
                </c:pt>
                <c:pt idx="9">
                  <c:v>1.8287729993041058</c:v>
                </c:pt>
                <c:pt idx="10">
                  <c:v>1.3622298572996705</c:v>
                </c:pt>
                <c:pt idx="11">
                  <c:v>1.5964390231845373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1F-4089-A62E-3FCE3B21D4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1463552"/>
        <c:axId val="101465088"/>
      </c:barChart>
      <c:lineChart>
        <c:grouping val="standard"/>
        <c:varyColors val="0"/>
        <c:ser>
          <c:idx val="0"/>
          <c:order val="0"/>
          <c:tx>
            <c:strRef>
              <c:f>'KPI 1g'!$D$19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1g'!$E$18:$P$18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1g'!$E$19:$P$19</c:f>
              <c:numCache>
                <c:formatCode>#,##0</c:formatCode>
                <c:ptCount val="12"/>
                <c:pt idx="0">
                  <c:v>1.6458263095935515</c:v>
                </c:pt>
                <c:pt idx="1">
                  <c:v>1.6450038076897067</c:v>
                </c:pt>
                <c:pt idx="2">
                  <c:v>1.6247051427379582</c:v>
                </c:pt>
                <c:pt idx="3">
                  <c:v>1.6049013257860083</c:v>
                </c:pt>
                <c:pt idx="4">
                  <c:v>1.5855744793772173</c:v>
                </c:pt>
                <c:pt idx="5">
                  <c:v>1.5667075769572123</c:v>
                </c:pt>
                <c:pt idx="6">
                  <c:v>1.548284392844357</c:v>
                </c:pt>
                <c:pt idx="7">
                  <c:v>1.5302894556890299</c:v>
                </c:pt>
                <c:pt idx="8">
                  <c:v>1.5127080051411319</c:v>
                </c:pt>
                <c:pt idx="9">
                  <c:v>1.495525951470742</c:v>
                </c:pt>
                <c:pt idx="10">
                  <c:v>1.4787298379097498</c:v>
                </c:pt>
                <c:pt idx="11">
                  <c:v>1.4623068055029333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1F-4089-A62E-3FCE3B21D4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463552"/>
        <c:axId val="101465088"/>
      </c:lineChart>
      <c:dateAx>
        <c:axId val="10146355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1465088"/>
        <c:crosses val="autoZero"/>
        <c:auto val="1"/>
        <c:lblOffset val="100"/>
        <c:baseTimeUnit val="months"/>
      </c:dateAx>
      <c:valAx>
        <c:axId val="10146508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146355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1h'!$D$20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1h'!$E$18:$P$18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1h'!$E$20:$P$20</c:f>
              <c:numCache>
                <c:formatCode>#,##0</c:formatCode>
                <c:ptCount val="12"/>
                <c:pt idx="0">
                  <c:v>1078</c:v>
                </c:pt>
                <c:pt idx="1">
                  <c:v>3062</c:v>
                </c:pt>
                <c:pt idx="2">
                  <c:v>3188</c:v>
                </c:pt>
                <c:pt idx="3">
                  <c:v>2861</c:v>
                </c:pt>
                <c:pt idx="4">
                  <c:v>2243</c:v>
                </c:pt>
                <c:pt idx="5">
                  <c:v>1294</c:v>
                </c:pt>
                <c:pt idx="6">
                  <c:v>3000</c:v>
                </c:pt>
                <c:pt idx="7">
                  <c:v>1053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AD-4374-AAAB-48B79DDE36CE}"/>
            </c:ext>
          </c:extLst>
        </c:ser>
        <c:ser>
          <c:idx val="4"/>
          <c:order val="2"/>
          <c:tx>
            <c:strRef>
              <c:f>'KPI 1h'!$D$23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1h'!$E$18:$P$18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1h'!$E$23:$P$23</c:f>
              <c:numCache>
                <c:formatCode>#,##0</c:formatCode>
                <c:ptCount val="12"/>
                <c:pt idx="0">
                  <c:v>841</c:v>
                </c:pt>
                <c:pt idx="1">
                  <c:v>1000</c:v>
                </c:pt>
                <c:pt idx="2">
                  <c:v>697</c:v>
                </c:pt>
                <c:pt idx="3">
                  <c:v>631</c:v>
                </c:pt>
                <c:pt idx="4">
                  <c:v>529</c:v>
                </c:pt>
                <c:pt idx="5">
                  <c:v>968</c:v>
                </c:pt>
                <c:pt idx="6">
                  <c:v>2400</c:v>
                </c:pt>
                <c:pt idx="7">
                  <c:v>1896</c:v>
                </c:pt>
                <c:pt idx="8">
                  <c:v>2350</c:v>
                </c:pt>
                <c:pt idx="9">
                  <c:v>2589</c:v>
                </c:pt>
                <c:pt idx="10">
                  <c:v>2189</c:v>
                </c:pt>
                <c:pt idx="11">
                  <c:v>2230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AD-4374-AAAB-48B79DDE36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1358976"/>
        <c:axId val="106509440"/>
      </c:barChart>
      <c:lineChart>
        <c:grouping val="standard"/>
        <c:varyColors val="0"/>
        <c:ser>
          <c:idx val="0"/>
          <c:order val="0"/>
          <c:tx>
            <c:strRef>
              <c:f>'KPI 1h'!$D$19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1h'!$E$18:$P$18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1h'!$E$19:$P$19</c:f>
              <c:numCache>
                <c:formatCode>#,##0</c:formatCode>
                <c:ptCount val="12"/>
                <c:pt idx="0">
                  <c:v>800</c:v>
                </c:pt>
                <c:pt idx="1">
                  <c:v>800.4</c:v>
                </c:pt>
                <c:pt idx="2">
                  <c:v>810.4</c:v>
                </c:pt>
                <c:pt idx="3">
                  <c:v>820.4</c:v>
                </c:pt>
                <c:pt idx="4">
                  <c:v>830.4</c:v>
                </c:pt>
                <c:pt idx="5">
                  <c:v>840.4</c:v>
                </c:pt>
                <c:pt idx="6">
                  <c:v>850.4</c:v>
                </c:pt>
                <c:pt idx="7">
                  <c:v>860.4</c:v>
                </c:pt>
                <c:pt idx="8">
                  <c:v>870.4</c:v>
                </c:pt>
                <c:pt idx="9">
                  <c:v>880.4</c:v>
                </c:pt>
                <c:pt idx="10">
                  <c:v>890.4</c:v>
                </c:pt>
                <c:pt idx="11">
                  <c:v>900.4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AD-4374-AAAB-48B79DDE36CE}"/>
            </c:ext>
          </c:extLst>
        </c:ser>
        <c:ser>
          <c:idx val="2"/>
          <c:order val="3"/>
          <c:tx>
            <c:strRef>
              <c:f>'KPI 11'!#REF!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5AD-4374-AAAB-48B79DDE36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358976"/>
        <c:axId val="106509440"/>
      </c:lineChart>
      <c:dateAx>
        <c:axId val="10135897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6509440"/>
        <c:crosses val="autoZero"/>
        <c:auto val="1"/>
        <c:lblOffset val="100"/>
        <c:baseTimeUnit val="months"/>
      </c:dateAx>
      <c:valAx>
        <c:axId val="10650944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1358976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072147018322074"/>
          <c:y val="4.8271824717562355E-2"/>
          <c:w val="0.64177610897723258"/>
          <c:h val="0.762845258473132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'KPI 2a'!$D$20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2a'!$E$18:$P$18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2a'!$E$20:$P$20</c:f>
              <c:numCache>
                <c:formatCode>#,##0</c:formatCode>
                <c:ptCount val="12"/>
                <c:pt idx="0">
                  <c:v>19269</c:v>
                </c:pt>
                <c:pt idx="1">
                  <c:v>21454</c:v>
                </c:pt>
                <c:pt idx="2">
                  <c:v>20216</c:v>
                </c:pt>
                <c:pt idx="3">
                  <c:v>24029</c:v>
                </c:pt>
                <c:pt idx="4">
                  <c:v>18217</c:v>
                </c:pt>
                <c:pt idx="5">
                  <c:v>17440</c:v>
                </c:pt>
                <c:pt idx="6">
                  <c:v>26843</c:v>
                </c:pt>
                <c:pt idx="7">
                  <c:v>28759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3E-41C1-9BE5-A6A568A7703A}"/>
            </c:ext>
          </c:extLst>
        </c:ser>
        <c:ser>
          <c:idx val="4"/>
          <c:order val="2"/>
          <c:tx>
            <c:strRef>
              <c:f>'KPI 2a'!$D$23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2a'!$E$18:$P$18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2a'!$E$23:$P$23</c:f>
              <c:numCache>
                <c:formatCode>#,##0</c:formatCode>
                <c:ptCount val="12"/>
                <c:pt idx="0">
                  <c:v>17901.12</c:v>
                </c:pt>
                <c:pt idx="1">
                  <c:v>18930.54</c:v>
                </c:pt>
                <c:pt idx="2">
                  <c:v>19659.86</c:v>
                </c:pt>
                <c:pt idx="3">
                  <c:v>19721.900000000001</c:v>
                </c:pt>
                <c:pt idx="4">
                  <c:v>19376.68</c:v>
                </c:pt>
                <c:pt idx="5">
                  <c:v>14578.12</c:v>
                </c:pt>
                <c:pt idx="6">
                  <c:v>22864</c:v>
                </c:pt>
                <c:pt idx="7">
                  <c:v>22486</c:v>
                </c:pt>
                <c:pt idx="8">
                  <c:v>22864</c:v>
                </c:pt>
                <c:pt idx="9">
                  <c:v>13849.88</c:v>
                </c:pt>
                <c:pt idx="10">
                  <c:v>19446.18</c:v>
                </c:pt>
                <c:pt idx="11">
                  <c:v>21432.82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3E-41C1-9BE5-A6A568A77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1717888"/>
        <c:axId val="101719424"/>
      </c:barChart>
      <c:lineChart>
        <c:grouping val="standard"/>
        <c:varyColors val="0"/>
        <c:ser>
          <c:idx val="0"/>
          <c:order val="0"/>
          <c:tx>
            <c:strRef>
              <c:f>'KPI 2a'!$D$19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2a'!$E$18:$P$18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2a'!$E$19:$P$19</c:f>
              <c:numCache>
                <c:formatCode>#,##0</c:formatCode>
                <c:ptCount val="12"/>
                <c:pt idx="0">
                  <c:v>19200</c:v>
                </c:pt>
                <c:pt idx="1">
                  <c:v>19250</c:v>
                </c:pt>
                <c:pt idx="2">
                  <c:v>19300</c:v>
                </c:pt>
                <c:pt idx="3">
                  <c:v>19350</c:v>
                </c:pt>
                <c:pt idx="4">
                  <c:v>19400</c:v>
                </c:pt>
                <c:pt idx="5">
                  <c:v>19450</c:v>
                </c:pt>
                <c:pt idx="6">
                  <c:v>19500</c:v>
                </c:pt>
                <c:pt idx="7">
                  <c:v>19550</c:v>
                </c:pt>
                <c:pt idx="8">
                  <c:v>19600</c:v>
                </c:pt>
                <c:pt idx="9">
                  <c:v>19650</c:v>
                </c:pt>
                <c:pt idx="10">
                  <c:v>19700</c:v>
                </c:pt>
                <c:pt idx="11">
                  <c:v>19750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3E-41C1-9BE5-A6A568A7703A}"/>
            </c:ext>
          </c:extLst>
        </c:ser>
        <c:ser>
          <c:idx val="2"/>
          <c:order val="3"/>
          <c:tx>
            <c:strRef>
              <c:f>'KPI 2'!#REF!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73E-41C1-9BE5-A6A568A77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717888"/>
        <c:axId val="101719424"/>
      </c:lineChart>
      <c:dateAx>
        <c:axId val="10171788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1719424"/>
        <c:crosses val="autoZero"/>
        <c:auto val="1"/>
        <c:lblOffset val="100"/>
        <c:baseTimeUnit val="months"/>
      </c:dateAx>
      <c:valAx>
        <c:axId val="10171942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1717888"/>
        <c:crosses val="autoZero"/>
        <c:crossBetween val="between"/>
      </c:valAx>
    </c:plotArea>
    <c:legend>
      <c:legendPos val="r"/>
      <c:legendEntry>
        <c:idx val="1"/>
        <c:delete val="1"/>
      </c:legendEntry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072147018322074"/>
          <c:y val="4.8271824717562355E-2"/>
          <c:w val="0.64177610897723258"/>
          <c:h val="0.762845258473132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'KPI 2b'!$D$20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2b'!$E$18:$P$18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2b'!$E$20:$P$20</c:f>
              <c:numCache>
                <c:formatCode>#,##0</c:formatCode>
                <c:ptCount val="12"/>
                <c:pt idx="0">
                  <c:v>19269</c:v>
                </c:pt>
                <c:pt idx="1">
                  <c:v>21454</c:v>
                </c:pt>
                <c:pt idx="2">
                  <c:v>20216</c:v>
                </c:pt>
                <c:pt idx="3">
                  <c:v>24029</c:v>
                </c:pt>
                <c:pt idx="4">
                  <c:v>18217</c:v>
                </c:pt>
                <c:pt idx="5">
                  <c:v>17440</c:v>
                </c:pt>
                <c:pt idx="6">
                  <c:v>26843</c:v>
                </c:pt>
                <c:pt idx="7">
                  <c:v>28759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EC-40CC-9CCA-0C9BA551AF87}"/>
            </c:ext>
          </c:extLst>
        </c:ser>
        <c:ser>
          <c:idx val="4"/>
          <c:order val="2"/>
          <c:tx>
            <c:strRef>
              <c:f>'KPI 2b'!$D$23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2b'!$E$18:$P$18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2b'!$E$23:$P$23</c:f>
              <c:numCache>
                <c:formatCode>#,##0</c:formatCode>
                <c:ptCount val="12"/>
                <c:pt idx="0">
                  <c:v>17901.12</c:v>
                </c:pt>
                <c:pt idx="1">
                  <c:v>18930.54</c:v>
                </c:pt>
                <c:pt idx="2">
                  <c:v>19659.86</c:v>
                </c:pt>
                <c:pt idx="3">
                  <c:v>19721.900000000001</c:v>
                </c:pt>
                <c:pt idx="4">
                  <c:v>19376.68</c:v>
                </c:pt>
                <c:pt idx="5">
                  <c:v>14578.12</c:v>
                </c:pt>
                <c:pt idx="6">
                  <c:v>22864</c:v>
                </c:pt>
                <c:pt idx="7">
                  <c:v>22486</c:v>
                </c:pt>
                <c:pt idx="8">
                  <c:v>22864</c:v>
                </c:pt>
                <c:pt idx="9">
                  <c:v>13849.88</c:v>
                </c:pt>
                <c:pt idx="10">
                  <c:v>19446.18</c:v>
                </c:pt>
                <c:pt idx="11">
                  <c:v>21432.82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EC-40CC-9CCA-0C9BA551A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1717888"/>
        <c:axId val="101719424"/>
      </c:barChart>
      <c:lineChart>
        <c:grouping val="standard"/>
        <c:varyColors val="0"/>
        <c:ser>
          <c:idx val="0"/>
          <c:order val="0"/>
          <c:tx>
            <c:strRef>
              <c:f>'KPI 2b'!$D$19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2b'!$E$18:$P$18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2b'!$E$19:$P$19</c:f>
              <c:numCache>
                <c:formatCode>#,##0</c:formatCode>
                <c:ptCount val="12"/>
                <c:pt idx="0">
                  <c:v>18816</c:v>
                </c:pt>
                <c:pt idx="1">
                  <c:v>18865</c:v>
                </c:pt>
                <c:pt idx="2">
                  <c:v>18914</c:v>
                </c:pt>
                <c:pt idx="3">
                  <c:v>18963</c:v>
                </c:pt>
                <c:pt idx="4">
                  <c:v>19012</c:v>
                </c:pt>
                <c:pt idx="5">
                  <c:v>19061</c:v>
                </c:pt>
                <c:pt idx="6">
                  <c:v>19110</c:v>
                </c:pt>
                <c:pt idx="7">
                  <c:v>19159</c:v>
                </c:pt>
                <c:pt idx="8">
                  <c:v>19208</c:v>
                </c:pt>
                <c:pt idx="9">
                  <c:v>19257</c:v>
                </c:pt>
                <c:pt idx="10">
                  <c:v>19306</c:v>
                </c:pt>
                <c:pt idx="11">
                  <c:v>19355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EC-40CC-9CCA-0C9BA551AF87}"/>
            </c:ext>
          </c:extLst>
        </c:ser>
        <c:ser>
          <c:idx val="2"/>
          <c:order val="3"/>
          <c:tx>
            <c:strRef>
              <c:f>'KPI 2'!#REF!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1EC-40CC-9CCA-0C9BA551A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717888"/>
        <c:axId val="101719424"/>
      </c:lineChart>
      <c:dateAx>
        <c:axId val="10171788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1719424"/>
        <c:crosses val="autoZero"/>
        <c:auto val="1"/>
        <c:lblOffset val="100"/>
        <c:baseTimeUnit val="months"/>
      </c:dateAx>
      <c:valAx>
        <c:axId val="10171942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1717888"/>
        <c:crosses val="autoZero"/>
        <c:crossBetween val="between"/>
      </c:valAx>
    </c:plotArea>
    <c:legend>
      <c:legendPos val="r"/>
      <c:legendEntry>
        <c:idx val="1"/>
        <c:delete val="1"/>
      </c:legendEntry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2c'!$D$20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2c'!$E$18:$P$18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2c'!$E$20:$P$20</c:f>
              <c:numCache>
                <c:formatCode>#,##0</c:formatCode>
                <c:ptCount val="12"/>
                <c:pt idx="0">
                  <c:v>35062</c:v>
                </c:pt>
                <c:pt idx="1">
                  <c:v>38166</c:v>
                </c:pt>
                <c:pt idx="2">
                  <c:v>34931</c:v>
                </c:pt>
                <c:pt idx="3">
                  <c:v>38088</c:v>
                </c:pt>
                <c:pt idx="4">
                  <c:v>30006</c:v>
                </c:pt>
                <c:pt idx="5">
                  <c:v>26659</c:v>
                </c:pt>
                <c:pt idx="6">
                  <c:v>46449</c:v>
                </c:pt>
                <c:pt idx="7">
                  <c:v>34188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81-48B4-9108-8928093F72CB}"/>
            </c:ext>
          </c:extLst>
        </c:ser>
        <c:ser>
          <c:idx val="2"/>
          <c:order val="2"/>
          <c:tx>
            <c:strRef>
              <c:f>'KPI 2c'!$D$23</c:f>
              <c:strCache>
                <c:ptCount val="1"/>
                <c:pt idx="0">
                  <c:v>Actual 24/25</c:v>
                </c:pt>
              </c:strCache>
            </c:strRef>
          </c:tx>
          <c:invertIfNegative val="0"/>
          <c:val>
            <c:numRef>
              <c:f>'KPI 2c'!$E$23:$P$23</c:f>
              <c:numCache>
                <c:formatCode>#,##0</c:formatCode>
                <c:ptCount val="12"/>
                <c:pt idx="0">
                  <c:v>35379</c:v>
                </c:pt>
                <c:pt idx="1">
                  <c:v>35379</c:v>
                </c:pt>
                <c:pt idx="2">
                  <c:v>33100.979999999996</c:v>
                </c:pt>
                <c:pt idx="3">
                  <c:v>32095</c:v>
                </c:pt>
                <c:pt idx="4">
                  <c:v>34460.679999999993</c:v>
                </c:pt>
                <c:pt idx="5">
                  <c:v>24010.699999999997</c:v>
                </c:pt>
                <c:pt idx="6">
                  <c:v>37833.100000000006</c:v>
                </c:pt>
                <c:pt idx="7">
                  <c:v>27750</c:v>
                </c:pt>
                <c:pt idx="8">
                  <c:v>28929</c:v>
                </c:pt>
                <c:pt idx="9">
                  <c:v>30741</c:v>
                </c:pt>
                <c:pt idx="10">
                  <c:v>33908</c:v>
                </c:pt>
                <c:pt idx="11">
                  <c:v>40946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81-48B4-9108-8928093F72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856448"/>
        <c:axId val="106857984"/>
      </c:barChart>
      <c:lineChart>
        <c:grouping val="standard"/>
        <c:varyColors val="0"/>
        <c:ser>
          <c:idx val="0"/>
          <c:order val="0"/>
          <c:tx>
            <c:strRef>
              <c:f>'KPI 2c'!$D$19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2c'!$E$18:$P$18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2c'!$E$19:$P$19</c:f>
              <c:numCache>
                <c:formatCode>#,##0</c:formatCode>
                <c:ptCount val="12"/>
                <c:pt idx="0">
                  <c:v>32877.704999999994</c:v>
                </c:pt>
                <c:pt idx="1">
                  <c:v>32877.704999999994</c:v>
                </c:pt>
                <c:pt idx="2">
                  <c:v>32877.704999999994</c:v>
                </c:pt>
                <c:pt idx="3">
                  <c:v>32877.704999999994</c:v>
                </c:pt>
                <c:pt idx="4">
                  <c:v>32877.704999999994</c:v>
                </c:pt>
                <c:pt idx="5">
                  <c:v>32877.704999999994</c:v>
                </c:pt>
                <c:pt idx="6">
                  <c:v>32877.704999999994</c:v>
                </c:pt>
                <c:pt idx="7">
                  <c:v>32877.704999999994</c:v>
                </c:pt>
                <c:pt idx="8">
                  <c:v>32877.704999999994</c:v>
                </c:pt>
                <c:pt idx="9">
                  <c:v>32877.704999999994</c:v>
                </c:pt>
                <c:pt idx="10">
                  <c:v>32877.704999999994</c:v>
                </c:pt>
                <c:pt idx="11">
                  <c:v>32877.704999999994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81-48B4-9108-8928093F72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856448"/>
        <c:axId val="106857984"/>
      </c:lineChart>
      <c:dateAx>
        <c:axId val="1068564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6857984"/>
        <c:crosses val="autoZero"/>
        <c:auto val="1"/>
        <c:lblOffset val="100"/>
        <c:baseTimeUnit val="months"/>
      </c:dateAx>
      <c:valAx>
        <c:axId val="10685798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685644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072147018322074"/>
          <c:y val="4.8271824717562355E-2"/>
          <c:w val="0.64177610897723258"/>
          <c:h val="0.762845258473132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'KPI 2d'!$D$20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2d'!$E$18:$P$18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2d'!$E$20:$P$20</c:f>
              <c:numCache>
                <c:formatCode>#,##0</c:formatCode>
                <c:ptCount val="12"/>
                <c:pt idx="0">
                  <c:v>9815.239999999998</c:v>
                </c:pt>
                <c:pt idx="1">
                  <c:v>9435.68</c:v>
                </c:pt>
                <c:pt idx="2">
                  <c:v>13434</c:v>
                </c:pt>
                <c:pt idx="3">
                  <c:v>10392</c:v>
                </c:pt>
                <c:pt idx="4">
                  <c:v>25653</c:v>
                </c:pt>
                <c:pt idx="5">
                  <c:v>11418</c:v>
                </c:pt>
                <c:pt idx="6">
                  <c:v>8778</c:v>
                </c:pt>
                <c:pt idx="7">
                  <c:v>6981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C9-448C-B9A5-B10DD0319A3A}"/>
            </c:ext>
          </c:extLst>
        </c:ser>
        <c:ser>
          <c:idx val="4"/>
          <c:order val="2"/>
          <c:tx>
            <c:strRef>
              <c:f>'KPI 2d'!$D$23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2d'!$E$18:$P$18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2d'!$E$23:$P$23</c:f>
              <c:numCache>
                <c:formatCode>#,##0</c:formatCode>
                <c:ptCount val="12"/>
                <c:pt idx="0">
                  <c:v>8978.52</c:v>
                </c:pt>
                <c:pt idx="1">
                  <c:v>13164.859999999999</c:v>
                </c:pt>
                <c:pt idx="2">
                  <c:v>6434.15</c:v>
                </c:pt>
                <c:pt idx="3">
                  <c:v>10202.209999999999</c:v>
                </c:pt>
                <c:pt idx="4">
                  <c:v>11093</c:v>
                </c:pt>
                <c:pt idx="5">
                  <c:v>8780.7206666666661</c:v>
                </c:pt>
                <c:pt idx="6">
                  <c:v>10791.5</c:v>
                </c:pt>
                <c:pt idx="7">
                  <c:v>12818.839999999986</c:v>
                </c:pt>
                <c:pt idx="8">
                  <c:v>9552.950000000008</c:v>
                </c:pt>
                <c:pt idx="9">
                  <c:v>10128.150000000001</c:v>
                </c:pt>
                <c:pt idx="10">
                  <c:v>10040.920000000006</c:v>
                </c:pt>
                <c:pt idx="11">
                  <c:v>9435.68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C9-448C-B9A5-B10DD0319A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1255424"/>
        <c:axId val="101285888"/>
      </c:barChart>
      <c:lineChart>
        <c:grouping val="standard"/>
        <c:varyColors val="0"/>
        <c:ser>
          <c:idx val="0"/>
          <c:order val="0"/>
          <c:tx>
            <c:strRef>
              <c:f>'KPI 2d'!$D$19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2d'!$E$18:$P$18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2d'!$E$19:$P$19</c:f>
              <c:numCache>
                <c:formatCode>#,##0</c:formatCode>
                <c:ptCount val="12"/>
                <c:pt idx="0">
                  <c:v>10118.458388888888</c:v>
                </c:pt>
                <c:pt idx="1">
                  <c:v>10118.458388888888</c:v>
                </c:pt>
                <c:pt idx="2">
                  <c:v>10118.458388888888</c:v>
                </c:pt>
                <c:pt idx="3">
                  <c:v>10118.458388888888</c:v>
                </c:pt>
                <c:pt idx="4">
                  <c:v>10118.458388888888</c:v>
                </c:pt>
                <c:pt idx="5">
                  <c:v>10118.458388888888</c:v>
                </c:pt>
                <c:pt idx="6">
                  <c:v>10118.458388888888</c:v>
                </c:pt>
                <c:pt idx="7">
                  <c:v>10118.458388888888</c:v>
                </c:pt>
                <c:pt idx="8">
                  <c:v>10118.458388888888</c:v>
                </c:pt>
                <c:pt idx="9">
                  <c:v>10118.458388888888</c:v>
                </c:pt>
                <c:pt idx="10">
                  <c:v>10118.458388888888</c:v>
                </c:pt>
                <c:pt idx="11">
                  <c:v>10118.458388888888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C9-448C-B9A5-B10DD0319A3A}"/>
            </c:ext>
          </c:extLst>
        </c:ser>
        <c:ser>
          <c:idx val="2"/>
          <c:order val="3"/>
          <c:tx>
            <c:strRef>
              <c:f>'KPI 2'!#REF!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7C9-448C-B9A5-B10DD0319A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255424"/>
        <c:axId val="101285888"/>
      </c:lineChart>
      <c:dateAx>
        <c:axId val="10125542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1285888"/>
        <c:crosses val="autoZero"/>
        <c:auto val="1"/>
        <c:lblOffset val="100"/>
        <c:baseTimeUnit val="months"/>
      </c:dateAx>
      <c:valAx>
        <c:axId val="10128588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1255424"/>
        <c:crosses val="autoZero"/>
        <c:crossBetween val="between"/>
      </c:valAx>
    </c:plotArea>
    <c:legend>
      <c:legendPos val="r"/>
      <c:legendEntry>
        <c:idx val="1"/>
        <c:delete val="1"/>
      </c:legendEntry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072147018322074"/>
          <c:y val="4.8271824717562355E-2"/>
          <c:w val="0.64177610897723258"/>
          <c:h val="0.762845258473132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'KPI 2d'!$D$20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2d'!$E$18:$P$18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2d'!$E$20:$P$20</c:f>
              <c:numCache>
                <c:formatCode>#,##0</c:formatCode>
                <c:ptCount val="12"/>
                <c:pt idx="0">
                  <c:v>9815.239999999998</c:v>
                </c:pt>
                <c:pt idx="1">
                  <c:v>9435.68</c:v>
                </c:pt>
                <c:pt idx="2">
                  <c:v>13434</c:v>
                </c:pt>
                <c:pt idx="3">
                  <c:v>10392</c:v>
                </c:pt>
                <c:pt idx="4">
                  <c:v>25653</c:v>
                </c:pt>
                <c:pt idx="5">
                  <c:v>11418</c:v>
                </c:pt>
                <c:pt idx="6">
                  <c:v>8778</c:v>
                </c:pt>
                <c:pt idx="7">
                  <c:v>6981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C9-448C-B9A5-B10DD0319A3A}"/>
            </c:ext>
          </c:extLst>
        </c:ser>
        <c:ser>
          <c:idx val="4"/>
          <c:order val="2"/>
          <c:tx>
            <c:strRef>
              <c:f>'KPI 2d'!$D$23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2d'!$E$18:$P$18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2d'!$E$23:$P$23</c:f>
              <c:numCache>
                <c:formatCode>#,##0</c:formatCode>
                <c:ptCount val="12"/>
                <c:pt idx="0">
                  <c:v>8978.52</c:v>
                </c:pt>
                <c:pt idx="1">
                  <c:v>13164.859999999999</c:v>
                </c:pt>
                <c:pt idx="2">
                  <c:v>6434.15</c:v>
                </c:pt>
                <c:pt idx="3">
                  <c:v>10202.209999999999</c:v>
                </c:pt>
                <c:pt idx="4">
                  <c:v>11093</c:v>
                </c:pt>
                <c:pt idx="5">
                  <c:v>8780.7206666666661</c:v>
                </c:pt>
                <c:pt idx="6">
                  <c:v>10791.5</c:v>
                </c:pt>
                <c:pt idx="7">
                  <c:v>12818.839999999986</c:v>
                </c:pt>
                <c:pt idx="8">
                  <c:v>9552.950000000008</c:v>
                </c:pt>
                <c:pt idx="9">
                  <c:v>10128.150000000001</c:v>
                </c:pt>
                <c:pt idx="10">
                  <c:v>10040.920000000006</c:v>
                </c:pt>
                <c:pt idx="11">
                  <c:v>9435.68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C9-448C-B9A5-B10DD0319A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474880"/>
        <c:axId val="106476672"/>
      </c:barChart>
      <c:lineChart>
        <c:grouping val="standard"/>
        <c:varyColors val="0"/>
        <c:ser>
          <c:idx val="0"/>
          <c:order val="0"/>
          <c:tx>
            <c:strRef>
              <c:f>'KPI 2d'!$D$19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2d'!$E$18:$P$18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2d'!$E$19:$P$19</c:f>
              <c:numCache>
                <c:formatCode>#,##0</c:formatCode>
                <c:ptCount val="12"/>
                <c:pt idx="0">
                  <c:v>10118.458388888888</c:v>
                </c:pt>
                <c:pt idx="1">
                  <c:v>10118.458388888888</c:v>
                </c:pt>
                <c:pt idx="2">
                  <c:v>10118.458388888888</c:v>
                </c:pt>
                <c:pt idx="3">
                  <c:v>10118.458388888888</c:v>
                </c:pt>
                <c:pt idx="4">
                  <c:v>10118.458388888888</c:v>
                </c:pt>
                <c:pt idx="5">
                  <c:v>10118.458388888888</c:v>
                </c:pt>
                <c:pt idx="6">
                  <c:v>10118.458388888888</c:v>
                </c:pt>
                <c:pt idx="7">
                  <c:v>10118.458388888888</c:v>
                </c:pt>
                <c:pt idx="8">
                  <c:v>10118.458388888888</c:v>
                </c:pt>
                <c:pt idx="9">
                  <c:v>10118.458388888888</c:v>
                </c:pt>
                <c:pt idx="10">
                  <c:v>10118.458388888888</c:v>
                </c:pt>
                <c:pt idx="11">
                  <c:v>10118.458388888888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C9-448C-B9A5-B10DD0319A3A}"/>
            </c:ext>
          </c:extLst>
        </c:ser>
        <c:ser>
          <c:idx val="2"/>
          <c:order val="3"/>
          <c:tx>
            <c:strRef>
              <c:f>'KPI 2'!#REF!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7C9-448C-B9A5-B10DD0319A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474880"/>
        <c:axId val="106476672"/>
      </c:lineChart>
      <c:dateAx>
        <c:axId val="10647488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6476672"/>
        <c:crosses val="autoZero"/>
        <c:auto val="1"/>
        <c:lblOffset val="100"/>
        <c:baseTimeUnit val="months"/>
      </c:dateAx>
      <c:valAx>
        <c:axId val="10647667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6474880"/>
        <c:crosses val="autoZero"/>
        <c:crossBetween val="between"/>
      </c:valAx>
    </c:plotArea>
    <c:legend>
      <c:legendPos val="r"/>
      <c:legendEntry>
        <c:idx val="1"/>
        <c:delete val="1"/>
      </c:legendEntry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072147018322074"/>
          <c:y val="4.8271824717562355E-2"/>
          <c:w val="0.64177610897723258"/>
          <c:h val="0.762845258473132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'KPI 2d'!$D$20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2d'!$E$18:$P$18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2d'!$E$20:$P$20</c:f>
              <c:numCache>
                <c:formatCode>#,##0</c:formatCode>
                <c:ptCount val="12"/>
                <c:pt idx="0">
                  <c:v>9815.239999999998</c:v>
                </c:pt>
                <c:pt idx="1">
                  <c:v>9435.68</c:v>
                </c:pt>
                <c:pt idx="2">
                  <c:v>13434</c:v>
                </c:pt>
                <c:pt idx="3">
                  <c:v>10392</c:v>
                </c:pt>
                <c:pt idx="4">
                  <c:v>25653</c:v>
                </c:pt>
                <c:pt idx="5">
                  <c:v>11418</c:v>
                </c:pt>
                <c:pt idx="6">
                  <c:v>8778</c:v>
                </c:pt>
                <c:pt idx="7">
                  <c:v>6981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C9-448C-B9A5-B10DD0319A3A}"/>
            </c:ext>
          </c:extLst>
        </c:ser>
        <c:ser>
          <c:idx val="4"/>
          <c:order val="2"/>
          <c:tx>
            <c:strRef>
              <c:f>'KPI 2d'!$D$23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2d'!$E$18:$P$18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2d'!$E$23:$P$23</c:f>
              <c:numCache>
                <c:formatCode>#,##0</c:formatCode>
                <c:ptCount val="12"/>
                <c:pt idx="0">
                  <c:v>8978.52</c:v>
                </c:pt>
                <c:pt idx="1">
                  <c:v>13164.859999999999</c:v>
                </c:pt>
                <c:pt idx="2">
                  <c:v>6434.15</c:v>
                </c:pt>
                <c:pt idx="3">
                  <c:v>10202.209999999999</c:v>
                </c:pt>
                <c:pt idx="4">
                  <c:v>11093</c:v>
                </c:pt>
                <c:pt idx="5">
                  <c:v>8780.7206666666661</c:v>
                </c:pt>
                <c:pt idx="6">
                  <c:v>10791.5</c:v>
                </c:pt>
                <c:pt idx="7">
                  <c:v>12818.839999999986</c:v>
                </c:pt>
                <c:pt idx="8">
                  <c:v>9552.950000000008</c:v>
                </c:pt>
                <c:pt idx="9">
                  <c:v>10128.150000000001</c:v>
                </c:pt>
                <c:pt idx="10">
                  <c:v>10040.920000000006</c:v>
                </c:pt>
                <c:pt idx="11">
                  <c:v>9435.68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C9-448C-B9A5-B10DD0319A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1552896"/>
        <c:axId val="101554432"/>
      </c:barChart>
      <c:lineChart>
        <c:grouping val="standard"/>
        <c:varyColors val="0"/>
        <c:ser>
          <c:idx val="0"/>
          <c:order val="0"/>
          <c:tx>
            <c:strRef>
              <c:f>'KPI 2d'!$D$19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2d'!$E$18:$P$18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2d'!$E$19:$P$19</c:f>
              <c:numCache>
                <c:formatCode>#,##0</c:formatCode>
                <c:ptCount val="12"/>
                <c:pt idx="0">
                  <c:v>10118.458388888888</c:v>
                </c:pt>
                <c:pt idx="1">
                  <c:v>10118.458388888888</c:v>
                </c:pt>
                <c:pt idx="2">
                  <c:v>10118.458388888888</c:v>
                </c:pt>
                <c:pt idx="3">
                  <c:v>10118.458388888888</c:v>
                </c:pt>
                <c:pt idx="4">
                  <c:v>10118.458388888888</c:v>
                </c:pt>
                <c:pt idx="5">
                  <c:v>10118.458388888888</c:v>
                </c:pt>
                <c:pt idx="6">
                  <c:v>10118.458388888888</c:v>
                </c:pt>
                <c:pt idx="7">
                  <c:v>10118.458388888888</c:v>
                </c:pt>
                <c:pt idx="8">
                  <c:v>10118.458388888888</c:v>
                </c:pt>
                <c:pt idx="9">
                  <c:v>10118.458388888888</c:v>
                </c:pt>
                <c:pt idx="10">
                  <c:v>10118.458388888888</c:v>
                </c:pt>
                <c:pt idx="11">
                  <c:v>10118.458388888888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C9-448C-B9A5-B10DD0319A3A}"/>
            </c:ext>
          </c:extLst>
        </c:ser>
        <c:ser>
          <c:idx val="2"/>
          <c:order val="3"/>
          <c:tx>
            <c:strRef>
              <c:f>'KPI 2'!#REF!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7C9-448C-B9A5-B10DD0319A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552896"/>
        <c:axId val="101554432"/>
      </c:lineChart>
      <c:dateAx>
        <c:axId val="10155289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1554432"/>
        <c:crosses val="autoZero"/>
        <c:auto val="1"/>
        <c:lblOffset val="100"/>
        <c:baseTimeUnit val="months"/>
      </c:dateAx>
      <c:valAx>
        <c:axId val="10155443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1552896"/>
        <c:crosses val="autoZero"/>
        <c:crossBetween val="between"/>
      </c:valAx>
    </c:plotArea>
    <c:legend>
      <c:legendPos val="r"/>
      <c:legendEntry>
        <c:idx val="1"/>
        <c:delete val="1"/>
      </c:legendEntry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2g'!$D$20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2g'!$E$18:$P$18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2g'!$E$20:$P$20</c:f>
              <c:numCache>
                <c:formatCode>#,##0.0</c:formatCode>
                <c:ptCount val="12"/>
                <c:pt idx="0">
                  <c:v>2.328986454927604</c:v>
                </c:pt>
                <c:pt idx="1">
                  <c:v>2.2187787825114196</c:v>
                </c:pt>
                <c:pt idx="2">
                  <c:v>2.3924119509299566</c:v>
                </c:pt>
                <c:pt idx="3">
                  <c:v>2.0175621124474592</c:v>
                </c:pt>
                <c:pt idx="4">
                  <c:v>3.0553329307789427</c:v>
                </c:pt>
                <c:pt idx="5">
                  <c:v>2.1833142201834863</c:v>
                </c:pt>
                <c:pt idx="6">
                  <c:v>2.0574078903252246</c:v>
                </c:pt>
                <c:pt idx="7">
                  <c:v>1.4315170903021663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17-4481-8561-8258EE31D2E5}"/>
            </c:ext>
          </c:extLst>
        </c:ser>
        <c:ser>
          <c:idx val="2"/>
          <c:order val="2"/>
          <c:tx>
            <c:strRef>
              <c:f>'KPI 2g'!$D$23</c:f>
              <c:strCache>
                <c:ptCount val="1"/>
                <c:pt idx="0">
                  <c:v>Actual 24/25</c:v>
                </c:pt>
              </c:strCache>
            </c:strRef>
          </c:tx>
          <c:invertIfNegative val="0"/>
          <c:val>
            <c:numRef>
              <c:f>'KPI 2g'!$E$23:$P$23</c:f>
              <c:numCache>
                <c:formatCode>0.000</c:formatCode>
                <c:ptCount val="12"/>
                <c:pt idx="0">
                  <c:v>2.4779187000589911</c:v>
                </c:pt>
                <c:pt idx="1">
                  <c:v>2.5643145943010603</c:v>
                </c:pt>
                <c:pt idx="2">
                  <c:v>2.0109568430294007</c:v>
                </c:pt>
                <c:pt idx="3">
                  <c:v>2.1446823074855867</c:v>
                </c:pt>
                <c:pt idx="4">
                  <c:v>2.3509538269713901</c:v>
                </c:pt>
                <c:pt idx="5">
                  <c:v>2.2493586735921136</c:v>
                </c:pt>
                <c:pt idx="6">
                  <c:v>2.1266882435269423</c:v>
                </c:pt>
                <c:pt idx="7">
                  <c:v>1.8041821577870667</c:v>
                </c:pt>
                <c:pt idx="8">
                  <c:v>1.6830803883834855</c:v>
                </c:pt>
                <c:pt idx="9">
                  <c:v>2.9508667223109515</c:v>
                </c:pt>
                <c:pt idx="10">
                  <c:v>2.2600284477465498</c:v>
                </c:pt>
                <c:pt idx="11">
                  <c:v>2.3506790053758677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17-4481-8561-8258EE31D2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738816"/>
        <c:axId val="106740352"/>
      </c:barChart>
      <c:lineChart>
        <c:grouping val="standard"/>
        <c:varyColors val="0"/>
        <c:ser>
          <c:idx val="0"/>
          <c:order val="0"/>
          <c:tx>
            <c:strRef>
              <c:f>'KPI 2g'!$D$19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2g'!$E$18:$P$18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2g'!$E$19:$P$19</c:f>
              <c:numCache>
                <c:formatCode>#,##0.0</c:formatCode>
                <c:ptCount val="12"/>
                <c:pt idx="0">
                  <c:v>2.2393835098379626</c:v>
                </c:pt>
                <c:pt idx="1">
                  <c:v>2.233566929292929</c:v>
                </c:pt>
                <c:pt idx="2">
                  <c:v>2.2277804864709267</c:v>
                </c:pt>
                <c:pt idx="3">
                  <c:v>2.2220239477461954</c:v>
                </c:pt>
                <c:pt idx="4">
                  <c:v>2.2162970819014887</c:v>
                </c:pt>
                <c:pt idx="5">
                  <c:v>2.2105996600971149</c:v>
                </c:pt>
                <c:pt idx="6">
                  <c:v>2.2049314558404554</c:v>
                </c:pt>
                <c:pt idx="7">
                  <c:v>2.1992922449559531</c:v>
                </c:pt>
                <c:pt idx="8">
                  <c:v>2.1936818055555554</c:v>
                </c:pt>
                <c:pt idx="9">
                  <c:v>2.1880999180096126</c:v>
                </c:pt>
                <c:pt idx="10">
                  <c:v>2.1825463649182173</c:v>
                </c:pt>
                <c:pt idx="11">
                  <c:v>2.1770209310829816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917-4481-8561-8258EE31D2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738816"/>
        <c:axId val="106740352"/>
      </c:lineChart>
      <c:dateAx>
        <c:axId val="10673881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6740352"/>
        <c:crosses val="autoZero"/>
        <c:auto val="1"/>
        <c:lblOffset val="100"/>
        <c:baseTimeUnit val="months"/>
      </c:dateAx>
      <c:valAx>
        <c:axId val="106740352"/>
        <c:scaling>
          <c:orientation val="minMax"/>
        </c:scaling>
        <c:delete val="0"/>
        <c:axPos val="l"/>
        <c:majorGridlines/>
        <c:numFmt formatCode="#,##0.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673881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2h'!$D$20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2h'!$E$18:$P$18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2h'!$E$20:$P$20</c:f>
              <c:numCache>
                <c:formatCode>#,##0</c:formatCode>
                <c:ptCount val="12"/>
                <c:pt idx="0">
                  <c:v>1625</c:v>
                </c:pt>
                <c:pt idx="1">
                  <c:v>1991</c:v>
                </c:pt>
                <c:pt idx="2">
                  <c:v>795.90000000000146</c:v>
                </c:pt>
                <c:pt idx="3">
                  <c:v>496</c:v>
                </c:pt>
                <c:pt idx="4">
                  <c:v>1639</c:v>
                </c:pt>
                <c:pt idx="5">
                  <c:v>862</c:v>
                </c:pt>
                <c:pt idx="6">
                  <c:v>2662</c:v>
                </c:pt>
                <c:pt idx="7">
                  <c:v>1962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94-413B-BD5E-07410C5DAE95}"/>
            </c:ext>
          </c:extLst>
        </c:ser>
        <c:ser>
          <c:idx val="4"/>
          <c:order val="2"/>
          <c:tx>
            <c:strRef>
              <c:f>'KPI 2h'!$D$23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2h'!$E$18:$P$18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2h'!$E$23:$P$23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1107.8799999999992</c:v>
                </c:pt>
                <c:pt idx="10">
                  <c:v>1164.1800000000003</c:v>
                </c:pt>
                <c:pt idx="11">
                  <c:v>846.81999999999971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94-413B-BD5E-07410C5DAE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892288"/>
        <c:axId val="106902272"/>
      </c:barChart>
      <c:lineChart>
        <c:grouping val="standard"/>
        <c:varyColors val="0"/>
        <c:ser>
          <c:idx val="0"/>
          <c:order val="0"/>
          <c:tx>
            <c:strRef>
              <c:f>'KPI 2h'!$D$19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2h'!$E$18:$P$18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2h'!$E$19:$P$19</c:f>
              <c:numCache>
                <c:formatCode>#,##0</c:formatCode>
                <c:ptCount val="12"/>
                <c:pt idx="0">
                  <c:v>384</c:v>
                </c:pt>
                <c:pt idx="1">
                  <c:v>385</c:v>
                </c:pt>
                <c:pt idx="2">
                  <c:v>386</c:v>
                </c:pt>
                <c:pt idx="3">
                  <c:v>387</c:v>
                </c:pt>
                <c:pt idx="4">
                  <c:v>388</c:v>
                </c:pt>
                <c:pt idx="5">
                  <c:v>389</c:v>
                </c:pt>
                <c:pt idx="6">
                  <c:v>390</c:v>
                </c:pt>
                <c:pt idx="7">
                  <c:v>391</c:v>
                </c:pt>
                <c:pt idx="8">
                  <c:v>392</c:v>
                </c:pt>
                <c:pt idx="9">
                  <c:v>393</c:v>
                </c:pt>
                <c:pt idx="10">
                  <c:v>394</c:v>
                </c:pt>
                <c:pt idx="11">
                  <c:v>395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94-413B-BD5E-07410C5DAE95}"/>
            </c:ext>
          </c:extLst>
        </c:ser>
        <c:ser>
          <c:idx val="2"/>
          <c:order val="3"/>
          <c:tx>
            <c:strRef>
              <c:f>'KPI 11'!#REF!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394-413B-BD5E-07410C5DAE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892288"/>
        <c:axId val="106902272"/>
      </c:lineChart>
      <c:dateAx>
        <c:axId val="10689228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6902272"/>
        <c:crosses val="autoZero"/>
        <c:auto val="1"/>
        <c:lblOffset val="100"/>
        <c:baseTimeUnit val="months"/>
      </c:dateAx>
      <c:valAx>
        <c:axId val="10690227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6892288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3a'!$D$20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3a'!$E$18:$P$18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3a'!$E$20:$P$20</c:f>
              <c:numCache>
                <c:formatCode>#,##0</c:formatCode>
                <c:ptCount val="12"/>
                <c:pt idx="0">
                  <c:v>12082</c:v>
                </c:pt>
                <c:pt idx="1">
                  <c:v>13870</c:v>
                </c:pt>
                <c:pt idx="2">
                  <c:v>11999</c:v>
                </c:pt>
                <c:pt idx="3">
                  <c:v>6887</c:v>
                </c:pt>
                <c:pt idx="4">
                  <c:v>7572</c:v>
                </c:pt>
                <c:pt idx="5">
                  <c:v>7546</c:v>
                </c:pt>
                <c:pt idx="6">
                  <c:v>15264</c:v>
                </c:pt>
                <c:pt idx="7">
                  <c:v>16841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31-4278-83AB-A4E60F88FD53}"/>
            </c:ext>
          </c:extLst>
        </c:ser>
        <c:ser>
          <c:idx val="4"/>
          <c:order val="2"/>
          <c:tx>
            <c:strRef>
              <c:f>'KPI 3a'!$D$23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3a'!$E$18:$P$18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3a'!$E$23:$P$23</c:f>
              <c:numCache>
                <c:formatCode>#,##0</c:formatCode>
                <c:ptCount val="12"/>
                <c:pt idx="0">
                  <c:v>13221</c:v>
                </c:pt>
                <c:pt idx="1">
                  <c:v>7719</c:v>
                </c:pt>
                <c:pt idx="2">
                  <c:v>7299</c:v>
                </c:pt>
                <c:pt idx="3">
                  <c:v>6581</c:v>
                </c:pt>
                <c:pt idx="4">
                  <c:v>6581</c:v>
                </c:pt>
                <c:pt idx="5">
                  <c:v>5719</c:v>
                </c:pt>
                <c:pt idx="6">
                  <c:v>9063</c:v>
                </c:pt>
                <c:pt idx="7">
                  <c:v>5880</c:v>
                </c:pt>
                <c:pt idx="8">
                  <c:v>12397</c:v>
                </c:pt>
                <c:pt idx="9">
                  <c:v>13694</c:v>
                </c:pt>
                <c:pt idx="10">
                  <c:v>16853</c:v>
                </c:pt>
                <c:pt idx="11">
                  <c:v>15305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31-4278-83AB-A4E60F88FD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964480"/>
        <c:axId val="106966016"/>
      </c:barChart>
      <c:lineChart>
        <c:grouping val="standard"/>
        <c:varyColors val="0"/>
        <c:ser>
          <c:idx val="0"/>
          <c:order val="0"/>
          <c:tx>
            <c:strRef>
              <c:f>'KPI 3a'!$D$19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3a'!$E$18:$P$18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3a'!$E$19:$P$19</c:f>
              <c:numCache>
                <c:formatCode>#,##0</c:formatCode>
                <c:ptCount val="12"/>
                <c:pt idx="0">
                  <c:v>8000</c:v>
                </c:pt>
                <c:pt idx="1">
                  <c:v>8020</c:v>
                </c:pt>
                <c:pt idx="2">
                  <c:v>8220</c:v>
                </c:pt>
                <c:pt idx="3">
                  <c:v>8420</c:v>
                </c:pt>
                <c:pt idx="4">
                  <c:v>8620</c:v>
                </c:pt>
                <c:pt idx="5">
                  <c:v>8820</c:v>
                </c:pt>
                <c:pt idx="6">
                  <c:v>9020</c:v>
                </c:pt>
                <c:pt idx="7">
                  <c:v>9220</c:v>
                </c:pt>
                <c:pt idx="8">
                  <c:v>9420</c:v>
                </c:pt>
                <c:pt idx="9">
                  <c:v>9620</c:v>
                </c:pt>
                <c:pt idx="10">
                  <c:v>9820</c:v>
                </c:pt>
                <c:pt idx="11">
                  <c:v>10020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31-4278-83AB-A4E60F88FD53}"/>
            </c:ext>
          </c:extLst>
        </c:ser>
        <c:ser>
          <c:idx val="2"/>
          <c:order val="3"/>
          <c:tx>
            <c:strRef>
              <c:f>'KPI 3'!#REF!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31-4278-83AB-A4E60F88FD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964480"/>
        <c:axId val="106966016"/>
      </c:lineChart>
      <c:dateAx>
        <c:axId val="10696448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6966016"/>
        <c:crosses val="autoZero"/>
        <c:auto val="1"/>
        <c:lblOffset val="100"/>
        <c:baseTimeUnit val="months"/>
      </c:dateAx>
      <c:valAx>
        <c:axId val="10696601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6964480"/>
        <c:crosses val="autoZero"/>
        <c:crossBetween val="between"/>
      </c:valAx>
    </c:plotArea>
    <c:legend>
      <c:legendPos val="r"/>
      <c:legendEntry>
        <c:idx val="1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73613994157163098"/>
          <c:y val="0.39076343717904827"/>
          <c:w val="0.24826551651803758"/>
          <c:h val="0.23586408764121877"/>
        </c:manualLayout>
      </c:layout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3b'!$D$20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3b'!$E$18:$P$18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3b'!$E$20:$P$20</c:f>
              <c:numCache>
                <c:formatCode>#,##0</c:formatCode>
                <c:ptCount val="12"/>
                <c:pt idx="0">
                  <c:v>12082</c:v>
                </c:pt>
                <c:pt idx="1">
                  <c:v>13870</c:v>
                </c:pt>
                <c:pt idx="2">
                  <c:v>11999</c:v>
                </c:pt>
                <c:pt idx="3">
                  <c:v>6887</c:v>
                </c:pt>
                <c:pt idx="4">
                  <c:v>7382</c:v>
                </c:pt>
                <c:pt idx="5">
                  <c:v>7382</c:v>
                </c:pt>
                <c:pt idx="6">
                  <c:v>14946</c:v>
                </c:pt>
                <c:pt idx="7">
                  <c:v>16763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A2-4527-9E2C-D7BB55D09EC0}"/>
            </c:ext>
          </c:extLst>
        </c:ser>
        <c:ser>
          <c:idx val="4"/>
          <c:order val="2"/>
          <c:tx>
            <c:strRef>
              <c:f>'KPI 3b'!$D$23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3b'!$E$18:$P$18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3b'!$E$23:$P$23</c:f>
              <c:numCache>
                <c:formatCode>#,##0</c:formatCode>
                <c:ptCount val="12"/>
                <c:pt idx="0">
                  <c:v>13221</c:v>
                </c:pt>
                <c:pt idx="1">
                  <c:v>7719</c:v>
                </c:pt>
                <c:pt idx="2">
                  <c:v>7299</c:v>
                </c:pt>
                <c:pt idx="3">
                  <c:v>6581</c:v>
                </c:pt>
                <c:pt idx="4">
                  <c:v>6581</c:v>
                </c:pt>
                <c:pt idx="5">
                  <c:v>5719</c:v>
                </c:pt>
                <c:pt idx="6">
                  <c:v>9063</c:v>
                </c:pt>
                <c:pt idx="7">
                  <c:v>5880</c:v>
                </c:pt>
                <c:pt idx="8">
                  <c:v>12397</c:v>
                </c:pt>
                <c:pt idx="9">
                  <c:v>13694</c:v>
                </c:pt>
                <c:pt idx="10">
                  <c:v>16853</c:v>
                </c:pt>
                <c:pt idx="11">
                  <c:v>15305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A2-4527-9E2C-D7BB55D09E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964480"/>
        <c:axId val="106966016"/>
      </c:barChart>
      <c:lineChart>
        <c:grouping val="standard"/>
        <c:varyColors val="0"/>
        <c:ser>
          <c:idx val="0"/>
          <c:order val="0"/>
          <c:tx>
            <c:strRef>
              <c:f>'KPI 3b'!$D$19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3b'!$E$18:$P$18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3b'!$E$19:$P$19</c:f>
              <c:numCache>
                <c:formatCode>#,##0</c:formatCode>
                <c:ptCount val="12"/>
                <c:pt idx="0">
                  <c:v>7840</c:v>
                </c:pt>
                <c:pt idx="1">
                  <c:v>7859.6</c:v>
                </c:pt>
                <c:pt idx="2">
                  <c:v>8055.6</c:v>
                </c:pt>
                <c:pt idx="3">
                  <c:v>8251.6</c:v>
                </c:pt>
                <c:pt idx="4">
                  <c:v>8447.6</c:v>
                </c:pt>
                <c:pt idx="5">
                  <c:v>8643.6</c:v>
                </c:pt>
                <c:pt idx="6">
                  <c:v>8839.6</c:v>
                </c:pt>
                <c:pt idx="7">
                  <c:v>9035.6</c:v>
                </c:pt>
                <c:pt idx="8">
                  <c:v>9231.6</c:v>
                </c:pt>
                <c:pt idx="9">
                  <c:v>9427.6</c:v>
                </c:pt>
                <c:pt idx="10">
                  <c:v>9623.6</c:v>
                </c:pt>
                <c:pt idx="11">
                  <c:v>9819.6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A2-4527-9E2C-D7BB55D09EC0}"/>
            </c:ext>
          </c:extLst>
        </c:ser>
        <c:ser>
          <c:idx val="2"/>
          <c:order val="3"/>
          <c:tx>
            <c:strRef>
              <c:f>'KPI 3'!#REF!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0A2-4527-9E2C-D7BB55D09E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964480"/>
        <c:axId val="106966016"/>
      </c:lineChart>
      <c:dateAx>
        <c:axId val="10696448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6966016"/>
        <c:crosses val="autoZero"/>
        <c:auto val="1"/>
        <c:lblOffset val="100"/>
        <c:baseTimeUnit val="months"/>
      </c:dateAx>
      <c:valAx>
        <c:axId val="10696601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6964480"/>
        <c:crosses val="autoZero"/>
        <c:crossBetween val="between"/>
      </c:valAx>
    </c:plotArea>
    <c:legend>
      <c:legendPos val="r"/>
      <c:legendEntry>
        <c:idx val="1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73613994157163098"/>
          <c:y val="0.39076343717904827"/>
          <c:w val="0.24826551651803758"/>
          <c:h val="0.23586408764121877"/>
        </c:manualLayout>
      </c:layout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3c'!$D$20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3c'!$E$18:$P$18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3c'!$E$20:$P$20</c:f>
              <c:numCache>
                <c:formatCode>#,##0</c:formatCode>
                <c:ptCount val="12"/>
                <c:pt idx="0">
                  <c:v>11624</c:v>
                </c:pt>
                <c:pt idx="1">
                  <c:v>3760</c:v>
                </c:pt>
                <c:pt idx="2">
                  <c:v>6014</c:v>
                </c:pt>
                <c:pt idx="3">
                  <c:v>3709</c:v>
                </c:pt>
                <c:pt idx="4">
                  <c:v>3129</c:v>
                </c:pt>
                <c:pt idx="5">
                  <c:v>3380</c:v>
                </c:pt>
                <c:pt idx="6">
                  <c:v>8304</c:v>
                </c:pt>
                <c:pt idx="7">
                  <c:v>10709.555538671935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05-467C-ABB6-5CAD77D7345B}"/>
            </c:ext>
          </c:extLst>
        </c:ser>
        <c:ser>
          <c:idx val="2"/>
          <c:order val="2"/>
          <c:tx>
            <c:strRef>
              <c:f>'KPI 3c'!$D$23</c:f>
              <c:strCache>
                <c:ptCount val="1"/>
                <c:pt idx="0">
                  <c:v>Actual 24/25</c:v>
                </c:pt>
              </c:strCache>
            </c:strRef>
          </c:tx>
          <c:invertIfNegative val="0"/>
          <c:val>
            <c:numRef>
              <c:f>'KPI 3c'!$E$23:$P$23</c:f>
              <c:numCache>
                <c:formatCode>#,##0</c:formatCode>
                <c:ptCount val="12"/>
                <c:pt idx="0">
                  <c:v>3686</c:v>
                </c:pt>
                <c:pt idx="1">
                  <c:v>3921</c:v>
                </c:pt>
                <c:pt idx="2">
                  <c:v>3705</c:v>
                </c:pt>
                <c:pt idx="3">
                  <c:v>3330</c:v>
                </c:pt>
                <c:pt idx="4">
                  <c:v>3951</c:v>
                </c:pt>
                <c:pt idx="5">
                  <c:v>2312</c:v>
                </c:pt>
                <c:pt idx="6">
                  <c:v>6237</c:v>
                </c:pt>
                <c:pt idx="7">
                  <c:v>3390</c:v>
                </c:pt>
                <c:pt idx="8">
                  <c:v>4163</c:v>
                </c:pt>
                <c:pt idx="9">
                  <c:v>5542</c:v>
                </c:pt>
                <c:pt idx="10">
                  <c:v>9502</c:v>
                </c:pt>
                <c:pt idx="11">
                  <c:v>6659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05-467C-ABB6-5CAD77D73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322368"/>
        <c:axId val="107324160"/>
      </c:barChart>
      <c:lineChart>
        <c:grouping val="standard"/>
        <c:varyColors val="0"/>
        <c:ser>
          <c:idx val="0"/>
          <c:order val="0"/>
          <c:tx>
            <c:strRef>
              <c:f>'KPI 3c'!$D$19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3c'!$E$18:$P$18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3c'!$E$19:$P$19</c:f>
              <c:numCache>
                <c:formatCode>#,##0</c:formatCode>
                <c:ptCount val="12"/>
                <c:pt idx="0">
                  <c:v>4699.833333333333</c:v>
                </c:pt>
                <c:pt idx="1">
                  <c:v>4699.833333333333</c:v>
                </c:pt>
                <c:pt idx="2">
                  <c:v>4699.833333333333</c:v>
                </c:pt>
                <c:pt idx="3">
                  <c:v>4699.833333333333</c:v>
                </c:pt>
                <c:pt idx="4">
                  <c:v>4699.833333333333</c:v>
                </c:pt>
                <c:pt idx="5">
                  <c:v>4699.833333333333</c:v>
                </c:pt>
                <c:pt idx="6">
                  <c:v>4699.833333333333</c:v>
                </c:pt>
                <c:pt idx="7">
                  <c:v>4699.833333333333</c:v>
                </c:pt>
                <c:pt idx="8">
                  <c:v>4699.833333333333</c:v>
                </c:pt>
                <c:pt idx="9">
                  <c:v>4699.833333333333</c:v>
                </c:pt>
                <c:pt idx="10">
                  <c:v>4699.833333333333</c:v>
                </c:pt>
                <c:pt idx="11">
                  <c:v>4699.833333333333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05-467C-ABB6-5CAD77D73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322368"/>
        <c:axId val="107324160"/>
      </c:lineChart>
      <c:dateAx>
        <c:axId val="10732236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7324160"/>
        <c:crosses val="autoZero"/>
        <c:auto val="1"/>
        <c:lblOffset val="100"/>
        <c:baseTimeUnit val="months"/>
      </c:dateAx>
      <c:valAx>
        <c:axId val="10732416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732236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3d'!$D$20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3d'!$E$18:$P$18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3d'!$E$20:$P$20</c:f>
              <c:numCache>
                <c:formatCode>#,##0.0</c:formatCode>
                <c:ptCount val="12"/>
                <c:pt idx="0">
                  <c:v>0.96209236881311044</c:v>
                </c:pt>
                <c:pt idx="1">
                  <c:v>0.27108868060562363</c:v>
                </c:pt>
                <c:pt idx="2">
                  <c:v>0.50120843403616966</c:v>
                </c:pt>
                <c:pt idx="3">
                  <c:v>0.53855089298678671</c:v>
                </c:pt>
                <c:pt idx="4">
                  <c:v>0.41323296354992078</c:v>
                </c:pt>
                <c:pt idx="5">
                  <c:v>0.44791942751126423</c:v>
                </c:pt>
                <c:pt idx="6">
                  <c:v>0.54402515723270439</c:v>
                </c:pt>
                <c:pt idx="7">
                  <c:v>0.6359215924631515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0F-471B-9F2C-B2092EBEA61A}"/>
            </c:ext>
          </c:extLst>
        </c:ser>
        <c:ser>
          <c:idx val="2"/>
          <c:order val="2"/>
          <c:tx>
            <c:strRef>
              <c:f>'KPI 3d'!$D$23</c:f>
              <c:strCache>
                <c:ptCount val="1"/>
                <c:pt idx="0">
                  <c:v>Actual 24/25</c:v>
                </c:pt>
              </c:strCache>
            </c:strRef>
          </c:tx>
          <c:invertIfNegative val="0"/>
          <c:val>
            <c:numRef>
              <c:f>'KPI 3d'!$E$23:$P$23</c:f>
              <c:numCache>
                <c:formatCode>0%</c:formatCode>
                <c:ptCount val="12"/>
                <c:pt idx="0">
                  <c:v>0.2787988805687921</c:v>
                </c:pt>
                <c:pt idx="1">
                  <c:v>0.50796735328410414</c:v>
                </c:pt>
                <c:pt idx="2">
                  <c:v>0.50760378133990958</c:v>
                </c:pt>
                <c:pt idx="3">
                  <c:v>0.50600212733627103</c:v>
                </c:pt>
                <c:pt idx="4">
                  <c:v>0.60036468621790007</c:v>
                </c:pt>
                <c:pt idx="5">
                  <c:v>0.40426648015387306</c:v>
                </c:pt>
                <c:pt idx="6">
                  <c:v>0.68818272095332667</c:v>
                </c:pt>
                <c:pt idx="7">
                  <c:v>0.57653061224489799</c:v>
                </c:pt>
                <c:pt idx="8">
                  <c:v>0.3358070500927644</c:v>
                </c:pt>
                <c:pt idx="9">
                  <c:v>0.40470278954286548</c:v>
                </c:pt>
                <c:pt idx="10">
                  <c:v>0.56381653118139208</c:v>
                </c:pt>
                <c:pt idx="11">
                  <c:v>0.43508657301535447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0F-471B-9F2C-B2092EBEA6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995712"/>
        <c:axId val="106997248"/>
      </c:barChart>
      <c:lineChart>
        <c:grouping val="standard"/>
        <c:varyColors val="0"/>
        <c:ser>
          <c:idx val="0"/>
          <c:order val="0"/>
          <c:tx>
            <c:strRef>
              <c:f>'KPI 3d'!$D$19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3d'!$E$18:$P$18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3d'!$E$19:$P$19</c:f>
              <c:numCache>
                <c:formatCode>#,##0.0</c:formatCode>
                <c:ptCount val="12"/>
                <c:pt idx="0">
                  <c:v>0.58747916666666666</c:v>
                </c:pt>
                <c:pt idx="1">
                  <c:v>0.58601413133832081</c:v>
                </c:pt>
                <c:pt idx="2">
                  <c:v>0.57175587996755872</c:v>
                </c:pt>
                <c:pt idx="3">
                  <c:v>0.55817498020585898</c:v>
                </c:pt>
                <c:pt idx="4">
                  <c:v>0.54522428460943539</c:v>
                </c:pt>
                <c:pt idx="5">
                  <c:v>0.53286092214663638</c:v>
                </c:pt>
                <c:pt idx="6">
                  <c:v>0.52104582409460454</c:v>
                </c:pt>
                <c:pt idx="7">
                  <c:v>0.50974331164135933</c:v>
                </c:pt>
                <c:pt idx="8">
                  <c:v>0.4989207360226468</c:v>
                </c:pt>
                <c:pt idx="9">
                  <c:v>0.48854816354816349</c:v>
                </c:pt>
                <c:pt idx="10">
                  <c:v>0.47859809911744733</c:v>
                </c:pt>
                <c:pt idx="11">
                  <c:v>0.46904524284763804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0F-471B-9F2C-B2092EBEA6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995712"/>
        <c:axId val="106997248"/>
      </c:lineChart>
      <c:dateAx>
        <c:axId val="10699571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6997248"/>
        <c:crosses val="autoZero"/>
        <c:auto val="1"/>
        <c:lblOffset val="100"/>
        <c:baseTimeUnit val="months"/>
      </c:dateAx>
      <c:valAx>
        <c:axId val="106997248"/>
        <c:scaling>
          <c:orientation val="minMax"/>
        </c:scaling>
        <c:delete val="0"/>
        <c:axPos val="l"/>
        <c:majorGridlines/>
        <c:numFmt formatCode="#,##0.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699571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3e'!$D$20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3e'!$E$18:$P$18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3e'!$E$20:$P$20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190</c:v>
                </c:pt>
                <c:pt idx="5">
                  <c:v>164</c:v>
                </c:pt>
                <c:pt idx="6">
                  <c:v>318</c:v>
                </c:pt>
                <c:pt idx="7">
                  <c:v>78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95-48BA-A0B1-17D8EA4F40E8}"/>
            </c:ext>
          </c:extLst>
        </c:ser>
        <c:ser>
          <c:idx val="4"/>
          <c:order val="2"/>
          <c:tx>
            <c:strRef>
              <c:f>'KPI 3e'!$D$23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3e'!$E$18:$P$18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3e'!$E$23:$P$23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95-48BA-A0B1-17D8EA4F40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419520"/>
        <c:axId val="107421056"/>
      </c:barChart>
      <c:lineChart>
        <c:grouping val="standard"/>
        <c:varyColors val="0"/>
        <c:ser>
          <c:idx val="0"/>
          <c:order val="0"/>
          <c:tx>
            <c:strRef>
              <c:f>'KPI 3e'!$D$19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3e'!$E$18:$P$18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3e'!$E$19:$P$19</c:f>
              <c:numCache>
                <c:formatCode>#,##0</c:formatCode>
                <c:ptCount val="12"/>
                <c:pt idx="0">
                  <c:v>160</c:v>
                </c:pt>
                <c:pt idx="1">
                  <c:v>160.4</c:v>
                </c:pt>
                <c:pt idx="2">
                  <c:v>164.4</c:v>
                </c:pt>
                <c:pt idx="3">
                  <c:v>168.4</c:v>
                </c:pt>
                <c:pt idx="4">
                  <c:v>172.4</c:v>
                </c:pt>
                <c:pt idx="5">
                  <c:v>176.4</c:v>
                </c:pt>
                <c:pt idx="6">
                  <c:v>180.4</c:v>
                </c:pt>
                <c:pt idx="7">
                  <c:v>184.4</c:v>
                </c:pt>
                <c:pt idx="8">
                  <c:v>188.4</c:v>
                </c:pt>
                <c:pt idx="9">
                  <c:v>192.4</c:v>
                </c:pt>
                <c:pt idx="10">
                  <c:v>196.4</c:v>
                </c:pt>
                <c:pt idx="11">
                  <c:v>200.4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95-48BA-A0B1-17D8EA4F40E8}"/>
            </c:ext>
          </c:extLst>
        </c:ser>
        <c:ser>
          <c:idx val="2"/>
          <c:order val="3"/>
          <c:tx>
            <c:strRef>
              <c:f>'KPI 11'!#REF!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F95-48BA-A0B1-17D8EA4F40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419520"/>
        <c:axId val="107421056"/>
      </c:lineChart>
      <c:dateAx>
        <c:axId val="10741952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7421056"/>
        <c:crosses val="autoZero"/>
        <c:auto val="1"/>
        <c:lblOffset val="100"/>
        <c:baseTimeUnit val="months"/>
      </c:dateAx>
      <c:valAx>
        <c:axId val="10742105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7419520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4a'!$D$20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4a'!$E$18:$P$18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4a'!$E$20:$P$20</c:f>
              <c:numCache>
                <c:formatCode>#,##0</c:formatCode>
                <c:ptCount val="12"/>
                <c:pt idx="0">
                  <c:v>40400.740000000005</c:v>
                </c:pt>
                <c:pt idx="1">
                  <c:v>54383</c:v>
                </c:pt>
                <c:pt idx="2">
                  <c:v>58293</c:v>
                </c:pt>
                <c:pt idx="3">
                  <c:v>61945</c:v>
                </c:pt>
                <c:pt idx="4">
                  <c:v>51662</c:v>
                </c:pt>
                <c:pt idx="5">
                  <c:v>53023</c:v>
                </c:pt>
                <c:pt idx="6">
                  <c:v>62939</c:v>
                </c:pt>
                <c:pt idx="7">
                  <c:v>55641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5E-4EF6-BAA1-9B3524FC6D59}"/>
            </c:ext>
          </c:extLst>
        </c:ser>
        <c:ser>
          <c:idx val="4"/>
          <c:order val="2"/>
          <c:tx>
            <c:strRef>
              <c:f>'KPI 4a'!$D$23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4a'!$E$18:$P$18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4a'!$E$23:$P$23</c:f>
              <c:numCache>
                <c:formatCode>#,##0</c:formatCode>
                <c:ptCount val="12"/>
                <c:pt idx="0">
                  <c:v>78394.645999999993</c:v>
                </c:pt>
                <c:pt idx="1">
                  <c:v>86270.42</c:v>
                </c:pt>
                <c:pt idx="2">
                  <c:v>77380.86</c:v>
                </c:pt>
                <c:pt idx="3">
                  <c:v>60160.34</c:v>
                </c:pt>
                <c:pt idx="4">
                  <c:v>55492.380000000005</c:v>
                </c:pt>
                <c:pt idx="5">
                  <c:v>39376.980000000003</c:v>
                </c:pt>
                <c:pt idx="6">
                  <c:v>70303.070000000007</c:v>
                </c:pt>
                <c:pt idx="7">
                  <c:v>66413</c:v>
                </c:pt>
                <c:pt idx="8">
                  <c:v>71510</c:v>
                </c:pt>
                <c:pt idx="9">
                  <c:v>51046.820000000007</c:v>
                </c:pt>
                <c:pt idx="10">
                  <c:v>62180.72</c:v>
                </c:pt>
                <c:pt idx="11">
                  <c:v>62152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5E-4EF6-BAA1-9B3524FC6D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811584"/>
        <c:axId val="107813120"/>
      </c:barChart>
      <c:lineChart>
        <c:grouping val="standard"/>
        <c:varyColors val="0"/>
        <c:ser>
          <c:idx val="0"/>
          <c:order val="0"/>
          <c:tx>
            <c:strRef>
              <c:f>'KPI 4a'!$D$19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4a'!$E$18:$P$18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4a'!$E$19:$P$19</c:f>
              <c:numCache>
                <c:formatCode>#,##0</c:formatCode>
                <c:ptCount val="12"/>
                <c:pt idx="0">
                  <c:v>60240</c:v>
                </c:pt>
                <c:pt idx="1">
                  <c:v>60260</c:v>
                </c:pt>
                <c:pt idx="2">
                  <c:v>60330</c:v>
                </c:pt>
                <c:pt idx="3">
                  <c:v>60400</c:v>
                </c:pt>
                <c:pt idx="4">
                  <c:v>60470</c:v>
                </c:pt>
                <c:pt idx="5">
                  <c:v>60540</c:v>
                </c:pt>
                <c:pt idx="6">
                  <c:v>60610</c:v>
                </c:pt>
                <c:pt idx="7">
                  <c:v>60680</c:v>
                </c:pt>
                <c:pt idx="8">
                  <c:v>60750</c:v>
                </c:pt>
                <c:pt idx="9">
                  <c:v>60820</c:v>
                </c:pt>
                <c:pt idx="10">
                  <c:v>60890</c:v>
                </c:pt>
                <c:pt idx="11">
                  <c:v>60960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5E-4EF6-BAA1-9B3524FC6D59}"/>
            </c:ext>
          </c:extLst>
        </c:ser>
        <c:ser>
          <c:idx val="2"/>
          <c:order val="3"/>
          <c:tx>
            <c:strRef>
              <c:f>'KPI 4'!#REF!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A5E-4EF6-BAA1-9B3524FC6D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811584"/>
        <c:axId val="107813120"/>
      </c:lineChart>
      <c:dateAx>
        <c:axId val="10781158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7813120"/>
        <c:crosses val="autoZero"/>
        <c:auto val="1"/>
        <c:lblOffset val="100"/>
        <c:baseTimeUnit val="months"/>
      </c:dateAx>
      <c:valAx>
        <c:axId val="10781312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7811584"/>
        <c:crosses val="autoZero"/>
        <c:crossBetween val="between"/>
      </c:valAx>
    </c:plotArea>
    <c:legend>
      <c:legendPos val="r"/>
      <c:legendEntry>
        <c:idx val="1"/>
        <c:delete val="1"/>
      </c:legendEntry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4b'!$D$20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4b'!$E$18:$P$18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4b'!$E$20:$P$20</c:f>
              <c:numCache>
                <c:formatCode>#,##0</c:formatCode>
                <c:ptCount val="12"/>
                <c:pt idx="0">
                  <c:v>38380.703000000009</c:v>
                </c:pt>
                <c:pt idx="1">
                  <c:v>53463</c:v>
                </c:pt>
                <c:pt idx="2">
                  <c:v>54982</c:v>
                </c:pt>
                <c:pt idx="3">
                  <c:v>56138</c:v>
                </c:pt>
                <c:pt idx="4">
                  <c:v>47935</c:v>
                </c:pt>
                <c:pt idx="5">
                  <c:v>47935</c:v>
                </c:pt>
                <c:pt idx="6">
                  <c:v>58640</c:v>
                </c:pt>
                <c:pt idx="7">
                  <c:v>52879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0C-4110-8CC2-2B44C0D9EDE0}"/>
            </c:ext>
          </c:extLst>
        </c:ser>
        <c:ser>
          <c:idx val="4"/>
          <c:order val="2"/>
          <c:tx>
            <c:strRef>
              <c:f>'KPI 4b'!$D$23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4b'!$E$18:$P$18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4b'!$E$23:$P$23</c:f>
              <c:numCache>
                <c:formatCode>#,##0</c:formatCode>
                <c:ptCount val="12"/>
                <c:pt idx="0">
                  <c:v>78394.645999999993</c:v>
                </c:pt>
                <c:pt idx="1">
                  <c:v>86270.42</c:v>
                </c:pt>
                <c:pt idx="2">
                  <c:v>77380.86</c:v>
                </c:pt>
                <c:pt idx="3">
                  <c:v>60160.34</c:v>
                </c:pt>
                <c:pt idx="4">
                  <c:v>55492.380000000005</c:v>
                </c:pt>
                <c:pt idx="5">
                  <c:v>39376.980000000003</c:v>
                </c:pt>
                <c:pt idx="6">
                  <c:v>70303.070000000007</c:v>
                </c:pt>
                <c:pt idx="7">
                  <c:v>66413</c:v>
                </c:pt>
                <c:pt idx="8">
                  <c:v>71510</c:v>
                </c:pt>
                <c:pt idx="9">
                  <c:v>51046.820000000007</c:v>
                </c:pt>
                <c:pt idx="10">
                  <c:v>62180.72</c:v>
                </c:pt>
                <c:pt idx="11">
                  <c:v>62152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0C-4110-8CC2-2B44C0D9E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811584"/>
        <c:axId val="107813120"/>
      </c:barChart>
      <c:lineChart>
        <c:grouping val="standard"/>
        <c:varyColors val="0"/>
        <c:ser>
          <c:idx val="0"/>
          <c:order val="0"/>
          <c:tx>
            <c:strRef>
              <c:f>'KPI 4b'!$D$19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4b'!$E$18:$P$18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4b'!$E$19:$P$19</c:f>
              <c:numCache>
                <c:formatCode>#,##0</c:formatCode>
                <c:ptCount val="12"/>
                <c:pt idx="0">
                  <c:v>58540.269147821338</c:v>
                </c:pt>
                <c:pt idx="1">
                  <c:v>58357.136661658078</c:v>
                </c:pt>
                <c:pt idx="2">
                  <c:v>57571.796922247369</c:v>
                </c:pt>
                <c:pt idx="3">
                  <c:v>56911.727828704461</c:v>
                </c:pt>
                <c:pt idx="4">
                  <c:v>56001.526905252707</c:v>
                </c:pt>
                <c:pt idx="5">
                  <c:v>54832.720689929309</c:v>
                </c:pt>
                <c:pt idx="6">
                  <c:v>54241.224583521849</c:v>
                </c:pt>
                <c:pt idx="7">
                  <c:v>53435.443821756817</c:v>
                </c:pt>
                <c:pt idx="8">
                  <c:v>52305.936230229854</c:v>
                </c:pt>
                <c:pt idx="9">
                  <c:v>51483.561816692432</c:v>
                </c:pt>
                <c:pt idx="10">
                  <c:v>50631.280587755304</c:v>
                </c:pt>
                <c:pt idx="11">
                  <c:v>49221.37480443019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0C-4110-8CC2-2B44C0D9EDE0}"/>
            </c:ext>
          </c:extLst>
        </c:ser>
        <c:ser>
          <c:idx val="2"/>
          <c:order val="3"/>
          <c:tx>
            <c:strRef>
              <c:f>'KPI 4'!#REF!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20C-4110-8CC2-2B44C0D9E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811584"/>
        <c:axId val="107813120"/>
      </c:lineChart>
      <c:dateAx>
        <c:axId val="10781158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7813120"/>
        <c:crosses val="autoZero"/>
        <c:auto val="1"/>
        <c:lblOffset val="100"/>
        <c:baseTimeUnit val="months"/>
      </c:dateAx>
      <c:valAx>
        <c:axId val="10781312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7811584"/>
        <c:crosses val="autoZero"/>
        <c:crossBetween val="between"/>
      </c:valAx>
    </c:plotArea>
    <c:legend>
      <c:legendPos val="r"/>
      <c:legendEntry>
        <c:idx val="1"/>
        <c:delete val="1"/>
      </c:legendEntry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4c'!$D$20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4c'!$E$18:$P$18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4c'!$E$20:$P$20</c:f>
              <c:numCache>
                <c:formatCode>#,##0</c:formatCode>
                <c:ptCount val="12"/>
                <c:pt idx="0">
                  <c:v>45936</c:v>
                </c:pt>
                <c:pt idx="1">
                  <c:v>32553</c:v>
                </c:pt>
                <c:pt idx="2">
                  <c:v>34693</c:v>
                </c:pt>
                <c:pt idx="3">
                  <c:v>32384</c:v>
                </c:pt>
                <c:pt idx="4">
                  <c:v>25231</c:v>
                </c:pt>
                <c:pt idx="5">
                  <c:v>23120</c:v>
                </c:pt>
                <c:pt idx="6">
                  <c:v>88519</c:v>
                </c:pt>
                <c:pt idx="7">
                  <c:v>41487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5B-4770-A88D-33830835A9E6}"/>
            </c:ext>
          </c:extLst>
        </c:ser>
        <c:ser>
          <c:idx val="2"/>
          <c:order val="2"/>
          <c:tx>
            <c:strRef>
              <c:f>'KPI 4c'!$D$23</c:f>
              <c:strCache>
                <c:ptCount val="1"/>
                <c:pt idx="0">
                  <c:v>Actual 24/25</c:v>
                </c:pt>
              </c:strCache>
            </c:strRef>
          </c:tx>
          <c:invertIfNegative val="0"/>
          <c:val>
            <c:numRef>
              <c:f>'KPI 4c'!$E$23:$P$23</c:f>
              <c:numCache>
                <c:formatCode>#,##0</c:formatCode>
                <c:ptCount val="12"/>
                <c:pt idx="0">
                  <c:v>68898.408800000005</c:v>
                </c:pt>
                <c:pt idx="1">
                  <c:v>71808.252000000008</c:v>
                </c:pt>
                <c:pt idx="2">
                  <c:v>81586</c:v>
                </c:pt>
                <c:pt idx="3">
                  <c:v>62828</c:v>
                </c:pt>
                <c:pt idx="4">
                  <c:v>59712</c:v>
                </c:pt>
                <c:pt idx="5">
                  <c:v>35132.06</c:v>
                </c:pt>
                <c:pt idx="6">
                  <c:v>68477</c:v>
                </c:pt>
                <c:pt idx="7">
                  <c:v>56383</c:v>
                </c:pt>
                <c:pt idx="8">
                  <c:v>58970</c:v>
                </c:pt>
                <c:pt idx="9">
                  <c:v>30605</c:v>
                </c:pt>
                <c:pt idx="10">
                  <c:v>33480</c:v>
                </c:pt>
                <c:pt idx="11">
                  <c:v>38289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5B-4770-A88D-33830835A9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8050688"/>
        <c:axId val="108064768"/>
      </c:barChart>
      <c:lineChart>
        <c:grouping val="standard"/>
        <c:varyColors val="0"/>
        <c:ser>
          <c:idx val="0"/>
          <c:order val="0"/>
          <c:tx>
            <c:strRef>
              <c:f>'KPI 4c'!$D$19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4c'!$E$18:$P$18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4c'!$E$19:$P$19</c:f>
              <c:numCache>
                <c:formatCode>#,##0</c:formatCode>
                <c:ptCount val="12"/>
                <c:pt idx="0">
                  <c:v>55514.060066666665</c:v>
                </c:pt>
                <c:pt idx="1">
                  <c:v>55514.060066666665</c:v>
                </c:pt>
                <c:pt idx="2">
                  <c:v>55514.060066666665</c:v>
                </c:pt>
                <c:pt idx="3">
                  <c:v>55514.060066666665</c:v>
                </c:pt>
                <c:pt idx="4">
                  <c:v>55514.060066666665</c:v>
                </c:pt>
                <c:pt idx="5">
                  <c:v>55514.060066666665</c:v>
                </c:pt>
                <c:pt idx="6">
                  <c:v>55514.060066666665</c:v>
                </c:pt>
                <c:pt idx="7">
                  <c:v>55514.060066666665</c:v>
                </c:pt>
                <c:pt idx="8">
                  <c:v>55514.060066666665</c:v>
                </c:pt>
                <c:pt idx="9">
                  <c:v>55514.060066666665</c:v>
                </c:pt>
                <c:pt idx="10">
                  <c:v>55514.060066666665</c:v>
                </c:pt>
                <c:pt idx="11">
                  <c:v>55514.060066666665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5B-4770-A88D-33830835A9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050688"/>
        <c:axId val="108064768"/>
      </c:lineChart>
      <c:dateAx>
        <c:axId val="10805068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8064768"/>
        <c:crosses val="autoZero"/>
        <c:auto val="1"/>
        <c:lblOffset val="100"/>
        <c:baseTimeUnit val="months"/>
      </c:dateAx>
      <c:valAx>
        <c:axId val="10806476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805068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4d'!$D$20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4d'!$E$18:$P$18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4d'!$E$20:$P$20</c:f>
              <c:numCache>
                <c:formatCode>#,##0</c:formatCode>
                <c:ptCount val="12"/>
                <c:pt idx="0">
                  <c:v>7866.949999999998</c:v>
                </c:pt>
                <c:pt idx="1">
                  <c:v>6569</c:v>
                </c:pt>
                <c:pt idx="2">
                  <c:v>6217</c:v>
                </c:pt>
                <c:pt idx="3">
                  <c:v>38683</c:v>
                </c:pt>
                <c:pt idx="4">
                  <c:v>9456</c:v>
                </c:pt>
                <c:pt idx="5">
                  <c:v>10122</c:v>
                </c:pt>
                <c:pt idx="6">
                  <c:v>13486</c:v>
                </c:pt>
                <c:pt idx="7">
                  <c:v>36723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BB-4FB6-89F3-DCFA8EF92CFD}"/>
            </c:ext>
          </c:extLst>
        </c:ser>
        <c:ser>
          <c:idx val="4"/>
          <c:order val="2"/>
          <c:tx>
            <c:strRef>
              <c:f>'KPI 4d'!$D$23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4d'!$E$18:$P$18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4d'!$E$23:$P$23</c:f>
              <c:numCache>
                <c:formatCode>#,##0</c:formatCode>
                <c:ptCount val="12"/>
                <c:pt idx="0">
                  <c:v>1206.57</c:v>
                </c:pt>
                <c:pt idx="1">
                  <c:v>343.28</c:v>
                </c:pt>
                <c:pt idx="2">
                  <c:v>3979</c:v>
                </c:pt>
                <c:pt idx="3">
                  <c:v>9913.5499999999993</c:v>
                </c:pt>
                <c:pt idx="4">
                  <c:v>20901</c:v>
                </c:pt>
                <c:pt idx="5">
                  <c:v>19139.413333333338</c:v>
                </c:pt>
                <c:pt idx="6">
                  <c:v>10630.99</c:v>
                </c:pt>
                <c:pt idx="7">
                  <c:v>16723.39</c:v>
                </c:pt>
                <c:pt idx="8">
                  <c:v>14723.370000000003</c:v>
                </c:pt>
                <c:pt idx="9">
                  <c:v>6252.1100000000006</c:v>
                </c:pt>
                <c:pt idx="10">
                  <c:v>8000.9000000000033</c:v>
                </c:pt>
                <c:pt idx="11">
                  <c:v>9544.2699999999986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BB-4FB6-89F3-DCFA8EF92C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791488"/>
        <c:axId val="107793024"/>
      </c:barChart>
      <c:lineChart>
        <c:grouping val="standard"/>
        <c:varyColors val="0"/>
        <c:ser>
          <c:idx val="0"/>
          <c:order val="0"/>
          <c:tx>
            <c:strRef>
              <c:f>'KPI 4d'!$D$19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4d'!$E$18:$P$18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4d'!$E$19:$P$19</c:f>
              <c:numCache>
                <c:formatCode>#,##0</c:formatCode>
                <c:ptCount val="12"/>
                <c:pt idx="0">
                  <c:v>10113.153611111115</c:v>
                </c:pt>
                <c:pt idx="1">
                  <c:v>10113.153611111115</c:v>
                </c:pt>
                <c:pt idx="2">
                  <c:v>10113.153611111115</c:v>
                </c:pt>
                <c:pt idx="3">
                  <c:v>10113.153611111115</c:v>
                </c:pt>
                <c:pt idx="4">
                  <c:v>10113.153611111115</c:v>
                </c:pt>
                <c:pt idx="5">
                  <c:v>10113.153611111115</c:v>
                </c:pt>
                <c:pt idx="6">
                  <c:v>10113.153611111115</c:v>
                </c:pt>
                <c:pt idx="7">
                  <c:v>10113.153611111115</c:v>
                </c:pt>
                <c:pt idx="8">
                  <c:v>10113.153611111115</c:v>
                </c:pt>
                <c:pt idx="9">
                  <c:v>10113.153611111115</c:v>
                </c:pt>
                <c:pt idx="10">
                  <c:v>10113.153611111115</c:v>
                </c:pt>
                <c:pt idx="11">
                  <c:v>10113.153611111115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BB-4FB6-89F3-DCFA8EF92CFD}"/>
            </c:ext>
          </c:extLst>
        </c:ser>
        <c:ser>
          <c:idx val="2"/>
          <c:order val="3"/>
          <c:tx>
            <c:strRef>
              <c:f>'KPI 4'!#REF!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DBB-4FB6-89F3-DCFA8EF92C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791488"/>
        <c:axId val="107793024"/>
      </c:lineChart>
      <c:dateAx>
        <c:axId val="10779148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7793024"/>
        <c:crosses val="autoZero"/>
        <c:auto val="1"/>
        <c:lblOffset val="100"/>
        <c:baseTimeUnit val="months"/>
      </c:dateAx>
      <c:valAx>
        <c:axId val="10779302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7791488"/>
        <c:crosses val="autoZero"/>
        <c:crossBetween val="between"/>
      </c:valAx>
    </c:plotArea>
    <c:legend>
      <c:legendPos val="r"/>
      <c:legendEntry>
        <c:idx val="1"/>
        <c:delete val="1"/>
      </c:legendEntry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4d'!$D$20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4d'!$E$18:$P$18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4d'!$E$20:$P$20</c:f>
              <c:numCache>
                <c:formatCode>#,##0</c:formatCode>
                <c:ptCount val="12"/>
                <c:pt idx="0">
                  <c:v>7866.949999999998</c:v>
                </c:pt>
                <c:pt idx="1">
                  <c:v>6569</c:v>
                </c:pt>
                <c:pt idx="2">
                  <c:v>6217</c:v>
                </c:pt>
                <c:pt idx="3">
                  <c:v>38683</c:v>
                </c:pt>
                <c:pt idx="4">
                  <c:v>9456</c:v>
                </c:pt>
                <c:pt idx="5">
                  <c:v>10122</c:v>
                </c:pt>
                <c:pt idx="6">
                  <c:v>13486</c:v>
                </c:pt>
                <c:pt idx="7">
                  <c:v>36723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BB-4FB6-89F3-DCFA8EF92CFD}"/>
            </c:ext>
          </c:extLst>
        </c:ser>
        <c:ser>
          <c:idx val="4"/>
          <c:order val="2"/>
          <c:tx>
            <c:strRef>
              <c:f>'KPI 4d'!$D$23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4d'!$E$18:$P$18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4d'!$E$23:$P$23</c:f>
              <c:numCache>
                <c:formatCode>#,##0</c:formatCode>
                <c:ptCount val="12"/>
                <c:pt idx="0">
                  <c:v>1206.57</c:v>
                </c:pt>
                <c:pt idx="1">
                  <c:v>343.28</c:v>
                </c:pt>
                <c:pt idx="2">
                  <c:v>3979</c:v>
                </c:pt>
                <c:pt idx="3">
                  <c:v>9913.5499999999993</c:v>
                </c:pt>
                <c:pt idx="4">
                  <c:v>20901</c:v>
                </c:pt>
                <c:pt idx="5">
                  <c:v>19139.413333333338</c:v>
                </c:pt>
                <c:pt idx="6">
                  <c:v>10630.99</c:v>
                </c:pt>
                <c:pt idx="7">
                  <c:v>16723.39</c:v>
                </c:pt>
                <c:pt idx="8">
                  <c:v>14723.370000000003</c:v>
                </c:pt>
                <c:pt idx="9">
                  <c:v>6252.1100000000006</c:v>
                </c:pt>
                <c:pt idx="10">
                  <c:v>8000.9000000000033</c:v>
                </c:pt>
                <c:pt idx="11">
                  <c:v>9544.2699999999986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BB-4FB6-89F3-DCFA8EF92C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247872"/>
        <c:axId val="107261952"/>
      </c:barChart>
      <c:lineChart>
        <c:grouping val="standard"/>
        <c:varyColors val="0"/>
        <c:ser>
          <c:idx val="0"/>
          <c:order val="0"/>
          <c:tx>
            <c:strRef>
              <c:f>'KPI 4d'!$D$19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4d'!$E$18:$P$18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4d'!$E$19:$P$19</c:f>
              <c:numCache>
                <c:formatCode>#,##0</c:formatCode>
                <c:ptCount val="12"/>
                <c:pt idx="0">
                  <c:v>10113.153611111115</c:v>
                </c:pt>
                <c:pt idx="1">
                  <c:v>10113.153611111115</c:v>
                </c:pt>
                <c:pt idx="2">
                  <c:v>10113.153611111115</c:v>
                </c:pt>
                <c:pt idx="3">
                  <c:v>10113.153611111115</c:v>
                </c:pt>
                <c:pt idx="4">
                  <c:v>10113.153611111115</c:v>
                </c:pt>
                <c:pt idx="5">
                  <c:v>10113.153611111115</c:v>
                </c:pt>
                <c:pt idx="6">
                  <c:v>10113.153611111115</c:v>
                </c:pt>
                <c:pt idx="7">
                  <c:v>10113.153611111115</c:v>
                </c:pt>
                <c:pt idx="8">
                  <c:v>10113.153611111115</c:v>
                </c:pt>
                <c:pt idx="9">
                  <c:v>10113.153611111115</c:v>
                </c:pt>
                <c:pt idx="10">
                  <c:v>10113.153611111115</c:v>
                </c:pt>
                <c:pt idx="11">
                  <c:v>10113.153611111115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BB-4FB6-89F3-DCFA8EF92CFD}"/>
            </c:ext>
          </c:extLst>
        </c:ser>
        <c:ser>
          <c:idx val="2"/>
          <c:order val="3"/>
          <c:tx>
            <c:strRef>
              <c:f>'KPI 4'!#REF!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DBB-4FB6-89F3-DCFA8EF92C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247872"/>
        <c:axId val="107261952"/>
      </c:lineChart>
      <c:dateAx>
        <c:axId val="10724787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7261952"/>
        <c:crosses val="autoZero"/>
        <c:auto val="1"/>
        <c:lblOffset val="100"/>
        <c:baseTimeUnit val="months"/>
      </c:dateAx>
      <c:valAx>
        <c:axId val="10726195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7247872"/>
        <c:crosses val="autoZero"/>
        <c:crossBetween val="between"/>
      </c:valAx>
    </c:plotArea>
    <c:legend>
      <c:legendPos val="r"/>
      <c:legendEntry>
        <c:idx val="1"/>
        <c:delete val="1"/>
      </c:legendEntry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4d'!$D$20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4d'!$E$18:$P$18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4d'!$E$20:$P$20</c:f>
              <c:numCache>
                <c:formatCode>#,##0</c:formatCode>
                <c:ptCount val="12"/>
                <c:pt idx="0">
                  <c:v>7866.949999999998</c:v>
                </c:pt>
                <c:pt idx="1">
                  <c:v>6569</c:v>
                </c:pt>
                <c:pt idx="2">
                  <c:v>6217</c:v>
                </c:pt>
                <c:pt idx="3">
                  <c:v>38683</c:v>
                </c:pt>
                <c:pt idx="4">
                  <c:v>9456</c:v>
                </c:pt>
                <c:pt idx="5">
                  <c:v>10122</c:v>
                </c:pt>
                <c:pt idx="6">
                  <c:v>13486</c:v>
                </c:pt>
                <c:pt idx="7">
                  <c:v>36723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BB-4FB6-89F3-DCFA8EF92CFD}"/>
            </c:ext>
          </c:extLst>
        </c:ser>
        <c:ser>
          <c:idx val="4"/>
          <c:order val="2"/>
          <c:tx>
            <c:strRef>
              <c:f>'KPI 4d'!$D$23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4d'!$E$18:$P$18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4d'!$E$23:$P$23</c:f>
              <c:numCache>
                <c:formatCode>#,##0</c:formatCode>
                <c:ptCount val="12"/>
                <c:pt idx="0">
                  <c:v>1206.57</c:v>
                </c:pt>
                <c:pt idx="1">
                  <c:v>343.28</c:v>
                </c:pt>
                <c:pt idx="2">
                  <c:v>3979</c:v>
                </c:pt>
                <c:pt idx="3">
                  <c:v>9913.5499999999993</c:v>
                </c:pt>
                <c:pt idx="4">
                  <c:v>20901</c:v>
                </c:pt>
                <c:pt idx="5">
                  <c:v>19139.413333333338</c:v>
                </c:pt>
                <c:pt idx="6">
                  <c:v>10630.99</c:v>
                </c:pt>
                <c:pt idx="7">
                  <c:v>16723.39</c:v>
                </c:pt>
                <c:pt idx="8">
                  <c:v>14723.370000000003</c:v>
                </c:pt>
                <c:pt idx="9">
                  <c:v>6252.1100000000006</c:v>
                </c:pt>
                <c:pt idx="10">
                  <c:v>8000.9000000000033</c:v>
                </c:pt>
                <c:pt idx="11">
                  <c:v>9544.2699999999986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BB-4FB6-89F3-DCFA8EF92C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819008"/>
        <c:axId val="107820544"/>
      </c:barChart>
      <c:lineChart>
        <c:grouping val="standard"/>
        <c:varyColors val="0"/>
        <c:ser>
          <c:idx val="0"/>
          <c:order val="0"/>
          <c:tx>
            <c:strRef>
              <c:f>'KPI 4d'!$D$19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4d'!$E$18:$P$18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4d'!$E$19:$P$19</c:f>
              <c:numCache>
                <c:formatCode>#,##0</c:formatCode>
                <c:ptCount val="12"/>
                <c:pt idx="0">
                  <c:v>10113.153611111115</c:v>
                </c:pt>
                <c:pt idx="1">
                  <c:v>10113.153611111115</c:v>
                </c:pt>
                <c:pt idx="2">
                  <c:v>10113.153611111115</c:v>
                </c:pt>
                <c:pt idx="3">
                  <c:v>10113.153611111115</c:v>
                </c:pt>
                <c:pt idx="4">
                  <c:v>10113.153611111115</c:v>
                </c:pt>
                <c:pt idx="5">
                  <c:v>10113.153611111115</c:v>
                </c:pt>
                <c:pt idx="6">
                  <c:v>10113.153611111115</c:v>
                </c:pt>
                <c:pt idx="7">
                  <c:v>10113.153611111115</c:v>
                </c:pt>
                <c:pt idx="8">
                  <c:v>10113.153611111115</c:v>
                </c:pt>
                <c:pt idx="9">
                  <c:v>10113.153611111115</c:v>
                </c:pt>
                <c:pt idx="10">
                  <c:v>10113.153611111115</c:v>
                </c:pt>
                <c:pt idx="11">
                  <c:v>10113.153611111115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BB-4FB6-89F3-DCFA8EF92CFD}"/>
            </c:ext>
          </c:extLst>
        </c:ser>
        <c:ser>
          <c:idx val="2"/>
          <c:order val="3"/>
          <c:tx>
            <c:strRef>
              <c:f>'KPI 4'!#REF!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DBB-4FB6-89F3-DCFA8EF92C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819008"/>
        <c:axId val="107820544"/>
      </c:lineChart>
      <c:dateAx>
        <c:axId val="10781900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7820544"/>
        <c:crosses val="autoZero"/>
        <c:auto val="1"/>
        <c:lblOffset val="100"/>
        <c:baseTimeUnit val="months"/>
      </c:dateAx>
      <c:valAx>
        <c:axId val="10782054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7819008"/>
        <c:crosses val="autoZero"/>
        <c:crossBetween val="between"/>
      </c:valAx>
    </c:plotArea>
    <c:legend>
      <c:legendPos val="r"/>
      <c:legendEntry>
        <c:idx val="1"/>
        <c:delete val="1"/>
      </c:legendEntry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4g'!$D$20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4g'!$E$18:$P$18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4g'!$E$20:$P$20</c:f>
              <c:numCache>
                <c:formatCode>#,##0.0</c:formatCode>
                <c:ptCount val="12"/>
                <c:pt idx="0">
                  <c:v>1.3317317950116754</c:v>
                </c:pt>
                <c:pt idx="1">
                  <c:v>0.71937921777025904</c:v>
                </c:pt>
                <c:pt idx="2">
                  <c:v>0.70179952996071571</c:v>
                </c:pt>
                <c:pt idx="3">
                  <c:v>1.1472596658325935</c:v>
                </c:pt>
                <c:pt idx="4">
                  <c:v>0.67142193488444113</c:v>
                </c:pt>
                <c:pt idx="5">
                  <c:v>0.62693548082907413</c:v>
                </c:pt>
                <c:pt idx="6">
                  <c:v>1.6206962296827085</c:v>
                </c:pt>
                <c:pt idx="7">
                  <c:v>1.4056181592710411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8A-47C5-9594-61B248A9D9DD}"/>
            </c:ext>
          </c:extLst>
        </c:ser>
        <c:ser>
          <c:idx val="2"/>
          <c:order val="2"/>
          <c:tx>
            <c:strRef>
              <c:f>'KPI 4g'!$D$23</c:f>
              <c:strCache>
                <c:ptCount val="1"/>
                <c:pt idx="0">
                  <c:v>Actual 24/25</c:v>
                </c:pt>
              </c:strCache>
            </c:strRef>
          </c:tx>
          <c:invertIfNegative val="0"/>
          <c:val>
            <c:numRef>
              <c:f>'KPI 4g'!$E$23:$P$23</c:f>
              <c:numCache>
                <c:formatCode>0.000</c:formatCode>
                <c:ptCount val="12"/>
                <c:pt idx="0">
                  <c:v>0.89425722771935234</c:v>
                </c:pt>
                <c:pt idx="1">
                  <c:v>0.83634149457021312</c:v>
                </c:pt>
                <c:pt idx="2">
                  <c:v>1.1057643970356494</c:v>
                </c:pt>
                <c:pt idx="3">
                  <c:v>1.2091279736783405</c:v>
                </c:pt>
                <c:pt idx="4">
                  <c:v>1.4526859363393676</c:v>
                </c:pt>
                <c:pt idx="5">
                  <c:v>1.3782538257970349</c:v>
                </c:pt>
                <c:pt idx="6">
                  <c:v>1.1252423258329971</c:v>
                </c:pt>
                <c:pt idx="7">
                  <c:v>1.1007843343923629</c:v>
                </c:pt>
                <c:pt idx="8">
                  <c:v>1.030532373094672</c:v>
                </c:pt>
                <c:pt idx="9">
                  <c:v>0.722025583572101</c:v>
                </c:pt>
                <c:pt idx="10">
                  <c:v>0.66710227864842997</c:v>
                </c:pt>
                <c:pt idx="11">
                  <c:v>0.76961755052130254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99-4BA8-B920-7B19BA63AB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676928"/>
        <c:axId val="39686912"/>
      </c:barChart>
      <c:lineChart>
        <c:grouping val="standard"/>
        <c:varyColors val="0"/>
        <c:ser>
          <c:idx val="0"/>
          <c:order val="0"/>
          <c:tx>
            <c:strRef>
              <c:f>'KPI 4g'!$D$19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4g'!$E$18:$P$18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4g'!$E$19:$P$19</c:f>
              <c:numCache>
                <c:formatCode>#,##0.0</c:formatCode>
                <c:ptCount val="12"/>
                <c:pt idx="0">
                  <c:v>2.8215983601903367E-2</c:v>
                </c:pt>
                <c:pt idx="1">
                  <c:v>3.1577552909756466E-2</c:v>
                </c:pt>
                <c:pt idx="2">
                  <c:v>4.5718599001369674E-2</c:v>
                </c:pt>
                <c:pt idx="3">
                  <c:v>5.7752850518138062E-2</c:v>
                </c:pt>
                <c:pt idx="4">
                  <c:v>7.3895701914127518E-2</c:v>
                </c:pt>
                <c:pt idx="5">
                  <c:v>9.427286604015013E-2</c:v>
                </c:pt>
                <c:pt idx="6">
                  <c:v>0.10507796430420976</c:v>
                </c:pt>
                <c:pt idx="7">
                  <c:v>0.11938952172450865</c:v>
                </c:pt>
                <c:pt idx="8">
                  <c:v>0.13899693448181311</c:v>
                </c:pt>
                <c:pt idx="9">
                  <c:v>0.15350934204714839</c:v>
                </c:pt>
                <c:pt idx="10">
                  <c:v>0.16847954364008363</c:v>
                </c:pt>
                <c:pt idx="11">
                  <c:v>0.19256274927115835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8A-47C5-9594-61B248A9D9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676928"/>
        <c:axId val="39686912"/>
      </c:lineChart>
      <c:dateAx>
        <c:axId val="3967692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39686912"/>
        <c:crosses val="autoZero"/>
        <c:auto val="1"/>
        <c:lblOffset val="100"/>
        <c:baseTimeUnit val="months"/>
      </c:dateAx>
      <c:valAx>
        <c:axId val="39686912"/>
        <c:scaling>
          <c:orientation val="minMax"/>
        </c:scaling>
        <c:delete val="0"/>
        <c:axPos val="l"/>
        <c:majorGridlines/>
        <c:numFmt formatCode="#,##0.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3967692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4h'!$D$20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4h'!$E$18:$P$18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4h'!$E$20:$P$20</c:f>
              <c:numCache>
                <c:formatCode>#,##0</c:formatCode>
                <c:ptCount val="12"/>
                <c:pt idx="0">
                  <c:v>2020.0370000000003</c:v>
                </c:pt>
                <c:pt idx="1">
                  <c:v>920</c:v>
                </c:pt>
                <c:pt idx="2">
                  <c:v>3311</c:v>
                </c:pt>
                <c:pt idx="3">
                  <c:v>5807</c:v>
                </c:pt>
                <c:pt idx="4">
                  <c:v>3727</c:v>
                </c:pt>
                <c:pt idx="5">
                  <c:v>5088</c:v>
                </c:pt>
                <c:pt idx="6">
                  <c:v>4299</c:v>
                </c:pt>
                <c:pt idx="7">
                  <c:v>2762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59-48BC-8539-1C2D06CCF055}"/>
            </c:ext>
          </c:extLst>
        </c:ser>
        <c:ser>
          <c:idx val="4"/>
          <c:order val="2"/>
          <c:tx>
            <c:strRef>
              <c:f>'KPI 4h'!$D$23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4h'!$E$18:$P$18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4h'!$E$23:$P$23</c:f>
              <c:numCache>
                <c:formatCode>#,##0</c:formatCode>
                <c:ptCount val="12"/>
                <c:pt idx="0">
                  <c:v>1164</c:v>
                </c:pt>
                <c:pt idx="1">
                  <c:v>1258.4399999999878</c:v>
                </c:pt>
                <c:pt idx="2">
                  <c:v>1107</c:v>
                </c:pt>
                <c:pt idx="3">
                  <c:v>4130.2399999999907</c:v>
                </c:pt>
                <c:pt idx="4">
                  <c:v>3439.3800000000047</c:v>
                </c:pt>
                <c:pt idx="5">
                  <c:v>2692.9800000000032</c:v>
                </c:pt>
                <c:pt idx="6">
                  <c:v>7226</c:v>
                </c:pt>
                <c:pt idx="7">
                  <c:v>5198</c:v>
                </c:pt>
                <c:pt idx="8">
                  <c:v>7944</c:v>
                </c:pt>
                <c:pt idx="9">
                  <c:v>3090.820000000007</c:v>
                </c:pt>
                <c:pt idx="10">
                  <c:v>7029.7200000000012</c:v>
                </c:pt>
                <c:pt idx="11">
                  <c:v>2839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59-48BC-8539-1C2D06CCF0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166144"/>
        <c:axId val="40167680"/>
      </c:barChart>
      <c:lineChart>
        <c:grouping val="standard"/>
        <c:varyColors val="0"/>
        <c:ser>
          <c:idx val="0"/>
          <c:order val="0"/>
          <c:tx>
            <c:strRef>
              <c:f>'KPI 4h'!$D$19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4h'!$E$18:$P$18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4h'!$E$19:$P$19</c:f>
              <c:numCache>
                <c:formatCode>#,##0</c:formatCode>
                <c:ptCount val="12"/>
                <c:pt idx="0">
                  <c:v>1699.7308521786588</c:v>
                </c:pt>
                <c:pt idx="1">
                  <c:v>1902.8633383419249</c:v>
                </c:pt>
                <c:pt idx="2">
                  <c:v>2758.2030777526325</c:v>
                </c:pt>
                <c:pt idx="3">
                  <c:v>3488.272171295539</c:v>
                </c:pt>
                <c:pt idx="4">
                  <c:v>4468.4730947472908</c:v>
                </c:pt>
                <c:pt idx="5">
                  <c:v>5707.2793100706886</c:v>
                </c:pt>
                <c:pt idx="6">
                  <c:v>6368.7754164781536</c:v>
                </c:pt>
                <c:pt idx="7">
                  <c:v>7244.5561782431851</c:v>
                </c:pt>
                <c:pt idx="8">
                  <c:v>8444.0637697701459</c:v>
                </c:pt>
                <c:pt idx="9">
                  <c:v>9336.4381833075659</c:v>
                </c:pt>
                <c:pt idx="10">
                  <c:v>10258.719412244693</c:v>
                </c:pt>
                <c:pt idx="11">
                  <c:v>11738.625195569814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59-48BC-8539-1C2D06CCF055}"/>
            </c:ext>
          </c:extLst>
        </c:ser>
        <c:ser>
          <c:idx val="2"/>
          <c:order val="3"/>
          <c:tx>
            <c:strRef>
              <c:f>'KPI 11'!#REF!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D59-48BC-8539-1C2D06CCF0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166144"/>
        <c:axId val="40167680"/>
      </c:lineChart>
      <c:dateAx>
        <c:axId val="4016614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0167680"/>
        <c:crosses val="autoZero"/>
        <c:auto val="1"/>
        <c:lblOffset val="100"/>
        <c:baseTimeUnit val="months"/>
      </c:dateAx>
      <c:valAx>
        <c:axId val="4016768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0166144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5a'!$D$20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5a'!$E$18:$P$18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5a'!$E$20:$P$20</c:f>
              <c:numCache>
                <c:formatCode>#,##0</c:formatCode>
                <c:ptCount val="12"/>
                <c:pt idx="0">
                  <c:v>5049</c:v>
                </c:pt>
                <c:pt idx="1">
                  <c:v>7400</c:v>
                </c:pt>
                <c:pt idx="2">
                  <c:v>5883</c:v>
                </c:pt>
                <c:pt idx="3">
                  <c:v>8407</c:v>
                </c:pt>
                <c:pt idx="4">
                  <c:v>6979</c:v>
                </c:pt>
                <c:pt idx="5">
                  <c:v>8114</c:v>
                </c:pt>
                <c:pt idx="6">
                  <c:v>12483</c:v>
                </c:pt>
                <c:pt idx="7">
                  <c:v>8683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4F-4AD1-90D7-1D714E07BC4B}"/>
            </c:ext>
          </c:extLst>
        </c:ser>
        <c:ser>
          <c:idx val="4"/>
          <c:order val="2"/>
          <c:tx>
            <c:strRef>
              <c:f>'KPI 5'!#REF!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5a'!$E$18:$P$18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5'!#REF!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4F-4AD1-90D7-1D714E07B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926784"/>
        <c:axId val="39932672"/>
      </c:barChart>
      <c:lineChart>
        <c:grouping val="standard"/>
        <c:varyColors val="0"/>
        <c:ser>
          <c:idx val="0"/>
          <c:order val="0"/>
          <c:tx>
            <c:strRef>
              <c:f>'KPI 5a'!$D$19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5a'!$E$18:$P$18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5a'!$E$19:$P$19</c:f>
              <c:numCache>
                <c:formatCode>#,##0</c:formatCode>
                <c:ptCount val="12"/>
                <c:pt idx="0">
                  <c:v>6000</c:v>
                </c:pt>
                <c:pt idx="1">
                  <c:v>6500</c:v>
                </c:pt>
                <c:pt idx="2">
                  <c:v>7000</c:v>
                </c:pt>
                <c:pt idx="3">
                  <c:v>7600</c:v>
                </c:pt>
                <c:pt idx="4">
                  <c:v>8100</c:v>
                </c:pt>
                <c:pt idx="5">
                  <c:v>8600</c:v>
                </c:pt>
                <c:pt idx="6">
                  <c:v>9100</c:v>
                </c:pt>
                <c:pt idx="7">
                  <c:v>9600</c:v>
                </c:pt>
                <c:pt idx="8">
                  <c:v>10100</c:v>
                </c:pt>
                <c:pt idx="9">
                  <c:v>10600</c:v>
                </c:pt>
                <c:pt idx="10">
                  <c:v>11100</c:v>
                </c:pt>
                <c:pt idx="11">
                  <c:v>11600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4F-4AD1-90D7-1D714E07BC4B}"/>
            </c:ext>
          </c:extLst>
        </c:ser>
        <c:ser>
          <c:idx val="2"/>
          <c:order val="3"/>
          <c:tx>
            <c:strRef>
              <c:f>'KPI 5'!#REF!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5'!#REF!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4F-4AD1-90D7-1D714E07B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926784"/>
        <c:axId val="39932672"/>
      </c:lineChart>
      <c:dateAx>
        <c:axId val="3992678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39932672"/>
        <c:crosses val="autoZero"/>
        <c:auto val="1"/>
        <c:lblOffset val="100"/>
        <c:baseTimeUnit val="months"/>
      </c:dateAx>
      <c:valAx>
        <c:axId val="3993267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39926784"/>
        <c:crosses val="autoZero"/>
        <c:crossBetween val="between"/>
      </c:valAx>
    </c:plotArea>
    <c:legend>
      <c:legendPos val="r"/>
      <c:legendEntry>
        <c:idx val="1"/>
        <c:delete val="1"/>
      </c:legendEntry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5b'!$D$20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5b'!$E$18:$P$18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5b'!$E$20:$P$20</c:f>
              <c:numCache>
                <c:formatCode>#,##0</c:formatCode>
                <c:ptCount val="12"/>
                <c:pt idx="0">
                  <c:v>4948</c:v>
                </c:pt>
                <c:pt idx="1">
                  <c:v>7299</c:v>
                </c:pt>
                <c:pt idx="2">
                  <c:v>5452</c:v>
                </c:pt>
                <c:pt idx="3">
                  <c:v>8407</c:v>
                </c:pt>
                <c:pt idx="4">
                  <c:v>6789</c:v>
                </c:pt>
                <c:pt idx="5">
                  <c:v>7733</c:v>
                </c:pt>
                <c:pt idx="6">
                  <c:v>12241</c:v>
                </c:pt>
                <c:pt idx="7">
                  <c:v>8239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C3-41F6-8890-92ED159FC7E3}"/>
            </c:ext>
          </c:extLst>
        </c:ser>
        <c:ser>
          <c:idx val="4"/>
          <c:order val="2"/>
          <c:tx>
            <c:strRef>
              <c:f>'KPI 5'!#REF!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5b'!$E$18:$P$18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5'!#REF!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C3-41F6-8890-92ED159FC7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926784"/>
        <c:axId val="39932672"/>
      </c:barChart>
      <c:lineChart>
        <c:grouping val="standard"/>
        <c:varyColors val="0"/>
        <c:ser>
          <c:idx val="0"/>
          <c:order val="0"/>
          <c:tx>
            <c:strRef>
              <c:f>'KPI 5b'!$D$19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5b'!$E$18:$P$18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5b'!$E$19:$P$19</c:f>
              <c:numCache>
                <c:formatCode>#,##0</c:formatCode>
                <c:ptCount val="12"/>
                <c:pt idx="0">
                  <c:v>5880</c:v>
                </c:pt>
                <c:pt idx="1">
                  <c:v>6370</c:v>
                </c:pt>
                <c:pt idx="2">
                  <c:v>6860</c:v>
                </c:pt>
                <c:pt idx="3">
                  <c:v>7448</c:v>
                </c:pt>
                <c:pt idx="4">
                  <c:v>7938</c:v>
                </c:pt>
                <c:pt idx="5">
                  <c:v>8428</c:v>
                </c:pt>
                <c:pt idx="6">
                  <c:v>8918</c:v>
                </c:pt>
                <c:pt idx="7">
                  <c:v>9408</c:v>
                </c:pt>
                <c:pt idx="8">
                  <c:v>9898</c:v>
                </c:pt>
                <c:pt idx="9">
                  <c:v>10388</c:v>
                </c:pt>
                <c:pt idx="10">
                  <c:v>10878</c:v>
                </c:pt>
                <c:pt idx="11">
                  <c:v>11368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C3-41F6-8890-92ED159FC7E3}"/>
            </c:ext>
          </c:extLst>
        </c:ser>
        <c:ser>
          <c:idx val="2"/>
          <c:order val="3"/>
          <c:tx>
            <c:strRef>
              <c:f>'KPI 5'!#REF!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5'!#REF!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AC3-41F6-8890-92ED159FC7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926784"/>
        <c:axId val="39932672"/>
      </c:lineChart>
      <c:dateAx>
        <c:axId val="3992678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39932672"/>
        <c:crosses val="autoZero"/>
        <c:auto val="1"/>
        <c:lblOffset val="100"/>
        <c:baseTimeUnit val="months"/>
      </c:dateAx>
      <c:valAx>
        <c:axId val="3993267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39926784"/>
        <c:crosses val="autoZero"/>
        <c:crossBetween val="between"/>
      </c:valAx>
    </c:plotArea>
    <c:legend>
      <c:legendPos val="r"/>
      <c:legendEntry>
        <c:idx val="1"/>
        <c:delete val="1"/>
      </c:legendEntry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5c'!$D$20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5c'!$E$18:$P$18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5c'!$E$20:$P$20</c:f>
              <c:numCache>
                <c:formatCode>#,##0</c:formatCode>
                <c:ptCount val="12"/>
                <c:pt idx="0">
                  <c:v>10880</c:v>
                </c:pt>
                <c:pt idx="1">
                  <c:v>6186</c:v>
                </c:pt>
                <c:pt idx="2">
                  <c:v>5356</c:v>
                </c:pt>
                <c:pt idx="3">
                  <c:v>5972</c:v>
                </c:pt>
                <c:pt idx="4">
                  <c:v>5944</c:v>
                </c:pt>
                <c:pt idx="5">
                  <c:v>6812</c:v>
                </c:pt>
                <c:pt idx="6">
                  <c:v>9640.2999999999993</c:v>
                </c:pt>
                <c:pt idx="7">
                  <c:v>10436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DF-4927-AF61-752DAB9F728C}"/>
            </c:ext>
          </c:extLst>
        </c:ser>
        <c:ser>
          <c:idx val="2"/>
          <c:order val="2"/>
          <c:tx>
            <c:strRef>
              <c:f>'KPI 5c'!$D$23</c:f>
              <c:strCache>
                <c:ptCount val="1"/>
                <c:pt idx="0">
                  <c:v>Actual 24/25</c:v>
                </c:pt>
              </c:strCache>
            </c:strRef>
          </c:tx>
          <c:invertIfNegative val="0"/>
          <c:val>
            <c:numRef>
              <c:f>'KPI 5c'!$E$23:$P$23</c:f>
              <c:numCache>
                <c:formatCode>#,##0</c:formatCode>
                <c:ptCount val="12"/>
                <c:pt idx="0">
                  <c:v>10518</c:v>
                </c:pt>
                <c:pt idx="1">
                  <c:v>9461</c:v>
                </c:pt>
                <c:pt idx="2">
                  <c:v>10869</c:v>
                </c:pt>
                <c:pt idx="3">
                  <c:v>9722</c:v>
                </c:pt>
                <c:pt idx="4">
                  <c:v>10505</c:v>
                </c:pt>
                <c:pt idx="5">
                  <c:v>5916</c:v>
                </c:pt>
                <c:pt idx="6">
                  <c:v>9517</c:v>
                </c:pt>
                <c:pt idx="7">
                  <c:v>8783</c:v>
                </c:pt>
                <c:pt idx="8">
                  <c:v>8951</c:v>
                </c:pt>
                <c:pt idx="9">
                  <c:v>7781</c:v>
                </c:pt>
                <c:pt idx="10">
                  <c:v>9728</c:v>
                </c:pt>
                <c:pt idx="11">
                  <c:v>8086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DF-4927-AF61-752DAB9F7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059648"/>
        <c:axId val="40061184"/>
      </c:barChart>
      <c:lineChart>
        <c:grouping val="standard"/>
        <c:varyColors val="0"/>
        <c:ser>
          <c:idx val="0"/>
          <c:order val="0"/>
          <c:tx>
            <c:strRef>
              <c:f>'KPI 5c'!$D$19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5c'!$E$18:$P$18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5c'!$E$19:$P$19</c:f>
              <c:numCache>
                <c:formatCode>#,##0</c:formatCode>
                <c:ptCount val="12"/>
                <c:pt idx="0">
                  <c:v>9153.0833333333339</c:v>
                </c:pt>
                <c:pt idx="1">
                  <c:v>9153.0833333333339</c:v>
                </c:pt>
                <c:pt idx="2">
                  <c:v>9153.0833333333339</c:v>
                </c:pt>
                <c:pt idx="3">
                  <c:v>9153.0833333333339</c:v>
                </c:pt>
                <c:pt idx="4">
                  <c:v>9153.0833333333339</c:v>
                </c:pt>
                <c:pt idx="5">
                  <c:v>9153.0833333333339</c:v>
                </c:pt>
                <c:pt idx="6">
                  <c:v>9153.0833333333339</c:v>
                </c:pt>
                <c:pt idx="7">
                  <c:v>9153.0833333333339</c:v>
                </c:pt>
                <c:pt idx="8">
                  <c:v>9153.0833333333339</c:v>
                </c:pt>
                <c:pt idx="9">
                  <c:v>9153.0833333333339</c:v>
                </c:pt>
                <c:pt idx="10">
                  <c:v>9153.0833333333339</c:v>
                </c:pt>
                <c:pt idx="11">
                  <c:v>9153.0833333333339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DF-4927-AF61-752DAB9F7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059648"/>
        <c:axId val="40061184"/>
      </c:lineChart>
      <c:dateAx>
        <c:axId val="400596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0061184"/>
        <c:crosses val="autoZero"/>
        <c:auto val="1"/>
        <c:lblOffset val="100"/>
        <c:baseTimeUnit val="months"/>
      </c:dateAx>
      <c:valAx>
        <c:axId val="4006118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005964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6d'!$D$20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6d'!$E$18:$P$18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6d'!$E$20:$P$20</c:f>
              <c:numCache>
                <c:formatCode>#,##0</c:formatCode>
                <c:ptCount val="12"/>
                <c:pt idx="0">
                  <c:v>3659.4499999999971</c:v>
                </c:pt>
                <c:pt idx="1">
                  <c:v>3272.0400000000081</c:v>
                </c:pt>
                <c:pt idx="2">
                  <c:v>3655</c:v>
                </c:pt>
                <c:pt idx="3">
                  <c:v>3582</c:v>
                </c:pt>
                <c:pt idx="4">
                  <c:v>7473</c:v>
                </c:pt>
                <c:pt idx="5">
                  <c:v>4340</c:v>
                </c:pt>
                <c:pt idx="6">
                  <c:v>3621</c:v>
                </c:pt>
                <c:pt idx="7">
                  <c:v>3087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52-45A2-97C9-BAE4E8591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103744"/>
        <c:axId val="41105280"/>
      </c:barChart>
      <c:lineChart>
        <c:grouping val="standard"/>
        <c:varyColors val="0"/>
        <c:ser>
          <c:idx val="0"/>
          <c:order val="0"/>
          <c:tx>
            <c:strRef>
              <c:f>'KPI 6d'!$D$19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6d'!$E$18:$P$18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6d'!$E$19:$P$19</c:f>
              <c:numCache>
                <c:formatCode>#,##0</c:formatCode>
                <c:ptCount val="12"/>
                <c:pt idx="0">
                  <c:v>3801.5021666666667</c:v>
                </c:pt>
                <c:pt idx="1">
                  <c:v>3801.5021666666667</c:v>
                </c:pt>
                <c:pt idx="2">
                  <c:v>3801.5021666666667</c:v>
                </c:pt>
                <c:pt idx="3">
                  <c:v>3801.5021666666667</c:v>
                </c:pt>
                <c:pt idx="4">
                  <c:v>3801.5021666666667</c:v>
                </c:pt>
                <c:pt idx="5">
                  <c:v>3801.5021666666667</c:v>
                </c:pt>
                <c:pt idx="6">
                  <c:v>3801.5021666666667</c:v>
                </c:pt>
                <c:pt idx="7">
                  <c:v>3801.5021666666667</c:v>
                </c:pt>
                <c:pt idx="8">
                  <c:v>3801.5021666666667</c:v>
                </c:pt>
                <c:pt idx="9">
                  <c:v>3801.5021666666667</c:v>
                </c:pt>
                <c:pt idx="10">
                  <c:v>3801.5021666666667</c:v>
                </c:pt>
                <c:pt idx="11">
                  <c:v>3801.5021666666667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2-45A2-97C9-BAE4E8591AE1}"/>
            </c:ext>
          </c:extLst>
        </c:ser>
        <c:ser>
          <c:idx val="2"/>
          <c:order val="2"/>
          <c:tx>
            <c:strRef>
              <c:f>'KPI 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2-45A2-97C9-BAE4E8591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103744"/>
        <c:axId val="41105280"/>
      </c:lineChart>
      <c:dateAx>
        <c:axId val="4110374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1105280"/>
        <c:crosses val="autoZero"/>
        <c:auto val="1"/>
        <c:lblOffset val="100"/>
        <c:baseTimeUnit val="months"/>
      </c:dateAx>
      <c:valAx>
        <c:axId val="4110528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1103744"/>
        <c:crosses val="autoZero"/>
        <c:crossBetween val="between"/>
      </c:valAx>
    </c:plotArea>
    <c:legend>
      <c:legendPos val="r"/>
      <c:legendEntry>
        <c:idx val="2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6d'!$D$20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6d'!$E$18:$P$18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6d'!$E$20:$P$20</c:f>
              <c:numCache>
                <c:formatCode>#,##0</c:formatCode>
                <c:ptCount val="12"/>
                <c:pt idx="0">
                  <c:v>3659.4499999999971</c:v>
                </c:pt>
                <c:pt idx="1">
                  <c:v>3272.0400000000081</c:v>
                </c:pt>
                <c:pt idx="2">
                  <c:v>3655</c:v>
                </c:pt>
                <c:pt idx="3">
                  <c:v>3582</c:v>
                </c:pt>
                <c:pt idx="4">
                  <c:v>7473</c:v>
                </c:pt>
                <c:pt idx="5">
                  <c:v>4340</c:v>
                </c:pt>
                <c:pt idx="6">
                  <c:v>3621</c:v>
                </c:pt>
                <c:pt idx="7">
                  <c:v>3087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BE-47D9-82E3-0AD71B061E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020416"/>
        <c:axId val="40895232"/>
      </c:barChart>
      <c:lineChart>
        <c:grouping val="standard"/>
        <c:varyColors val="0"/>
        <c:ser>
          <c:idx val="0"/>
          <c:order val="0"/>
          <c:tx>
            <c:strRef>
              <c:f>'KPI 6d'!$D$19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6d'!$E$18:$P$18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6d'!$E$19:$P$19</c:f>
              <c:numCache>
                <c:formatCode>#,##0</c:formatCode>
                <c:ptCount val="12"/>
                <c:pt idx="0">
                  <c:v>3801.5021666666667</c:v>
                </c:pt>
                <c:pt idx="1">
                  <c:v>3801.5021666666667</c:v>
                </c:pt>
                <c:pt idx="2">
                  <c:v>3801.5021666666667</c:v>
                </c:pt>
                <c:pt idx="3">
                  <c:v>3801.5021666666667</c:v>
                </c:pt>
                <c:pt idx="4">
                  <c:v>3801.5021666666667</c:v>
                </c:pt>
                <c:pt idx="5">
                  <c:v>3801.5021666666667</c:v>
                </c:pt>
                <c:pt idx="6">
                  <c:v>3801.5021666666667</c:v>
                </c:pt>
                <c:pt idx="7">
                  <c:v>3801.5021666666667</c:v>
                </c:pt>
                <c:pt idx="8">
                  <c:v>3801.5021666666667</c:v>
                </c:pt>
                <c:pt idx="9">
                  <c:v>3801.5021666666667</c:v>
                </c:pt>
                <c:pt idx="10">
                  <c:v>3801.5021666666667</c:v>
                </c:pt>
                <c:pt idx="11">
                  <c:v>3801.5021666666667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BE-47D9-82E3-0AD71B061EA4}"/>
            </c:ext>
          </c:extLst>
        </c:ser>
        <c:ser>
          <c:idx val="2"/>
          <c:order val="2"/>
          <c:tx>
            <c:strRef>
              <c:f>'KPI 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BE-47D9-82E3-0AD71B061E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020416"/>
        <c:axId val="40895232"/>
      </c:lineChart>
      <c:dateAx>
        <c:axId val="4102041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0895232"/>
        <c:crosses val="autoZero"/>
        <c:auto val="1"/>
        <c:lblOffset val="100"/>
        <c:baseTimeUnit val="months"/>
      </c:dateAx>
      <c:valAx>
        <c:axId val="4089523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1020416"/>
        <c:crosses val="autoZero"/>
        <c:crossBetween val="between"/>
      </c:valAx>
    </c:plotArea>
    <c:legend>
      <c:legendPos val="r"/>
      <c:legendEntry>
        <c:idx val="2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6d'!$D$20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6d'!$E$18:$P$18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6d'!$E$20:$P$20</c:f>
              <c:numCache>
                <c:formatCode>#,##0</c:formatCode>
                <c:ptCount val="12"/>
                <c:pt idx="0">
                  <c:v>3659.4499999999971</c:v>
                </c:pt>
                <c:pt idx="1">
                  <c:v>3272.0400000000081</c:v>
                </c:pt>
                <c:pt idx="2">
                  <c:v>3655</c:v>
                </c:pt>
                <c:pt idx="3">
                  <c:v>3582</c:v>
                </c:pt>
                <c:pt idx="4">
                  <c:v>7473</c:v>
                </c:pt>
                <c:pt idx="5">
                  <c:v>4340</c:v>
                </c:pt>
                <c:pt idx="6">
                  <c:v>3621</c:v>
                </c:pt>
                <c:pt idx="7">
                  <c:v>3087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BB-4B56-9B98-A8DD704C58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888768"/>
        <c:axId val="39890304"/>
      </c:barChart>
      <c:lineChart>
        <c:grouping val="standard"/>
        <c:varyColors val="0"/>
        <c:ser>
          <c:idx val="0"/>
          <c:order val="0"/>
          <c:tx>
            <c:strRef>
              <c:f>'KPI 6d'!$D$19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6d'!$E$18:$P$18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6d'!$E$19:$P$19</c:f>
              <c:numCache>
                <c:formatCode>#,##0</c:formatCode>
                <c:ptCount val="12"/>
                <c:pt idx="0">
                  <c:v>3801.5021666666667</c:v>
                </c:pt>
                <c:pt idx="1">
                  <c:v>3801.5021666666667</c:v>
                </c:pt>
                <c:pt idx="2">
                  <c:v>3801.5021666666667</c:v>
                </c:pt>
                <c:pt idx="3">
                  <c:v>3801.5021666666667</c:v>
                </c:pt>
                <c:pt idx="4">
                  <c:v>3801.5021666666667</c:v>
                </c:pt>
                <c:pt idx="5">
                  <c:v>3801.5021666666667</c:v>
                </c:pt>
                <c:pt idx="6">
                  <c:v>3801.5021666666667</c:v>
                </c:pt>
                <c:pt idx="7">
                  <c:v>3801.5021666666667</c:v>
                </c:pt>
                <c:pt idx="8">
                  <c:v>3801.5021666666667</c:v>
                </c:pt>
                <c:pt idx="9">
                  <c:v>3801.5021666666667</c:v>
                </c:pt>
                <c:pt idx="10">
                  <c:v>3801.5021666666667</c:v>
                </c:pt>
                <c:pt idx="11">
                  <c:v>3801.5021666666667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BB-4B56-9B98-A8DD704C58F2}"/>
            </c:ext>
          </c:extLst>
        </c:ser>
        <c:ser>
          <c:idx val="2"/>
          <c:order val="2"/>
          <c:tx>
            <c:strRef>
              <c:f>'KPI 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BB-4B56-9B98-A8DD704C58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888768"/>
        <c:axId val="39890304"/>
      </c:lineChart>
      <c:dateAx>
        <c:axId val="3988876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39890304"/>
        <c:crosses val="autoZero"/>
        <c:auto val="1"/>
        <c:lblOffset val="100"/>
        <c:baseTimeUnit val="months"/>
      </c:dateAx>
      <c:valAx>
        <c:axId val="3989030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39888768"/>
        <c:crosses val="autoZero"/>
        <c:crossBetween val="between"/>
      </c:valAx>
    </c:plotArea>
    <c:legend>
      <c:legendPos val="r"/>
      <c:legendEntry>
        <c:idx val="2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6g'!$D$20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6g'!$E$18:$P$18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6g'!$E$20:$P$20</c:f>
              <c:numCache>
                <c:formatCode>#,##0.0</c:formatCode>
                <c:ptCount val="12"/>
                <c:pt idx="0">
                  <c:v>0.69187188773200525</c:v>
                </c:pt>
                <c:pt idx="1">
                  <c:v>0.74721781677071064</c:v>
                </c:pt>
                <c:pt idx="2">
                  <c:v>0.66547249770632178</c:v>
                </c:pt>
                <c:pt idx="3">
                  <c:v>0.70849344110242485</c:v>
                </c:pt>
                <c:pt idx="4">
                  <c:v>0.88489596083231337</c:v>
                </c:pt>
                <c:pt idx="5">
                  <c:v>0.77270433905146318</c:v>
                </c:pt>
                <c:pt idx="6">
                  <c:v>0.64373700207966722</c:v>
                </c:pt>
                <c:pt idx="7">
                  <c:v>0.64030450412349338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9B-439C-96B3-FC4B83621B96}"/>
            </c:ext>
          </c:extLst>
        </c:ser>
        <c:ser>
          <c:idx val="2"/>
          <c:order val="2"/>
          <c:tx>
            <c:strRef>
              <c:f>'KPI 6g'!$D$23</c:f>
              <c:strCache>
                <c:ptCount val="1"/>
                <c:pt idx="0">
                  <c:v>Actual 24/25</c:v>
                </c:pt>
              </c:strCache>
            </c:strRef>
          </c:tx>
          <c:invertIfNegative val="0"/>
          <c:val>
            <c:numRef>
              <c:f>'KPI 6g'!$E$23:$P$23</c:f>
              <c:numCache>
                <c:formatCode>0%</c:formatCode>
                <c:ptCount val="12"/>
                <c:pt idx="0">
                  <c:v>0.86025569119102607</c:v>
                </c:pt>
                <c:pt idx="1">
                  <c:v>0.49233691663428703</c:v>
                </c:pt>
                <c:pt idx="2">
                  <c:v>0.67933505520105331</c:v>
                </c:pt>
                <c:pt idx="3">
                  <c:v>0.69760045248868774</c:v>
                </c:pt>
                <c:pt idx="4">
                  <c:v>0.70835910423886961</c:v>
                </c:pt>
                <c:pt idx="5">
                  <c:v>0.78068626861182133</c:v>
                </c:pt>
                <c:pt idx="6">
                  <c:v>0.75882201413304562</c:v>
                </c:pt>
                <c:pt idx="7">
                  <c:v>0.69625837641202393</c:v>
                </c:pt>
                <c:pt idx="8">
                  <c:v>0.66935703758290355</c:v>
                </c:pt>
                <c:pt idx="9">
                  <c:v>0.73101989296172809</c:v>
                </c:pt>
                <c:pt idx="10">
                  <c:v>0.71824862457427308</c:v>
                </c:pt>
                <c:pt idx="11">
                  <c:v>0.63215823337834642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9B-439C-96B3-FC4B83621B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827136"/>
        <c:axId val="40878080"/>
      </c:barChart>
      <c:lineChart>
        <c:grouping val="standard"/>
        <c:varyColors val="0"/>
        <c:ser>
          <c:idx val="0"/>
          <c:order val="0"/>
          <c:tx>
            <c:strRef>
              <c:f>'KPI 6g'!$D$19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6g'!$E$18:$P$18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6g'!$E$19:$P$19</c:f>
              <c:numCache>
                <c:formatCode>#,##0.0</c:formatCode>
                <c:ptCount val="12"/>
                <c:pt idx="0">
                  <c:v>1.0295732153187551</c:v>
                </c:pt>
                <c:pt idx="1">
                  <c:v>1.0288589779165223</c:v>
                </c:pt>
                <c:pt idx="2">
                  <c:v>1.0253026039866344</c:v>
                </c:pt>
                <c:pt idx="3">
                  <c:v>1.0217707314272593</c:v>
                </c:pt>
                <c:pt idx="4">
                  <c:v>1.0182631079070832</c:v>
                </c:pt>
                <c:pt idx="5">
                  <c:v>1.0147794845478391</c:v>
                </c:pt>
                <c:pt idx="6">
                  <c:v>1.0113196158654394</c:v>
                </c:pt>
                <c:pt idx="7">
                  <c:v>1.0078832597123117</c:v>
                </c:pt>
                <c:pt idx="8">
                  <c:v>1.0044701772209053</c:v>
                </c:pt>
                <c:pt idx="9">
                  <c:v>1.0010801327483407</c:v>
                </c:pt>
                <c:pt idx="10">
                  <c:v>0.99771289382217743</c:v>
                </c:pt>
                <c:pt idx="11">
                  <c:v>0.99436823108727235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9B-439C-96B3-FC4B83621B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827136"/>
        <c:axId val="40878080"/>
      </c:lineChart>
      <c:dateAx>
        <c:axId val="4082713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0878080"/>
        <c:crosses val="autoZero"/>
        <c:auto val="1"/>
        <c:lblOffset val="100"/>
        <c:baseTimeUnit val="months"/>
      </c:dateAx>
      <c:valAx>
        <c:axId val="40878080"/>
        <c:scaling>
          <c:orientation val="minMax"/>
        </c:scaling>
        <c:delete val="0"/>
        <c:axPos val="l"/>
        <c:majorGridlines/>
        <c:numFmt formatCode="#,##0.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082713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5h'!$D$20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5h'!$E$18:$P$18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5h'!$E$20:$P$20</c:f>
              <c:numCache>
                <c:formatCode>#,##0</c:formatCode>
                <c:ptCount val="12"/>
                <c:pt idx="0">
                  <c:v>101</c:v>
                </c:pt>
                <c:pt idx="1">
                  <c:v>101</c:v>
                </c:pt>
                <c:pt idx="2">
                  <c:v>431</c:v>
                </c:pt>
                <c:pt idx="3">
                  <c:v>0</c:v>
                </c:pt>
                <c:pt idx="4">
                  <c:v>190</c:v>
                </c:pt>
                <c:pt idx="5">
                  <c:v>381</c:v>
                </c:pt>
                <c:pt idx="6">
                  <c:v>242</c:v>
                </c:pt>
                <c:pt idx="7">
                  <c:v>444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69-48AE-A942-84E1B885DC0D}"/>
            </c:ext>
          </c:extLst>
        </c:ser>
        <c:ser>
          <c:idx val="4"/>
          <c:order val="2"/>
          <c:tx>
            <c:strRef>
              <c:f>'KPI 5h'!$D$23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5h'!$E$18:$P$18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5h'!$E$23:$P$23</c:f>
              <c:numCache>
                <c:formatCode>#,##0</c:formatCode>
                <c:ptCount val="12"/>
                <c:pt idx="0">
                  <c:v>49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377</c:v>
                </c:pt>
                <c:pt idx="9">
                  <c:v>445</c:v>
                </c:pt>
                <c:pt idx="10">
                  <c:v>428</c:v>
                </c:pt>
                <c:pt idx="11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69-48AE-A942-84E1B885DC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123776"/>
        <c:axId val="40379520"/>
      </c:barChart>
      <c:lineChart>
        <c:grouping val="standard"/>
        <c:varyColors val="0"/>
        <c:ser>
          <c:idx val="0"/>
          <c:order val="0"/>
          <c:tx>
            <c:strRef>
              <c:f>'KPI 5h'!$D$19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5h'!$E$18:$P$18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5h'!$E$19:$P$19</c:f>
              <c:numCache>
                <c:formatCode>#,##0</c:formatCode>
                <c:ptCount val="12"/>
                <c:pt idx="0">
                  <c:v>120</c:v>
                </c:pt>
                <c:pt idx="1">
                  <c:v>130</c:v>
                </c:pt>
                <c:pt idx="2">
                  <c:v>140</c:v>
                </c:pt>
                <c:pt idx="3">
                  <c:v>152</c:v>
                </c:pt>
                <c:pt idx="4">
                  <c:v>162</c:v>
                </c:pt>
                <c:pt idx="5">
                  <c:v>172</c:v>
                </c:pt>
                <c:pt idx="6">
                  <c:v>182</c:v>
                </c:pt>
                <c:pt idx="7">
                  <c:v>192</c:v>
                </c:pt>
                <c:pt idx="8">
                  <c:v>202</c:v>
                </c:pt>
                <c:pt idx="9">
                  <c:v>212</c:v>
                </c:pt>
                <c:pt idx="10">
                  <c:v>222</c:v>
                </c:pt>
                <c:pt idx="11">
                  <c:v>232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69-48AE-A942-84E1B885DC0D}"/>
            </c:ext>
          </c:extLst>
        </c:ser>
        <c:ser>
          <c:idx val="2"/>
          <c:order val="3"/>
          <c:tx>
            <c:strRef>
              <c:f>'KPI 11'!#REF!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69-48AE-A942-84E1B885DC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123776"/>
        <c:axId val="40379520"/>
      </c:lineChart>
      <c:dateAx>
        <c:axId val="4012377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0379520"/>
        <c:crosses val="autoZero"/>
        <c:auto val="1"/>
        <c:lblOffset val="100"/>
        <c:baseTimeUnit val="months"/>
      </c:dateAx>
      <c:valAx>
        <c:axId val="4037952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0123776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6a'!$D$20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6a'!$E$18:$P$18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6a'!$E$20:$P$20</c:f>
              <c:numCache>
                <c:formatCode>#,##0</c:formatCode>
                <c:ptCount val="12"/>
                <c:pt idx="0">
                  <c:v>22090</c:v>
                </c:pt>
                <c:pt idx="1">
                  <c:v>23708</c:v>
                </c:pt>
                <c:pt idx="2">
                  <c:v>22889</c:v>
                </c:pt>
                <c:pt idx="3">
                  <c:v>22641</c:v>
                </c:pt>
                <c:pt idx="4">
                  <c:v>20425</c:v>
                </c:pt>
                <c:pt idx="5">
                  <c:v>15856</c:v>
                </c:pt>
                <c:pt idx="6">
                  <c:v>25004</c:v>
                </c:pt>
                <c:pt idx="7">
                  <c:v>18916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FD-4C0B-AC9F-0D94F63EF8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813888"/>
        <c:axId val="39815424"/>
      </c:barChart>
      <c:lineChart>
        <c:grouping val="standard"/>
        <c:varyColors val="0"/>
        <c:ser>
          <c:idx val="0"/>
          <c:order val="0"/>
          <c:tx>
            <c:strRef>
              <c:f>'KPI 6a'!$D$19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6a'!$E$18:$P$18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6a'!$E$19:$P$19</c:f>
              <c:numCache>
                <c:formatCode>#,##0</c:formatCode>
                <c:ptCount val="12"/>
                <c:pt idx="0">
                  <c:v>14405</c:v>
                </c:pt>
                <c:pt idx="1">
                  <c:v>14415</c:v>
                </c:pt>
                <c:pt idx="2">
                  <c:v>14465</c:v>
                </c:pt>
                <c:pt idx="3">
                  <c:v>14515</c:v>
                </c:pt>
                <c:pt idx="4">
                  <c:v>14565</c:v>
                </c:pt>
                <c:pt idx="5">
                  <c:v>14615</c:v>
                </c:pt>
                <c:pt idx="6">
                  <c:v>14665</c:v>
                </c:pt>
                <c:pt idx="7">
                  <c:v>14715</c:v>
                </c:pt>
                <c:pt idx="8">
                  <c:v>14765</c:v>
                </c:pt>
                <c:pt idx="9">
                  <c:v>14815</c:v>
                </c:pt>
                <c:pt idx="10">
                  <c:v>14865</c:v>
                </c:pt>
                <c:pt idx="11">
                  <c:v>14915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FD-4C0B-AC9F-0D94F63EF814}"/>
            </c:ext>
          </c:extLst>
        </c:ser>
        <c:ser>
          <c:idx val="2"/>
          <c:order val="2"/>
          <c:tx>
            <c:strRef>
              <c:f>'KPI 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CFD-4C0B-AC9F-0D94F63EF8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813888"/>
        <c:axId val="39815424"/>
      </c:lineChart>
      <c:dateAx>
        <c:axId val="3981388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39815424"/>
        <c:crosses val="autoZero"/>
        <c:auto val="1"/>
        <c:lblOffset val="100"/>
        <c:baseTimeUnit val="months"/>
      </c:dateAx>
      <c:valAx>
        <c:axId val="3981542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39813888"/>
        <c:crosses val="autoZero"/>
        <c:crossBetween val="between"/>
      </c:valAx>
    </c:plotArea>
    <c:legend>
      <c:legendPos val="r"/>
      <c:legendEntry>
        <c:idx val="2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6b'!$D$20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6b'!$E$18:$P$18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6b'!$E$20:$P$20</c:f>
              <c:numCache>
                <c:formatCode>#,##0</c:formatCode>
                <c:ptCount val="12"/>
                <c:pt idx="0">
                  <c:v>22090</c:v>
                </c:pt>
                <c:pt idx="1">
                  <c:v>23708</c:v>
                </c:pt>
                <c:pt idx="2">
                  <c:v>22889</c:v>
                </c:pt>
                <c:pt idx="3">
                  <c:v>22641</c:v>
                </c:pt>
                <c:pt idx="4">
                  <c:v>20126</c:v>
                </c:pt>
                <c:pt idx="5">
                  <c:v>15663</c:v>
                </c:pt>
                <c:pt idx="6">
                  <c:v>24740</c:v>
                </c:pt>
                <c:pt idx="7">
                  <c:v>18539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42-456E-B730-A8C50B473B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813888"/>
        <c:axId val="39815424"/>
      </c:barChart>
      <c:lineChart>
        <c:grouping val="standard"/>
        <c:varyColors val="0"/>
        <c:ser>
          <c:idx val="0"/>
          <c:order val="0"/>
          <c:tx>
            <c:strRef>
              <c:f>'KPI 6b'!$D$19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6b'!$E$18:$P$18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6b'!$E$19:$P$19</c:f>
              <c:numCache>
                <c:formatCode>#,##0</c:formatCode>
                <c:ptCount val="12"/>
                <c:pt idx="0">
                  <c:v>14116.9</c:v>
                </c:pt>
                <c:pt idx="1">
                  <c:v>14126.7</c:v>
                </c:pt>
                <c:pt idx="2">
                  <c:v>14175.7</c:v>
                </c:pt>
                <c:pt idx="3">
                  <c:v>14224.7</c:v>
                </c:pt>
                <c:pt idx="4">
                  <c:v>14273.7</c:v>
                </c:pt>
                <c:pt idx="5">
                  <c:v>14322.7</c:v>
                </c:pt>
                <c:pt idx="6">
                  <c:v>14371.7</c:v>
                </c:pt>
                <c:pt idx="7">
                  <c:v>14420.7</c:v>
                </c:pt>
                <c:pt idx="8">
                  <c:v>14469.7</c:v>
                </c:pt>
                <c:pt idx="9">
                  <c:v>14518.7</c:v>
                </c:pt>
                <c:pt idx="10">
                  <c:v>14567.7</c:v>
                </c:pt>
                <c:pt idx="11">
                  <c:v>14616.7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42-456E-B730-A8C50B473B15}"/>
            </c:ext>
          </c:extLst>
        </c:ser>
        <c:ser>
          <c:idx val="2"/>
          <c:order val="2"/>
          <c:tx>
            <c:strRef>
              <c:f>'KPI 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42-456E-B730-A8C50B473B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813888"/>
        <c:axId val="39815424"/>
      </c:lineChart>
      <c:dateAx>
        <c:axId val="3981388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39815424"/>
        <c:crosses val="autoZero"/>
        <c:auto val="1"/>
        <c:lblOffset val="100"/>
        <c:baseTimeUnit val="months"/>
      </c:dateAx>
      <c:valAx>
        <c:axId val="3981542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39813888"/>
        <c:crosses val="autoZero"/>
        <c:crossBetween val="between"/>
      </c:valAx>
    </c:plotArea>
    <c:legend>
      <c:legendPos val="r"/>
      <c:legendEntry>
        <c:idx val="2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6c'!$D$20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6c'!$E$18:$P$18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6c'!$E$20:$P$20</c:f>
              <c:numCache>
                <c:formatCode>#,##0</c:formatCode>
                <c:ptCount val="12"/>
                <c:pt idx="0">
                  <c:v>11624</c:v>
                </c:pt>
                <c:pt idx="1">
                  <c:v>14443</c:v>
                </c:pt>
                <c:pt idx="2">
                  <c:v>11577</c:v>
                </c:pt>
                <c:pt idx="3">
                  <c:v>12459</c:v>
                </c:pt>
                <c:pt idx="4">
                  <c:v>10601</c:v>
                </c:pt>
                <c:pt idx="5">
                  <c:v>7912</c:v>
                </c:pt>
                <c:pt idx="6">
                  <c:v>12475</c:v>
                </c:pt>
                <c:pt idx="7">
                  <c:v>9025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27-4149-9FCB-4B32FC4E4A6C}"/>
            </c:ext>
          </c:extLst>
        </c:ser>
        <c:ser>
          <c:idx val="2"/>
          <c:order val="2"/>
          <c:tx>
            <c:strRef>
              <c:f>'KPI 6c'!$D$23</c:f>
              <c:strCache>
                <c:ptCount val="1"/>
                <c:pt idx="0">
                  <c:v>Actual 24/25</c:v>
                </c:pt>
              </c:strCache>
            </c:strRef>
          </c:tx>
          <c:invertIfNegative val="0"/>
          <c:val>
            <c:numRef>
              <c:f>'KPI 6c'!$E$23:$P$23</c:f>
              <c:numCache>
                <c:formatCode>#,##0</c:formatCode>
                <c:ptCount val="12"/>
                <c:pt idx="0">
                  <c:v>6787</c:v>
                </c:pt>
                <c:pt idx="1">
                  <c:v>11404</c:v>
                </c:pt>
                <c:pt idx="2">
                  <c:v>10135</c:v>
                </c:pt>
                <c:pt idx="3">
                  <c:v>11452</c:v>
                </c:pt>
                <c:pt idx="4">
                  <c:v>12049</c:v>
                </c:pt>
                <c:pt idx="5">
                  <c:v>7175</c:v>
                </c:pt>
                <c:pt idx="6">
                  <c:v>16746</c:v>
                </c:pt>
                <c:pt idx="7">
                  <c:v>10571</c:v>
                </c:pt>
                <c:pt idx="8">
                  <c:v>10834</c:v>
                </c:pt>
                <c:pt idx="9">
                  <c:v>10538</c:v>
                </c:pt>
                <c:pt idx="10">
                  <c:v>12922</c:v>
                </c:pt>
                <c:pt idx="11">
                  <c:v>11741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D5-4069-8EFB-C204C76502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195008"/>
        <c:axId val="41196544"/>
      </c:barChart>
      <c:lineChart>
        <c:grouping val="standard"/>
        <c:varyColors val="0"/>
        <c:ser>
          <c:idx val="0"/>
          <c:order val="0"/>
          <c:tx>
            <c:strRef>
              <c:f>'KPI 6c'!$D$19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6c'!$E$18:$P$18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6c'!$E$19:$P$19</c:f>
              <c:numCache>
                <c:formatCode>#,##0</c:formatCode>
                <c:ptCount val="12"/>
                <c:pt idx="0">
                  <c:v>11029.5</c:v>
                </c:pt>
                <c:pt idx="1">
                  <c:v>11029.5</c:v>
                </c:pt>
                <c:pt idx="2">
                  <c:v>11029.5</c:v>
                </c:pt>
                <c:pt idx="3">
                  <c:v>11029.5</c:v>
                </c:pt>
                <c:pt idx="4">
                  <c:v>11029.5</c:v>
                </c:pt>
                <c:pt idx="5">
                  <c:v>11029.5</c:v>
                </c:pt>
                <c:pt idx="6">
                  <c:v>11029.5</c:v>
                </c:pt>
                <c:pt idx="7">
                  <c:v>11029.5</c:v>
                </c:pt>
                <c:pt idx="8">
                  <c:v>11029.5</c:v>
                </c:pt>
                <c:pt idx="9">
                  <c:v>11029.5</c:v>
                </c:pt>
                <c:pt idx="10">
                  <c:v>11029.5</c:v>
                </c:pt>
                <c:pt idx="11">
                  <c:v>11029.5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27-4149-9FCB-4B32FC4E4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195008"/>
        <c:axId val="41196544"/>
      </c:lineChart>
      <c:dateAx>
        <c:axId val="4119500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1196544"/>
        <c:crosses val="autoZero"/>
        <c:auto val="1"/>
        <c:lblOffset val="100"/>
        <c:baseTimeUnit val="months"/>
      </c:dateAx>
      <c:valAx>
        <c:axId val="4119654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119500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6d'!$D$20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6d'!$E$18:$P$18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6d'!$E$20:$P$20</c:f>
              <c:numCache>
                <c:formatCode>#,##0</c:formatCode>
                <c:ptCount val="12"/>
                <c:pt idx="0">
                  <c:v>3659.4499999999971</c:v>
                </c:pt>
                <c:pt idx="1">
                  <c:v>3272.0400000000081</c:v>
                </c:pt>
                <c:pt idx="2">
                  <c:v>3655</c:v>
                </c:pt>
                <c:pt idx="3">
                  <c:v>3582</c:v>
                </c:pt>
                <c:pt idx="4">
                  <c:v>7473</c:v>
                </c:pt>
                <c:pt idx="5">
                  <c:v>4340</c:v>
                </c:pt>
                <c:pt idx="6">
                  <c:v>3621</c:v>
                </c:pt>
                <c:pt idx="7">
                  <c:v>3087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19-4989-852E-BBA87007F2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103744"/>
        <c:axId val="41105280"/>
      </c:barChart>
      <c:lineChart>
        <c:grouping val="standard"/>
        <c:varyColors val="0"/>
        <c:ser>
          <c:idx val="0"/>
          <c:order val="0"/>
          <c:tx>
            <c:strRef>
              <c:f>'KPI 6d'!$D$19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6d'!$E$18:$P$18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6d'!$E$19:$P$19</c:f>
              <c:numCache>
                <c:formatCode>#,##0</c:formatCode>
                <c:ptCount val="12"/>
                <c:pt idx="0">
                  <c:v>3801.5021666666667</c:v>
                </c:pt>
                <c:pt idx="1">
                  <c:v>3801.5021666666667</c:v>
                </c:pt>
                <c:pt idx="2">
                  <c:v>3801.5021666666667</c:v>
                </c:pt>
                <c:pt idx="3">
                  <c:v>3801.5021666666667</c:v>
                </c:pt>
                <c:pt idx="4">
                  <c:v>3801.5021666666667</c:v>
                </c:pt>
                <c:pt idx="5">
                  <c:v>3801.5021666666667</c:v>
                </c:pt>
                <c:pt idx="6">
                  <c:v>3801.5021666666667</c:v>
                </c:pt>
                <c:pt idx="7">
                  <c:v>3801.5021666666667</c:v>
                </c:pt>
                <c:pt idx="8">
                  <c:v>3801.5021666666667</c:v>
                </c:pt>
                <c:pt idx="9">
                  <c:v>3801.5021666666667</c:v>
                </c:pt>
                <c:pt idx="10">
                  <c:v>3801.5021666666667</c:v>
                </c:pt>
                <c:pt idx="11">
                  <c:v>3801.5021666666667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19-4989-852E-BBA87007F2B2}"/>
            </c:ext>
          </c:extLst>
        </c:ser>
        <c:ser>
          <c:idx val="2"/>
          <c:order val="2"/>
          <c:tx>
            <c:strRef>
              <c:f>'KPI 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F19-4989-852E-BBA87007F2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103744"/>
        <c:axId val="41105280"/>
      </c:lineChart>
      <c:dateAx>
        <c:axId val="4110374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1105280"/>
        <c:crosses val="autoZero"/>
        <c:auto val="1"/>
        <c:lblOffset val="100"/>
        <c:baseTimeUnit val="months"/>
      </c:dateAx>
      <c:valAx>
        <c:axId val="4110528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1103744"/>
        <c:crosses val="autoZero"/>
        <c:crossBetween val="between"/>
      </c:valAx>
    </c:plotArea>
    <c:legend>
      <c:legendPos val="r"/>
      <c:legendEntry>
        <c:idx val="2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6d'!$D$20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6d'!$E$18:$P$18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6d'!$E$20:$P$20</c:f>
              <c:numCache>
                <c:formatCode>#,##0</c:formatCode>
                <c:ptCount val="12"/>
                <c:pt idx="0">
                  <c:v>3659.4499999999971</c:v>
                </c:pt>
                <c:pt idx="1">
                  <c:v>3272.0400000000081</c:v>
                </c:pt>
                <c:pt idx="2">
                  <c:v>3655</c:v>
                </c:pt>
                <c:pt idx="3">
                  <c:v>3582</c:v>
                </c:pt>
                <c:pt idx="4">
                  <c:v>7473</c:v>
                </c:pt>
                <c:pt idx="5">
                  <c:v>4340</c:v>
                </c:pt>
                <c:pt idx="6">
                  <c:v>3621</c:v>
                </c:pt>
                <c:pt idx="7">
                  <c:v>3087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19-4989-852E-BBA87007F2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020416"/>
        <c:axId val="40895232"/>
      </c:barChart>
      <c:lineChart>
        <c:grouping val="standard"/>
        <c:varyColors val="0"/>
        <c:ser>
          <c:idx val="0"/>
          <c:order val="0"/>
          <c:tx>
            <c:strRef>
              <c:f>'KPI 6d'!$D$19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6d'!$E$18:$P$18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6d'!$E$19:$P$19</c:f>
              <c:numCache>
                <c:formatCode>#,##0</c:formatCode>
                <c:ptCount val="12"/>
                <c:pt idx="0">
                  <c:v>3801.5021666666667</c:v>
                </c:pt>
                <c:pt idx="1">
                  <c:v>3801.5021666666667</c:v>
                </c:pt>
                <c:pt idx="2">
                  <c:v>3801.5021666666667</c:v>
                </c:pt>
                <c:pt idx="3">
                  <c:v>3801.5021666666667</c:v>
                </c:pt>
                <c:pt idx="4">
                  <c:v>3801.5021666666667</c:v>
                </c:pt>
                <c:pt idx="5">
                  <c:v>3801.5021666666667</c:v>
                </c:pt>
                <c:pt idx="6">
                  <c:v>3801.5021666666667</c:v>
                </c:pt>
                <c:pt idx="7">
                  <c:v>3801.5021666666667</c:v>
                </c:pt>
                <c:pt idx="8">
                  <c:v>3801.5021666666667</c:v>
                </c:pt>
                <c:pt idx="9">
                  <c:v>3801.5021666666667</c:v>
                </c:pt>
                <c:pt idx="10">
                  <c:v>3801.5021666666667</c:v>
                </c:pt>
                <c:pt idx="11">
                  <c:v>3801.5021666666667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19-4989-852E-BBA87007F2B2}"/>
            </c:ext>
          </c:extLst>
        </c:ser>
        <c:ser>
          <c:idx val="2"/>
          <c:order val="2"/>
          <c:tx>
            <c:strRef>
              <c:f>'KPI 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F19-4989-852E-BBA87007F2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020416"/>
        <c:axId val="40895232"/>
      </c:lineChart>
      <c:dateAx>
        <c:axId val="4102041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0895232"/>
        <c:crosses val="autoZero"/>
        <c:auto val="1"/>
        <c:lblOffset val="100"/>
        <c:baseTimeUnit val="months"/>
      </c:dateAx>
      <c:valAx>
        <c:axId val="4089523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1020416"/>
        <c:crosses val="autoZero"/>
        <c:crossBetween val="between"/>
      </c:valAx>
    </c:plotArea>
    <c:legend>
      <c:legendPos val="r"/>
      <c:legendEntry>
        <c:idx val="2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6d'!$D$20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6d'!$E$18:$P$18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6d'!$E$20:$P$20</c:f>
              <c:numCache>
                <c:formatCode>#,##0</c:formatCode>
                <c:ptCount val="12"/>
                <c:pt idx="0">
                  <c:v>3659.4499999999971</c:v>
                </c:pt>
                <c:pt idx="1">
                  <c:v>3272.0400000000081</c:v>
                </c:pt>
                <c:pt idx="2">
                  <c:v>3655</c:v>
                </c:pt>
                <c:pt idx="3">
                  <c:v>3582</c:v>
                </c:pt>
                <c:pt idx="4">
                  <c:v>7473</c:v>
                </c:pt>
                <c:pt idx="5">
                  <c:v>4340</c:v>
                </c:pt>
                <c:pt idx="6">
                  <c:v>3621</c:v>
                </c:pt>
                <c:pt idx="7">
                  <c:v>3087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19-4989-852E-BBA87007F2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888768"/>
        <c:axId val="39890304"/>
      </c:barChart>
      <c:lineChart>
        <c:grouping val="standard"/>
        <c:varyColors val="0"/>
        <c:ser>
          <c:idx val="0"/>
          <c:order val="0"/>
          <c:tx>
            <c:strRef>
              <c:f>'KPI 6d'!$D$19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6d'!$E$18:$P$18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6d'!$E$19:$P$19</c:f>
              <c:numCache>
                <c:formatCode>#,##0</c:formatCode>
                <c:ptCount val="12"/>
                <c:pt idx="0">
                  <c:v>3801.5021666666667</c:v>
                </c:pt>
                <c:pt idx="1">
                  <c:v>3801.5021666666667</c:v>
                </c:pt>
                <c:pt idx="2">
                  <c:v>3801.5021666666667</c:v>
                </c:pt>
                <c:pt idx="3">
                  <c:v>3801.5021666666667</c:v>
                </c:pt>
                <c:pt idx="4">
                  <c:v>3801.5021666666667</c:v>
                </c:pt>
                <c:pt idx="5">
                  <c:v>3801.5021666666667</c:v>
                </c:pt>
                <c:pt idx="6">
                  <c:v>3801.5021666666667</c:v>
                </c:pt>
                <c:pt idx="7">
                  <c:v>3801.5021666666667</c:v>
                </c:pt>
                <c:pt idx="8">
                  <c:v>3801.5021666666667</c:v>
                </c:pt>
                <c:pt idx="9">
                  <c:v>3801.5021666666667</c:v>
                </c:pt>
                <c:pt idx="10">
                  <c:v>3801.5021666666667</c:v>
                </c:pt>
                <c:pt idx="11">
                  <c:v>3801.5021666666667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19-4989-852E-BBA87007F2B2}"/>
            </c:ext>
          </c:extLst>
        </c:ser>
        <c:ser>
          <c:idx val="2"/>
          <c:order val="2"/>
          <c:tx>
            <c:strRef>
              <c:f>'KPI 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F19-4989-852E-BBA87007F2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888768"/>
        <c:axId val="39890304"/>
      </c:lineChart>
      <c:dateAx>
        <c:axId val="3988876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39890304"/>
        <c:crosses val="autoZero"/>
        <c:auto val="1"/>
        <c:lblOffset val="100"/>
        <c:baseTimeUnit val="months"/>
      </c:dateAx>
      <c:valAx>
        <c:axId val="3989030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39888768"/>
        <c:crosses val="autoZero"/>
        <c:crossBetween val="between"/>
      </c:valAx>
    </c:plotArea>
    <c:legend>
      <c:legendPos val="r"/>
      <c:legendEntry>
        <c:idx val="2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6g'!$D$20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6g'!$E$18:$P$18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6g'!$E$20:$P$20</c:f>
              <c:numCache>
                <c:formatCode>#,##0.0</c:formatCode>
                <c:ptCount val="12"/>
                <c:pt idx="0">
                  <c:v>0.69187188773200525</c:v>
                </c:pt>
                <c:pt idx="1">
                  <c:v>0.74721781677071064</c:v>
                </c:pt>
                <c:pt idx="2">
                  <c:v>0.66547249770632178</c:v>
                </c:pt>
                <c:pt idx="3">
                  <c:v>0.70849344110242485</c:v>
                </c:pt>
                <c:pt idx="4">
                  <c:v>0.88489596083231337</c:v>
                </c:pt>
                <c:pt idx="5">
                  <c:v>0.77270433905146318</c:v>
                </c:pt>
                <c:pt idx="6">
                  <c:v>0.64373700207966722</c:v>
                </c:pt>
                <c:pt idx="7">
                  <c:v>0.64030450412349338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95-4DF7-A3A4-60E31D12B7B3}"/>
            </c:ext>
          </c:extLst>
        </c:ser>
        <c:ser>
          <c:idx val="2"/>
          <c:order val="2"/>
          <c:tx>
            <c:strRef>
              <c:f>'KPI 6g'!$D$23</c:f>
              <c:strCache>
                <c:ptCount val="1"/>
                <c:pt idx="0">
                  <c:v>Actual 24/25</c:v>
                </c:pt>
              </c:strCache>
            </c:strRef>
          </c:tx>
          <c:invertIfNegative val="0"/>
          <c:val>
            <c:numRef>
              <c:f>'KPI 6g'!$E$23:$P$23</c:f>
              <c:numCache>
                <c:formatCode>0%</c:formatCode>
                <c:ptCount val="12"/>
                <c:pt idx="0">
                  <c:v>0.86025569119102607</c:v>
                </c:pt>
                <c:pt idx="1">
                  <c:v>0.49233691663428703</c:v>
                </c:pt>
                <c:pt idx="2">
                  <c:v>0.67933505520105331</c:v>
                </c:pt>
                <c:pt idx="3">
                  <c:v>0.69760045248868774</c:v>
                </c:pt>
                <c:pt idx="4">
                  <c:v>0.70835910423886961</c:v>
                </c:pt>
                <c:pt idx="5">
                  <c:v>0.78068626861182133</c:v>
                </c:pt>
                <c:pt idx="6">
                  <c:v>0.75882201413304562</c:v>
                </c:pt>
                <c:pt idx="7">
                  <c:v>0.69625837641202393</c:v>
                </c:pt>
                <c:pt idx="8">
                  <c:v>0.66935703758290355</c:v>
                </c:pt>
                <c:pt idx="9">
                  <c:v>0.73101989296172809</c:v>
                </c:pt>
                <c:pt idx="10">
                  <c:v>0.71824862457427308</c:v>
                </c:pt>
                <c:pt idx="11">
                  <c:v>0.63215823337834642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95-4DF7-A3A4-60E31D12B7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827136"/>
        <c:axId val="40878080"/>
      </c:barChart>
      <c:lineChart>
        <c:grouping val="standard"/>
        <c:varyColors val="0"/>
        <c:ser>
          <c:idx val="0"/>
          <c:order val="0"/>
          <c:tx>
            <c:strRef>
              <c:f>'KPI 6g'!$D$19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6g'!$E$18:$P$18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6g'!$E$19:$P$19</c:f>
              <c:numCache>
                <c:formatCode>#,##0.0</c:formatCode>
                <c:ptCount val="12"/>
                <c:pt idx="0">
                  <c:v>1.0295732153187551</c:v>
                </c:pt>
                <c:pt idx="1">
                  <c:v>1.0288589779165223</c:v>
                </c:pt>
                <c:pt idx="2">
                  <c:v>1.0253026039866344</c:v>
                </c:pt>
                <c:pt idx="3">
                  <c:v>1.0217707314272593</c:v>
                </c:pt>
                <c:pt idx="4">
                  <c:v>1.0182631079070832</c:v>
                </c:pt>
                <c:pt idx="5">
                  <c:v>1.0147794845478391</c:v>
                </c:pt>
                <c:pt idx="6">
                  <c:v>1.0113196158654394</c:v>
                </c:pt>
                <c:pt idx="7">
                  <c:v>1.0078832597123117</c:v>
                </c:pt>
                <c:pt idx="8">
                  <c:v>1.0044701772209053</c:v>
                </c:pt>
                <c:pt idx="9">
                  <c:v>1.0010801327483407</c:v>
                </c:pt>
                <c:pt idx="10">
                  <c:v>0.99771289382217743</c:v>
                </c:pt>
                <c:pt idx="11">
                  <c:v>0.99436823108727235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95-4DF7-A3A4-60E31D12B7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827136"/>
        <c:axId val="40878080"/>
      </c:lineChart>
      <c:dateAx>
        <c:axId val="4082713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0878080"/>
        <c:crosses val="autoZero"/>
        <c:auto val="1"/>
        <c:lblOffset val="100"/>
        <c:baseTimeUnit val="months"/>
      </c:dateAx>
      <c:valAx>
        <c:axId val="40878080"/>
        <c:scaling>
          <c:orientation val="minMax"/>
        </c:scaling>
        <c:delete val="0"/>
        <c:axPos val="l"/>
        <c:majorGridlines/>
        <c:numFmt formatCode="#,##0.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082713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6h'!$D$20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6h'!$E$18:$P$18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6h'!$E$20:$P$20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299</c:v>
                </c:pt>
                <c:pt idx="5">
                  <c:v>193</c:v>
                </c:pt>
                <c:pt idx="6">
                  <c:v>264</c:v>
                </c:pt>
                <c:pt idx="7">
                  <c:v>377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0B-4164-851E-48BCE211BDD4}"/>
            </c:ext>
          </c:extLst>
        </c:ser>
        <c:ser>
          <c:idx val="4"/>
          <c:order val="2"/>
          <c:tx>
            <c:strRef>
              <c:f>'KPI 6h'!$D$23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6h'!$E$18:$P$18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6h'!$E$23:$P$23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0B-4164-851E-48BCE211B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763776"/>
        <c:axId val="40765312"/>
      </c:barChart>
      <c:lineChart>
        <c:grouping val="standard"/>
        <c:varyColors val="0"/>
        <c:ser>
          <c:idx val="0"/>
          <c:order val="0"/>
          <c:tx>
            <c:strRef>
              <c:f>'KPI 6h'!$D$19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6h'!$E$18:$P$18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6h'!$E$19:$P$19</c:f>
              <c:numCache>
                <c:formatCode>#,##0</c:formatCode>
                <c:ptCount val="12"/>
                <c:pt idx="0">
                  <c:v>288.10000000000002</c:v>
                </c:pt>
                <c:pt idx="1">
                  <c:v>288.3</c:v>
                </c:pt>
                <c:pt idx="2">
                  <c:v>289.3</c:v>
                </c:pt>
                <c:pt idx="3">
                  <c:v>290.3</c:v>
                </c:pt>
                <c:pt idx="4">
                  <c:v>291.3</c:v>
                </c:pt>
                <c:pt idx="5">
                  <c:v>292.3</c:v>
                </c:pt>
                <c:pt idx="6">
                  <c:v>293.3</c:v>
                </c:pt>
                <c:pt idx="7">
                  <c:v>294.3</c:v>
                </c:pt>
                <c:pt idx="8">
                  <c:v>295.3</c:v>
                </c:pt>
                <c:pt idx="9">
                  <c:v>296.3</c:v>
                </c:pt>
                <c:pt idx="10">
                  <c:v>297.3</c:v>
                </c:pt>
                <c:pt idx="11">
                  <c:v>298.3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0B-4164-851E-48BCE211BDD4}"/>
            </c:ext>
          </c:extLst>
        </c:ser>
        <c:ser>
          <c:idx val="2"/>
          <c:order val="3"/>
          <c:tx>
            <c:strRef>
              <c:f>'KPI 11'!#REF!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20B-4164-851E-48BCE211B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763776"/>
        <c:axId val="40765312"/>
      </c:lineChart>
      <c:dateAx>
        <c:axId val="4076377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0765312"/>
        <c:crosses val="autoZero"/>
        <c:auto val="1"/>
        <c:lblOffset val="100"/>
        <c:baseTimeUnit val="months"/>
      </c:dateAx>
      <c:valAx>
        <c:axId val="4076531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0763776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7a'!$D$20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7a'!$E$18:$P$18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7a'!$E$20:$P$20</c:f>
              <c:numCache>
                <c:formatCode>#,##0</c:formatCode>
                <c:ptCount val="12"/>
                <c:pt idx="0">
                  <c:v>5919</c:v>
                </c:pt>
                <c:pt idx="1">
                  <c:v>7560</c:v>
                </c:pt>
                <c:pt idx="2">
                  <c:v>5991</c:v>
                </c:pt>
                <c:pt idx="3">
                  <c:v>9307</c:v>
                </c:pt>
                <c:pt idx="4">
                  <c:v>5848</c:v>
                </c:pt>
                <c:pt idx="5">
                  <c:v>5043</c:v>
                </c:pt>
                <c:pt idx="6">
                  <c:v>8868</c:v>
                </c:pt>
                <c:pt idx="7">
                  <c:v>8977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E0-4F71-9701-DCD99B4FB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584320"/>
        <c:axId val="40585856"/>
      </c:barChart>
      <c:lineChart>
        <c:grouping val="standard"/>
        <c:varyColors val="0"/>
        <c:ser>
          <c:idx val="0"/>
          <c:order val="0"/>
          <c:tx>
            <c:strRef>
              <c:f>'KPI 7a'!$D$19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7a'!$E$18:$P$18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7a'!$E$19:$P$19</c:f>
              <c:numCache>
                <c:formatCode>#,##0</c:formatCode>
                <c:ptCount val="12"/>
                <c:pt idx="0">
                  <c:v>4500</c:v>
                </c:pt>
                <c:pt idx="1">
                  <c:v>5000</c:v>
                </c:pt>
                <c:pt idx="2">
                  <c:v>5500</c:v>
                </c:pt>
                <c:pt idx="3">
                  <c:v>6000</c:v>
                </c:pt>
                <c:pt idx="4">
                  <c:v>6500</c:v>
                </c:pt>
                <c:pt idx="5">
                  <c:v>7000</c:v>
                </c:pt>
                <c:pt idx="6">
                  <c:v>7500</c:v>
                </c:pt>
                <c:pt idx="7">
                  <c:v>8000</c:v>
                </c:pt>
                <c:pt idx="8">
                  <c:v>8500</c:v>
                </c:pt>
                <c:pt idx="9">
                  <c:v>9000</c:v>
                </c:pt>
                <c:pt idx="10">
                  <c:v>9500</c:v>
                </c:pt>
                <c:pt idx="11">
                  <c:v>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E0-4F71-9701-DCD99B4FBF2C}"/>
            </c:ext>
          </c:extLst>
        </c:ser>
        <c:ser>
          <c:idx val="2"/>
          <c:order val="2"/>
          <c:tx>
            <c:strRef>
              <c:f>'KPI 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E0-4F71-9701-DCD99B4FB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584320"/>
        <c:axId val="40585856"/>
      </c:lineChart>
      <c:dateAx>
        <c:axId val="4058432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0585856"/>
        <c:crosses val="autoZero"/>
        <c:auto val="1"/>
        <c:lblOffset val="100"/>
        <c:baseTimeUnit val="months"/>
      </c:dateAx>
      <c:valAx>
        <c:axId val="4058585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0584320"/>
        <c:crosses val="autoZero"/>
        <c:crossBetween val="between"/>
      </c:valAx>
    </c:plotArea>
    <c:legend>
      <c:legendPos val="r"/>
      <c:legendEntry>
        <c:idx val="2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7b'!$D$20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7b'!$E$18:$P$18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7b'!$E$20:$P$20</c:f>
              <c:numCache>
                <c:formatCode>#,##0</c:formatCode>
                <c:ptCount val="12"/>
                <c:pt idx="0">
                  <c:v>5919</c:v>
                </c:pt>
                <c:pt idx="1">
                  <c:v>7560</c:v>
                </c:pt>
                <c:pt idx="2">
                  <c:v>5991</c:v>
                </c:pt>
                <c:pt idx="3">
                  <c:v>9307</c:v>
                </c:pt>
                <c:pt idx="4">
                  <c:v>5848</c:v>
                </c:pt>
                <c:pt idx="5">
                  <c:v>5043</c:v>
                </c:pt>
                <c:pt idx="6">
                  <c:v>8868</c:v>
                </c:pt>
                <c:pt idx="7">
                  <c:v>8977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68-44E1-959D-115A0C33E0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584320"/>
        <c:axId val="40585856"/>
      </c:barChart>
      <c:lineChart>
        <c:grouping val="standard"/>
        <c:varyColors val="0"/>
        <c:ser>
          <c:idx val="0"/>
          <c:order val="0"/>
          <c:tx>
            <c:strRef>
              <c:f>'KPI 7b'!$D$19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7b'!$E$18:$P$18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7b'!$E$19:$P$19</c:f>
              <c:numCache>
                <c:formatCode>#,##0</c:formatCode>
                <c:ptCount val="12"/>
                <c:pt idx="0">
                  <c:v>4500</c:v>
                </c:pt>
                <c:pt idx="1">
                  <c:v>5000</c:v>
                </c:pt>
                <c:pt idx="2">
                  <c:v>5500</c:v>
                </c:pt>
                <c:pt idx="3">
                  <c:v>6000</c:v>
                </c:pt>
                <c:pt idx="4">
                  <c:v>6500</c:v>
                </c:pt>
                <c:pt idx="5">
                  <c:v>7000</c:v>
                </c:pt>
                <c:pt idx="6">
                  <c:v>7500</c:v>
                </c:pt>
                <c:pt idx="7">
                  <c:v>8000</c:v>
                </c:pt>
                <c:pt idx="8">
                  <c:v>8500</c:v>
                </c:pt>
                <c:pt idx="9">
                  <c:v>9000</c:v>
                </c:pt>
                <c:pt idx="10">
                  <c:v>9500</c:v>
                </c:pt>
                <c:pt idx="11">
                  <c:v>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68-44E1-959D-115A0C33E039}"/>
            </c:ext>
          </c:extLst>
        </c:ser>
        <c:ser>
          <c:idx val="2"/>
          <c:order val="2"/>
          <c:tx>
            <c:strRef>
              <c:f>'KPI 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68-44E1-959D-115A0C33E0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584320"/>
        <c:axId val="40585856"/>
      </c:lineChart>
      <c:dateAx>
        <c:axId val="4058432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0585856"/>
        <c:crosses val="autoZero"/>
        <c:auto val="1"/>
        <c:lblOffset val="100"/>
        <c:baseTimeUnit val="months"/>
      </c:dateAx>
      <c:valAx>
        <c:axId val="4058585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0584320"/>
        <c:crosses val="autoZero"/>
        <c:crossBetween val="between"/>
      </c:valAx>
    </c:plotArea>
    <c:legend>
      <c:legendPos val="r"/>
      <c:legendEntry>
        <c:idx val="2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7c'!$D$20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7c'!$E$18:$P$18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7c'!$E$20:$P$20</c:f>
              <c:numCache>
                <c:formatCode>#,##0</c:formatCode>
                <c:ptCount val="12"/>
                <c:pt idx="0">
                  <c:v>5087</c:v>
                </c:pt>
                <c:pt idx="1">
                  <c:v>5493</c:v>
                </c:pt>
                <c:pt idx="2">
                  <c:v>4755</c:v>
                </c:pt>
                <c:pt idx="3">
                  <c:v>6886</c:v>
                </c:pt>
                <c:pt idx="4">
                  <c:v>5238</c:v>
                </c:pt>
                <c:pt idx="5">
                  <c:v>3294</c:v>
                </c:pt>
                <c:pt idx="6">
                  <c:v>7853</c:v>
                </c:pt>
                <c:pt idx="7">
                  <c:v>4703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52-4EB6-BE45-21FAEE87A7FF}"/>
            </c:ext>
          </c:extLst>
        </c:ser>
        <c:ser>
          <c:idx val="2"/>
          <c:order val="2"/>
          <c:tx>
            <c:strRef>
              <c:f>'KPI 7c'!$D$23</c:f>
              <c:strCache>
                <c:ptCount val="1"/>
                <c:pt idx="0">
                  <c:v>Actual 24/25</c:v>
                </c:pt>
              </c:strCache>
            </c:strRef>
          </c:tx>
          <c:invertIfNegative val="0"/>
          <c:val>
            <c:numRef>
              <c:f>'KPI 7c'!$E$23:$P$23</c:f>
              <c:numCache>
                <c:formatCode>#,##0</c:formatCode>
                <c:ptCount val="12"/>
                <c:pt idx="0">
                  <c:v>1288</c:v>
                </c:pt>
                <c:pt idx="1">
                  <c:v>2416</c:v>
                </c:pt>
                <c:pt idx="2">
                  <c:v>3126</c:v>
                </c:pt>
                <c:pt idx="3">
                  <c:v>2827</c:v>
                </c:pt>
                <c:pt idx="4">
                  <c:v>2280</c:v>
                </c:pt>
                <c:pt idx="5">
                  <c:v>2597</c:v>
                </c:pt>
                <c:pt idx="6">
                  <c:v>4697</c:v>
                </c:pt>
                <c:pt idx="7">
                  <c:v>7809</c:v>
                </c:pt>
                <c:pt idx="8">
                  <c:v>6849</c:v>
                </c:pt>
                <c:pt idx="9">
                  <c:v>4528</c:v>
                </c:pt>
                <c:pt idx="10">
                  <c:v>5674</c:v>
                </c:pt>
                <c:pt idx="11">
                  <c:v>5215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52-4EB6-BE45-21FAEE87A7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457920"/>
        <c:axId val="41467904"/>
      </c:barChart>
      <c:lineChart>
        <c:grouping val="standard"/>
        <c:varyColors val="0"/>
        <c:ser>
          <c:idx val="0"/>
          <c:order val="0"/>
          <c:tx>
            <c:strRef>
              <c:f>'KPI 7c'!$D$19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7c'!$E$18:$P$18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7c'!$E$19:$P$19</c:f>
              <c:numCache>
                <c:formatCode>#,##0</c:formatCode>
                <c:ptCount val="12"/>
                <c:pt idx="0">
                  <c:v>4108.833333333333</c:v>
                </c:pt>
                <c:pt idx="1">
                  <c:v>4108.833333333333</c:v>
                </c:pt>
                <c:pt idx="2">
                  <c:v>4108.833333333333</c:v>
                </c:pt>
                <c:pt idx="3">
                  <c:v>4108.833333333333</c:v>
                </c:pt>
                <c:pt idx="4">
                  <c:v>4108.833333333333</c:v>
                </c:pt>
                <c:pt idx="5">
                  <c:v>4108.833333333333</c:v>
                </c:pt>
                <c:pt idx="6">
                  <c:v>4108.833333333333</c:v>
                </c:pt>
                <c:pt idx="7">
                  <c:v>4108.833333333333</c:v>
                </c:pt>
                <c:pt idx="8">
                  <c:v>4108.833333333333</c:v>
                </c:pt>
                <c:pt idx="9">
                  <c:v>4108.833333333333</c:v>
                </c:pt>
                <c:pt idx="10">
                  <c:v>4108.833333333333</c:v>
                </c:pt>
                <c:pt idx="11">
                  <c:v>4108.833333333333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52-4EB6-BE45-21FAEE87A7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457920"/>
        <c:axId val="41467904"/>
      </c:lineChart>
      <c:dateAx>
        <c:axId val="4145792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1467904"/>
        <c:crosses val="autoZero"/>
        <c:auto val="1"/>
        <c:lblOffset val="100"/>
        <c:baseTimeUnit val="months"/>
      </c:dateAx>
      <c:valAx>
        <c:axId val="4146790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145792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7d'!$D$20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7d'!$E$18:$P$18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7d'!$E$20:$P$20</c:f>
              <c:numCache>
                <c:formatCode>#,##0.0</c:formatCode>
                <c:ptCount val="12"/>
                <c:pt idx="0">
                  <c:v>0.85943571549248188</c:v>
                </c:pt>
                <c:pt idx="1">
                  <c:v>0.72658730158730156</c:v>
                </c:pt>
                <c:pt idx="2">
                  <c:v>0.79369053580370552</c:v>
                </c:pt>
                <c:pt idx="3">
                  <c:v>0.73987321371011072</c:v>
                </c:pt>
                <c:pt idx="4">
                  <c:v>0.8956908344733242</c:v>
                </c:pt>
                <c:pt idx="5">
                  <c:v>0.65318262938726945</c:v>
                </c:pt>
                <c:pt idx="6">
                  <c:v>0.88554352728912944</c:v>
                </c:pt>
                <c:pt idx="7">
                  <c:v>0.52389439679180128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4C-4D4A-B8C4-4ADE9C71AF3C}"/>
            </c:ext>
          </c:extLst>
        </c:ser>
        <c:ser>
          <c:idx val="2"/>
          <c:order val="2"/>
          <c:tx>
            <c:strRef>
              <c:f>'KPI 7d'!$D$23</c:f>
              <c:strCache>
                <c:ptCount val="1"/>
                <c:pt idx="0">
                  <c:v>Actual 24/25</c:v>
                </c:pt>
              </c:strCache>
            </c:strRef>
          </c:tx>
          <c:invertIfNegative val="0"/>
          <c:val>
            <c:numRef>
              <c:f>'KPI 7d'!$E$23:$P$23</c:f>
              <c:numCache>
                <c:formatCode>0%</c:formatCode>
                <c:ptCount val="12"/>
                <c:pt idx="0">
                  <c:v>0.2561145356929807</c:v>
                </c:pt>
                <c:pt idx="1">
                  <c:v>0.48966355897851643</c:v>
                </c:pt>
                <c:pt idx="2">
                  <c:v>0.5278622087132725</c:v>
                </c:pt>
                <c:pt idx="3">
                  <c:v>0.5044610992148465</c:v>
                </c:pt>
                <c:pt idx="4">
                  <c:v>0.4068522483940043</c:v>
                </c:pt>
                <c:pt idx="5">
                  <c:v>0.50871694417238</c:v>
                </c:pt>
                <c:pt idx="6">
                  <c:v>0.65217995001388507</c:v>
                </c:pt>
                <c:pt idx="7">
                  <c:v>1.3637792525323087</c:v>
                </c:pt>
                <c:pt idx="8">
                  <c:v>1.1343159986750579</c:v>
                </c:pt>
                <c:pt idx="9">
                  <c:v>0.81482814468238263</c:v>
                </c:pt>
                <c:pt idx="10">
                  <c:v>1.2245944176346484</c:v>
                </c:pt>
                <c:pt idx="11">
                  <c:v>0.81752625803417467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4C-4D4A-B8C4-4ADE9C71AF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532416"/>
        <c:axId val="41538304"/>
      </c:barChart>
      <c:lineChart>
        <c:grouping val="standard"/>
        <c:varyColors val="0"/>
        <c:ser>
          <c:idx val="0"/>
          <c:order val="0"/>
          <c:tx>
            <c:strRef>
              <c:f>'KPI 7d'!$D$19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7d'!$E$18:$P$18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7d'!$E$19:$P$19</c:f>
              <c:numCache>
                <c:formatCode>#,##0.0</c:formatCode>
                <c:ptCount val="12"/>
                <c:pt idx="0">
                  <c:v>0.91307407407407404</c:v>
                </c:pt>
                <c:pt idx="1">
                  <c:v>0.82176666666666665</c:v>
                </c:pt>
                <c:pt idx="2">
                  <c:v>0.74706060606060598</c:v>
                </c:pt>
                <c:pt idx="3">
                  <c:v>0.68480555555555556</c:v>
                </c:pt>
                <c:pt idx="4">
                  <c:v>0.63212820512820511</c:v>
                </c:pt>
                <c:pt idx="5">
                  <c:v>0.58697619047619043</c:v>
                </c:pt>
                <c:pt idx="6">
                  <c:v>0.54784444444444436</c:v>
                </c:pt>
                <c:pt idx="7">
                  <c:v>0.51360416666666664</c:v>
                </c:pt>
                <c:pt idx="8">
                  <c:v>0.48339215686274506</c:v>
                </c:pt>
                <c:pt idx="9">
                  <c:v>0.45653703703703702</c:v>
                </c:pt>
                <c:pt idx="10">
                  <c:v>0.43250877192982451</c:v>
                </c:pt>
                <c:pt idx="11">
                  <c:v>0.41088333333333332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4C-4D4A-B8C4-4ADE9C71AF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532416"/>
        <c:axId val="41538304"/>
      </c:lineChart>
      <c:dateAx>
        <c:axId val="4153241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1538304"/>
        <c:crosses val="autoZero"/>
        <c:auto val="1"/>
        <c:lblOffset val="100"/>
        <c:baseTimeUnit val="months"/>
      </c:dateAx>
      <c:valAx>
        <c:axId val="41538304"/>
        <c:scaling>
          <c:orientation val="minMax"/>
        </c:scaling>
        <c:delete val="0"/>
        <c:axPos val="l"/>
        <c:majorGridlines/>
        <c:numFmt formatCode="#,##0.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153241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7e'!$D$20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7e'!$E$18:$P$18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7e'!$E$20:$P$20</c:f>
              <c:numCache>
                <c:formatCode>#,##0</c:formatCode>
                <c:ptCount val="12"/>
                <c:pt idx="0">
                  <c:v>132</c:v>
                </c:pt>
                <c:pt idx="1">
                  <c:v>383</c:v>
                </c:pt>
                <c:pt idx="2">
                  <c:v>520</c:v>
                </c:pt>
                <c:pt idx="3">
                  <c:v>95</c:v>
                </c:pt>
                <c:pt idx="4">
                  <c:v>255</c:v>
                </c:pt>
                <c:pt idx="5">
                  <c:v>892</c:v>
                </c:pt>
                <c:pt idx="6">
                  <c:v>570</c:v>
                </c:pt>
                <c:pt idx="7">
                  <c:v>336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02-4DAD-90DE-9988EDC51BF8}"/>
            </c:ext>
          </c:extLst>
        </c:ser>
        <c:ser>
          <c:idx val="4"/>
          <c:order val="2"/>
          <c:tx>
            <c:strRef>
              <c:f>'KPI 7e'!$D$23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7e'!$E$18:$P$18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7e'!$E$23:$P$23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155</c:v>
                </c:pt>
                <c:pt idx="9">
                  <c:v>443.51685393258413</c:v>
                </c:pt>
                <c:pt idx="10">
                  <c:v>219.887640449434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02-4DAD-90DE-9988EDC51B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247296"/>
        <c:axId val="42248832"/>
      </c:barChart>
      <c:lineChart>
        <c:grouping val="standard"/>
        <c:varyColors val="0"/>
        <c:ser>
          <c:idx val="0"/>
          <c:order val="0"/>
          <c:tx>
            <c:strRef>
              <c:f>'KPI 7e'!$D$19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7e'!$E$18:$P$18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7e'!$E$19:$P$19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02-4DAD-90DE-9988EDC51BF8}"/>
            </c:ext>
          </c:extLst>
        </c:ser>
        <c:ser>
          <c:idx val="2"/>
          <c:order val="3"/>
          <c:tx>
            <c:strRef>
              <c:f>'KPI 11'!#REF!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002-4DAD-90DE-9988EDC51B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247296"/>
        <c:axId val="42248832"/>
      </c:lineChart>
      <c:dateAx>
        <c:axId val="4224729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2248832"/>
        <c:crosses val="autoZero"/>
        <c:auto val="1"/>
        <c:lblOffset val="100"/>
        <c:baseTimeUnit val="months"/>
      </c:dateAx>
      <c:valAx>
        <c:axId val="4224883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2247296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8a'!$D$20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8a'!$E$18:$P$18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8a'!$E$20:$P$20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4E-40F1-BB4D-A93147059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182912"/>
        <c:axId val="42196992"/>
      </c:barChart>
      <c:lineChart>
        <c:grouping val="standard"/>
        <c:varyColors val="0"/>
        <c:ser>
          <c:idx val="0"/>
          <c:order val="0"/>
          <c:tx>
            <c:strRef>
              <c:f>'KPI 8a'!$D$19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8a'!$E$18:$P$18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8a'!$E$19:$P$19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4E-40F1-BB4D-A93147059B1A}"/>
            </c:ext>
          </c:extLst>
        </c:ser>
        <c:ser>
          <c:idx val="2"/>
          <c:order val="2"/>
          <c:tx>
            <c:strRef>
              <c:f>'KPI 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4E-40F1-BB4D-A93147059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182912"/>
        <c:axId val="42196992"/>
      </c:lineChart>
      <c:dateAx>
        <c:axId val="4218291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2196992"/>
        <c:crosses val="autoZero"/>
        <c:auto val="1"/>
        <c:lblOffset val="100"/>
        <c:baseTimeUnit val="months"/>
      </c:dateAx>
      <c:valAx>
        <c:axId val="4219699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2182912"/>
        <c:crosses val="autoZero"/>
        <c:crossBetween val="between"/>
      </c:valAx>
    </c:plotArea>
    <c:legend>
      <c:legendPos val="r"/>
      <c:legendEntry>
        <c:idx val="2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8b'!$D$20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8b'!$E$18:$P$18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8b'!$E$20:$P$20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9E-4F0D-B5F2-1104FCEE3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182912"/>
        <c:axId val="42196992"/>
      </c:barChart>
      <c:lineChart>
        <c:grouping val="standard"/>
        <c:varyColors val="0"/>
        <c:ser>
          <c:idx val="0"/>
          <c:order val="0"/>
          <c:tx>
            <c:strRef>
              <c:f>'KPI 8b'!$D$19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8b'!$E$18:$P$18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8b'!$E$19:$P$19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49</c:v>
                </c:pt>
                <c:pt idx="6">
                  <c:v>49</c:v>
                </c:pt>
                <c:pt idx="7">
                  <c:v>49</c:v>
                </c:pt>
                <c:pt idx="8">
                  <c:v>49</c:v>
                </c:pt>
                <c:pt idx="9">
                  <c:v>49</c:v>
                </c:pt>
                <c:pt idx="10">
                  <c:v>49</c:v>
                </c:pt>
                <c:pt idx="11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E-4F0D-B5F2-1104FCEE3EF4}"/>
            </c:ext>
          </c:extLst>
        </c:ser>
        <c:ser>
          <c:idx val="2"/>
          <c:order val="2"/>
          <c:tx>
            <c:strRef>
              <c:f>'KPI 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9E-4F0D-B5F2-1104FCEE3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182912"/>
        <c:axId val="42196992"/>
      </c:lineChart>
      <c:dateAx>
        <c:axId val="4218291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2196992"/>
        <c:crosses val="autoZero"/>
        <c:auto val="1"/>
        <c:lblOffset val="100"/>
        <c:baseTimeUnit val="months"/>
      </c:dateAx>
      <c:valAx>
        <c:axId val="4219699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2182912"/>
        <c:crosses val="autoZero"/>
        <c:crossBetween val="between"/>
      </c:valAx>
    </c:plotArea>
    <c:legend>
      <c:legendPos val="r"/>
      <c:legendEntry>
        <c:idx val="2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8c'!$D$20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8c'!$E$18:$P$18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8c'!$E$20:$P$20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67-4EFA-9DEF-968360B8B91E}"/>
            </c:ext>
          </c:extLst>
        </c:ser>
        <c:ser>
          <c:idx val="2"/>
          <c:order val="2"/>
          <c:tx>
            <c:strRef>
              <c:f>'KPI 8c'!$D$23</c:f>
              <c:strCache>
                <c:ptCount val="1"/>
                <c:pt idx="0">
                  <c:v>Actual 24/25</c:v>
                </c:pt>
              </c:strCache>
            </c:strRef>
          </c:tx>
          <c:invertIfNegative val="0"/>
          <c:val>
            <c:numRef>
              <c:f>'KPI 8c'!$E$23:$P$23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67-4EFA-9DEF-968360B8B9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319232"/>
        <c:axId val="42325120"/>
      </c:barChart>
      <c:lineChart>
        <c:grouping val="standard"/>
        <c:varyColors val="0"/>
        <c:ser>
          <c:idx val="0"/>
          <c:order val="0"/>
          <c:tx>
            <c:strRef>
              <c:f>'KPI 8c'!$D$19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8c'!$E$18:$P$18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8c'!$E$19:$P$19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67-4EFA-9DEF-968360B8B9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319232"/>
        <c:axId val="42325120"/>
      </c:lineChart>
      <c:dateAx>
        <c:axId val="4231923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2325120"/>
        <c:crosses val="autoZero"/>
        <c:auto val="1"/>
        <c:lblOffset val="100"/>
        <c:baseTimeUnit val="months"/>
      </c:dateAx>
      <c:valAx>
        <c:axId val="4232512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231923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8d'!$D$20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8d'!$E$18:$P$18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8d'!$E$20:$P$20</c:f>
              <c:numCache>
                <c:formatCode>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AA-491A-89A5-F4B395747517}"/>
            </c:ext>
          </c:extLst>
        </c:ser>
        <c:ser>
          <c:idx val="2"/>
          <c:order val="2"/>
          <c:tx>
            <c:strRef>
              <c:f>'KPI 8d'!$D$23</c:f>
              <c:strCache>
                <c:ptCount val="1"/>
                <c:pt idx="0">
                  <c:v>Actual 24/25</c:v>
                </c:pt>
              </c:strCache>
            </c:strRef>
          </c:tx>
          <c:invertIfNegative val="0"/>
          <c:val>
            <c:numRef>
              <c:f>'KPI 8d'!$E$23:$P$23</c:f>
              <c:numCache>
                <c:formatCode>0.000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AA-491A-89A5-F4B395747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746240"/>
        <c:axId val="42747776"/>
      </c:barChart>
      <c:lineChart>
        <c:grouping val="standard"/>
        <c:varyColors val="0"/>
        <c:ser>
          <c:idx val="0"/>
          <c:order val="0"/>
          <c:tx>
            <c:strRef>
              <c:f>'KPI 8d'!$D$19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8d'!$E$18:$P$18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8d'!$E$19:$P$19</c:f>
              <c:numCache>
                <c:formatCode>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AA-491A-89A5-F4B395747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746240"/>
        <c:axId val="42747776"/>
      </c:lineChart>
      <c:dateAx>
        <c:axId val="4274624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2747776"/>
        <c:crosses val="autoZero"/>
        <c:auto val="1"/>
        <c:lblOffset val="100"/>
        <c:baseTimeUnit val="months"/>
      </c:dateAx>
      <c:valAx>
        <c:axId val="42747776"/>
        <c:scaling>
          <c:orientation val="minMax"/>
        </c:scaling>
        <c:delete val="0"/>
        <c:axPos val="l"/>
        <c:majorGridlines/>
        <c:numFmt formatCode="#,##0.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274624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8e'!$D$20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8e'!$E$18:$P$18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8e'!$E$20:$P$20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B1-40A1-82F4-C18972491A10}"/>
            </c:ext>
          </c:extLst>
        </c:ser>
        <c:ser>
          <c:idx val="4"/>
          <c:order val="2"/>
          <c:tx>
            <c:strRef>
              <c:f>'KPI 8e'!$D$23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8e'!$E$18:$P$18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8e'!$E$23:$P$23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B1-40A1-82F4-C18972491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633472"/>
        <c:axId val="42639360"/>
      </c:barChart>
      <c:lineChart>
        <c:grouping val="standard"/>
        <c:varyColors val="0"/>
        <c:ser>
          <c:idx val="0"/>
          <c:order val="0"/>
          <c:tx>
            <c:strRef>
              <c:f>'KPI 8e'!$D$19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8e'!$E$18:$P$18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8e'!$E$19:$P$19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B1-40A1-82F4-C18972491A10}"/>
            </c:ext>
          </c:extLst>
        </c:ser>
        <c:ser>
          <c:idx val="2"/>
          <c:order val="3"/>
          <c:tx>
            <c:strRef>
              <c:f>'KPI 11'!#REF!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B1-40A1-82F4-C18972491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633472"/>
        <c:axId val="42639360"/>
      </c:lineChart>
      <c:dateAx>
        <c:axId val="4263347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2639360"/>
        <c:crosses val="autoZero"/>
        <c:auto val="1"/>
        <c:lblOffset val="100"/>
        <c:baseTimeUnit val="months"/>
      </c:dateAx>
      <c:valAx>
        <c:axId val="4263936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2633472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9a'!$D$20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9a'!$E$18:$P$18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9a'!$E$20:$P$20</c:f>
              <c:numCache>
                <c:formatCode>#,##0</c:formatCode>
                <c:ptCount val="12"/>
                <c:pt idx="0">
                  <c:v>510</c:v>
                </c:pt>
                <c:pt idx="1">
                  <c:v>765</c:v>
                </c:pt>
                <c:pt idx="2">
                  <c:v>500</c:v>
                </c:pt>
                <c:pt idx="3">
                  <c:v>978</c:v>
                </c:pt>
                <c:pt idx="4">
                  <c:v>708</c:v>
                </c:pt>
                <c:pt idx="5">
                  <c:v>1100</c:v>
                </c:pt>
                <c:pt idx="6">
                  <c:v>1351</c:v>
                </c:pt>
                <c:pt idx="7">
                  <c:v>1376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10-45BD-B37F-1A87E99161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611904"/>
        <c:axId val="53613696"/>
      </c:barChart>
      <c:lineChart>
        <c:grouping val="standard"/>
        <c:varyColors val="0"/>
        <c:ser>
          <c:idx val="0"/>
          <c:order val="0"/>
          <c:tx>
            <c:strRef>
              <c:f>'KPI 9a'!$D$19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9a'!$E$18:$P$18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9a'!$E$19:$P$19</c:f>
              <c:numCache>
                <c:formatCode>#,##0</c:formatCode>
                <c:ptCount val="12"/>
                <c:pt idx="0">
                  <c:v>400</c:v>
                </c:pt>
                <c:pt idx="1">
                  <c:v>450</c:v>
                </c:pt>
                <c:pt idx="2">
                  <c:v>500</c:v>
                </c:pt>
                <c:pt idx="3">
                  <c:v>550</c:v>
                </c:pt>
                <c:pt idx="4">
                  <c:v>600</c:v>
                </c:pt>
                <c:pt idx="5">
                  <c:v>650</c:v>
                </c:pt>
                <c:pt idx="6">
                  <c:v>700</c:v>
                </c:pt>
                <c:pt idx="7">
                  <c:v>750</c:v>
                </c:pt>
                <c:pt idx="8">
                  <c:v>800</c:v>
                </c:pt>
                <c:pt idx="9">
                  <c:v>850</c:v>
                </c:pt>
                <c:pt idx="10">
                  <c:v>900</c:v>
                </c:pt>
                <c:pt idx="11">
                  <c:v>950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10-45BD-B37F-1A87E9916191}"/>
            </c:ext>
          </c:extLst>
        </c:ser>
        <c:ser>
          <c:idx val="2"/>
          <c:order val="2"/>
          <c:tx>
            <c:strRef>
              <c:f>'KPI 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10-45BD-B37F-1A87E99161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611904"/>
        <c:axId val="53613696"/>
      </c:lineChart>
      <c:dateAx>
        <c:axId val="5361190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53613696"/>
        <c:crosses val="autoZero"/>
        <c:auto val="1"/>
        <c:lblOffset val="100"/>
        <c:baseTimeUnit val="months"/>
      </c:dateAx>
      <c:valAx>
        <c:axId val="5361369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53611904"/>
        <c:crosses val="autoZero"/>
        <c:crossBetween val="between"/>
      </c:valAx>
    </c:plotArea>
    <c:legend>
      <c:legendPos val="r"/>
      <c:legendEntry>
        <c:idx val="2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9b'!$D$20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9b'!$E$18:$P$18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9b'!$E$20:$P$20</c:f>
              <c:numCache>
                <c:formatCode>#,##0</c:formatCode>
                <c:ptCount val="12"/>
                <c:pt idx="0">
                  <c:v>510</c:v>
                </c:pt>
                <c:pt idx="1">
                  <c:v>765</c:v>
                </c:pt>
                <c:pt idx="2">
                  <c:v>500</c:v>
                </c:pt>
                <c:pt idx="3">
                  <c:v>978</c:v>
                </c:pt>
                <c:pt idx="4">
                  <c:v>708</c:v>
                </c:pt>
                <c:pt idx="5">
                  <c:v>1100</c:v>
                </c:pt>
                <c:pt idx="6">
                  <c:v>1351</c:v>
                </c:pt>
                <c:pt idx="7">
                  <c:v>1376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42-41EE-A22A-41890E202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611904"/>
        <c:axId val="53613696"/>
      </c:barChart>
      <c:lineChart>
        <c:grouping val="standard"/>
        <c:varyColors val="0"/>
        <c:ser>
          <c:idx val="0"/>
          <c:order val="0"/>
          <c:tx>
            <c:strRef>
              <c:f>'KPI 9b'!$D$19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9b'!$E$18:$P$18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9b'!$E$19:$P$19</c:f>
              <c:numCache>
                <c:formatCode>#,##0</c:formatCode>
                <c:ptCount val="12"/>
                <c:pt idx="0">
                  <c:v>400</c:v>
                </c:pt>
                <c:pt idx="1">
                  <c:v>450</c:v>
                </c:pt>
                <c:pt idx="2">
                  <c:v>500</c:v>
                </c:pt>
                <c:pt idx="3">
                  <c:v>550</c:v>
                </c:pt>
                <c:pt idx="4">
                  <c:v>600</c:v>
                </c:pt>
                <c:pt idx="5">
                  <c:v>650</c:v>
                </c:pt>
                <c:pt idx="6">
                  <c:v>700</c:v>
                </c:pt>
                <c:pt idx="7">
                  <c:v>750</c:v>
                </c:pt>
                <c:pt idx="8">
                  <c:v>800</c:v>
                </c:pt>
                <c:pt idx="9">
                  <c:v>850</c:v>
                </c:pt>
                <c:pt idx="10">
                  <c:v>900</c:v>
                </c:pt>
                <c:pt idx="11">
                  <c:v>950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42-41EE-A22A-41890E202A42}"/>
            </c:ext>
          </c:extLst>
        </c:ser>
        <c:ser>
          <c:idx val="2"/>
          <c:order val="2"/>
          <c:tx>
            <c:strRef>
              <c:f>'KPI 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42-41EE-A22A-41890E202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611904"/>
        <c:axId val="53613696"/>
      </c:lineChart>
      <c:dateAx>
        <c:axId val="5361190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53613696"/>
        <c:crosses val="autoZero"/>
        <c:auto val="1"/>
        <c:lblOffset val="100"/>
        <c:baseTimeUnit val="months"/>
      </c:dateAx>
      <c:valAx>
        <c:axId val="5361369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53611904"/>
        <c:crosses val="autoZero"/>
        <c:crossBetween val="between"/>
      </c:valAx>
    </c:plotArea>
    <c:legend>
      <c:legendPos val="r"/>
      <c:legendEntry>
        <c:idx val="2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9c'!$D$20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9c'!$E$18:$P$18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9c'!$E$20:$P$20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62-4396-A819-8304A432E387}"/>
            </c:ext>
          </c:extLst>
        </c:ser>
        <c:ser>
          <c:idx val="2"/>
          <c:order val="2"/>
          <c:tx>
            <c:strRef>
              <c:f>'KPI 9c'!$D$23</c:f>
              <c:strCache>
                <c:ptCount val="1"/>
                <c:pt idx="0">
                  <c:v>Actual 24/25</c:v>
                </c:pt>
              </c:strCache>
            </c:strRef>
          </c:tx>
          <c:invertIfNegative val="0"/>
          <c:val>
            <c:numRef>
              <c:f>'KPI 9c'!$E$23:$P$23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62-4396-A819-8304A432E3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637888"/>
        <c:axId val="53639424"/>
      </c:barChart>
      <c:lineChart>
        <c:grouping val="standard"/>
        <c:varyColors val="0"/>
        <c:ser>
          <c:idx val="0"/>
          <c:order val="0"/>
          <c:tx>
            <c:strRef>
              <c:f>'KPI 9c'!$D$19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9c'!$E$18:$P$18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9c'!$E$19:$P$19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62-4396-A819-8304A432E3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637888"/>
        <c:axId val="53639424"/>
      </c:lineChart>
      <c:dateAx>
        <c:axId val="5363788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53639424"/>
        <c:crosses val="autoZero"/>
        <c:auto val="1"/>
        <c:lblOffset val="100"/>
        <c:baseTimeUnit val="months"/>
      </c:dateAx>
      <c:valAx>
        <c:axId val="5363942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5363788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9d'!$D$20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9d'!$E$18:$P$18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9d'!$E$20:$P$20</c:f>
              <c:numCache>
                <c:formatCode>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18-4100-935A-0115370C3E89}"/>
            </c:ext>
          </c:extLst>
        </c:ser>
        <c:ser>
          <c:idx val="2"/>
          <c:order val="2"/>
          <c:tx>
            <c:strRef>
              <c:f>'KPI 9d'!$D$23</c:f>
              <c:strCache>
                <c:ptCount val="1"/>
                <c:pt idx="0">
                  <c:v>Actual 24/25</c:v>
                </c:pt>
              </c:strCache>
            </c:strRef>
          </c:tx>
          <c:invertIfNegative val="0"/>
          <c:val>
            <c:numRef>
              <c:f>'KPI 9d'!$E$23:$P$23</c:f>
              <c:numCache>
                <c:formatCode>0.000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18-4100-935A-0115370C3E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501632"/>
        <c:axId val="42503168"/>
      </c:barChart>
      <c:lineChart>
        <c:grouping val="standard"/>
        <c:varyColors val="0"/>
        <c:ser>
          <c:idx val="0"/>
          <c:order val="0"/>
          <c:tx>
            <c:strRef>
              <c:f>'KPI 9d'!$D$19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9d'!$E$18:$P$18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9d'!$E$19:$P$19</c:f>
              <c:numCache>
                <c:formatCode>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18-4100-935A-0115370C3E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501632"/>
        <c:axId val="42503168"/>
      </c:lineChart>
      <c:dateAx>
        <c:axId val="4250163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2503168"/>
        <c:crosses val="autoZero"/>
        <c:auto val="1"/>
        <c:lblOffset val="100"/>
        <c:baseTimeUnit val="months"/>
      </c:dateAx>
      <c:valAx>
        <c:axId val="42503168"/>
        <c:scaling>
          <c:orientation val="minMax"/>
        </c:scaling>
        <c:delete val="0"/>
        <c:axPos val="l"/>
        <c:majorGridlines/>
        <c:numFmt formatCode="#,##0.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250163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9e'!$D$20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9e'!$E$18:$P$18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9e'!$E$20:$P$20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E-48CF-8958-D0B3142244CD}"/>
            </c:ext>
          </c:extLst>
        </c:ser>
        <c:ser>
          <c:idx val="4"/>
          <c:order val="2"/>
          <c:tx>
            <c:strRef>
              <c:f>'KPI 9e'!$D$23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9e'!$E$18:$P$18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9e'!$E$23:$P$23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0E-48CF-8958-D0B3142244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681536"/>
        <c:axId val="53716096"/>
      </c:barChart>
      <c:lineChart>
        <c:grouping val="standard"/>
        <c:varyColors val="0"/>
        <c:ser>
          <c:idx val="0"/>
          <c:order val="0"/>
          <c:tx>
            <c:strRef>
              <c:f>'KPI 9e'!$D$19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9e'!$E$18:$P$18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9e'!$E$19:$P$19</c:f>
              <c:numCache>
                <c:formatCode>#,##0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0E-48CF-8958-D0B3142244CD}"/>
            </c:ext>
          </c:extLst>
        </c:ser>
        <c:ser>
          <c:idx val="2"/>
          <c:order val="3"/>
          <c:tx>
            <c:strRef>
              <c:f>'KPI 11'!#REF!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0E-48CF-8958-D0B3142244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681536"/>
        <c:axId val="53716096"/>
      </c:lineChart>
      <c:dateAx>
        <c:axId val="5368153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53716096"/>
        <c:crosses val="autoZero"/>
        <c:auto val="1"/>
        <c:lblOffset val="100"/>
        <c:baseTimeUnit val="months"/>
      </c:dateAx>
      <c:valAx>
        <c:axId val="5371609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53681536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10a'!$D$20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10a'!$E$18:$P$18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10a'!$E$20:$P$20</c:f>
              <c:numCache>
                <c:formatCode>#,##0</c:formatCode>
                <c:ptCount val="12"/>
                <c:pt idx="0">
                  <c:v>332</c:v>
                </c:pt>
                <c:pt idx="1">
                  <c:v>320</c:v>
                </c:pt>
                <c:pt idx="2">
                  <c:v>287</c:v>
                </c:pt>
                <c:pt idx="3">
                  <c:v>310</c:v>
                </c:pt>
                <c:pt idx="4">
                  <c:v>249</c:v>
                </c:pt>
                <c:pt idx="5">
                  <c:v>282</c:v>
                </c:pt>
                <c:pt idx="6">
                  <c:v>437</c:v>
                </c:pt>
                <c:pt idx="7">
                  <c:v>726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81-4D3B-A390-3FCD4D324E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145792"/>
        <c:axId val="54147328"/>
      </c:barChart>
      <c:lineChart>
        <c:grouping val="standard"/>
        <c:varyColors val="0"/>
        <c:ser>
          <c:idx val="0"/>
          <c:order val="0"/>
          <c:tx>
            <c:strRef>
              <c:f>'KPI 10a'!$D$19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10a'!$E$18:$P$18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10a'!$E$19:$P$19</c:f>
              <c:numCache>
                <c:formatCode>#,##0</c:formatCode>
                <c:ptCount val="12"/>
                <c:pt idx="0">
                  <c:v>280</c:v>
                </c:pt>
                <c:pt idx="1">
                  <c:v>290</c:v>
                </c:pt>
                <c:pt idx="2">
                  <c:v>300</c:v>
                </c:pt>
                <c:pt idx="3">
                  <c:v>310</c:v>
                </c:pt>
                <c:pt idx="4">
                  <c:v>320</c:v>
                </c:pt>
                <c:pt idx="5">
                  <c:v>330</c:v>
                </c:pt>
                <c:pt idx="6">
                  <c:v>340</c:v>
                </c:pt>
                <c:pt idx="7">
                  <c:v>350</c:v>
                </c:pt>
                <c:pt idx="8">
                  <c:v>360</c:v>
                </c:pt>
                <c:pt idx="9">
                  <c:v>370</c:v>
                </c:pt>
                <c:pt idx="10">
                  <c:v>380</c:v>
                </c:pt>
                <c:pt idx="11">
                  <c:v>390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81-4D3B-A390-3FCD4D324E6B}"/>
            </c:ext>
          </c:extLst>
        </c:ser>
        <c:ser>
          <c:idx val="2"/>
          <c:order val="2"/>
          <c:tx>
            <c:strRef>
              <c:f>'KPI 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81-4D3B-A390-3FCD4D324E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145792"/>
        <c:axId val="54147328"/>
      </c:lineChart>
      <c:dateAx>
        <c:axId val="541457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54147328"/>
        <c:crosses val="autoZero"/>
        <c:auto val="1"/>
        <c:lblOffset val="100"/>
        <c:baseTimeUnit val="months"/>
      </c:dateAx>
      <c:valAx>
        <c:axId val="5414732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54145792"/>
        <c:crosses val="autoZero"/>
        <c:crossBetween val="between"/>
      </c:valAx>
    </c:plotArea>
    <c:legend>
      <c:legendPos val="r"/>
      <c:legendEntry>
        <c:idx val="2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10b'!$D$20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10b'!$E$18:$P$18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10b'!$E$20:$P$20</c:f>
              <c:numCache>
                <c:formatCode>#,##0</c:formatCode>
                <c:ptCount val="12"/>
                <c:pt idx="0">
                  <c:v>332</c:v>
                </c:pt>
                <c:pt idx="1">
                  <c:v>320</c:v>
                </c:pt>
                <c:pt idx="2">
                  <c:v>287</c:v>
                </c:pt>
                <c:pt idx="3">
                  <c:v>310</c:v>
                </c:pt>
                <c:pt idx="4">
                  <c:v>249</c:v>
                </c:pt>
                <c:pt idx="5">
                  <c:v>282</c:v>
                </c:pt>
                <c:pt idx="6">
                  <c:v>437</c:v>
                </c:pt>
                <c:pt idx="7">
                  <c:v>726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40-4BC3-B5F8-16BBC11BB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145792"/>
        <c:axId val="54147328"/>
      </c:barChart>
      <c:lineChart>
        <c:grouping val="standard"/>
        <c:varyColors val="0"/>
        <c:ser>
          <c:idx val="0"/>
          <c:order val="0"/>
          <c:tx>
            <c:strRef>
              <c:f>'KPI 10b'!$D$19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10b'!$E$18:$P$18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10b'!$E$19:$P$19</c:f>
              <c:numCache>
                <c:formatCode>#,##0</c:formatCode>
                <c:ptCount val="12"/>
                <c:pt idx="0">
                  <c:v>274.39999999999998</c:v>
                </c:pt>
                <c:pt idx="1">
                  <c:v>284.2</c:v>
                </c:pt>
                <c:pt idx="2">
                  <c:v>294</c:v>
                </c:pt>
                <c:pt idx="3">
                  <c:v>303.8</c:v>
                </c:pt>
                <c:pt idx="4">
                  <c:v>313.60000000000002</c:v>
                </c:pt>
                <c:pt idx="5">
                  <c:v>323.39999999999998</c:v>
                </c:pt>
                <c:pt idx="6">
                  <c:v>333.2</c:v>
                </c:pt>
                <c:pt idx="7">
                  <c:v>343</c:v>
                </c:pt>
                <c:pt idx="8">
                  <c:v>352.8</c:v>
                </c:pt>
                <c:pt idx="9">
                  <c:v>362.6</c:v>
                </c:pt>
                <c:pt idx="10">
                  <c:v>372.4</c:v>
                </c:pt>
                <c:pt idx="11">
                  <c:v>382.2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40-4BC3-B5F8-16BBC11BB2A4}"/>
            </c:ext>
          </c:extLst>
        </c:ser>
        <c:ser>
          <c:idx val="2"/>
          <c:order val="2"/>
          <c:tx>
            <c:strRef>
              <c:f>'KPI 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40-4BC3-B5F8-16BBC11BB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145792"/>
        <c:axId val="54147328"/>
      </c:lineChart>
      <c:dateAx>
        <c:axId val="541457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54147328"/>
        <c:crosses val="autoZero"/>
        <c:auto val="1"/>
        <c:lblOffset val="100"/>
        <c:baseTimeUnit val="months"/>
      </c:dateAx>
      <c:valAx>
        <c:axId val="5414732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54145792"/>
        <c:crosses val="autoZero"/>
        <c:crossBetween val="between"/>
      </c:valAx>
    </c:plotArea>
    <c:legend>
      <c:legendPos val="r"/>
      <c:legendEntry>
        <c:idx val="2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10c'!$D$20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10c'!$E$18:$P$18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10c'!$E$20:$P$20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EF-4D6F-B93A-5F219F126563}"/>
            </c:ext>
          </c:extLst>
        </c:ser>
        <c:ser>
          <c:idx val="2"/>
          <c:order val="2"/>
          <c:tx>
            <c:strRef>
              <c:f>'KPI 10c'!$D$23</c:f>
              <c:strCache>
                <c:ptCount val="1"/>
                <c:pt idx="0">
                  <c:v>Actual 24/25</c:v>
                </c:pt>
              </c:strCache>
            </c:strRef>
          </c:tx>
          <c:invertIfNegative val="0"/>
          <c:val>
            <c:numRef>
              <c:f>'KPI 10c'!$E$23:$P$23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EF-4D6F-B93A-5F219F1265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958528"/>
        <c:axId val="53960064"/>
      </c:barChart>
      <c:lineChart>
        <c:grouping val="standard"/>
        <c:varyColors val="0"/>
        <c:ser>
          <c:idx val="0"/>
          <c:order val="0"/>
          <c:tx>
            <c:strRef>
              <c:f>'KPI 10c'!$D$19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10c'!$E$18:$P$18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10c'!$E$19:$P$19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EF-4D6F-B93A-5F219F1265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958528"/>
        <c:axId val="53960064"/>
      </c:lineChart>
      <c:dateAx>
        <c:axId val="5395852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53960064"/>
        <c:crosses val="autoZero"/>
        <c:auto val="1"/>
        <c:lblOffset val="100"/>
        <c:baseTimeUnit val="months"/>
      </c:dateAx>
      <c:valAx>
        <c:axId val="5396006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5395852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10d'!$D$20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10d'!$E$18:$P$18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10d'!$E$20:$P$20</c:f>
              <c:numCache>
                <c:formatCode>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FE-414B-8EC2-872B1FF0805D}"/>
            </c:ext>
          </c:extLst>
        </c:ser>
        <c:ser>
          <c:idx val="2"/>
          <c:order val="2"/>
          <c:tx>
            <c:strRef>
              <c:f>'KPI 10d'!$D$23</c:f>
              <c:strCache>
                <c:ptCount val="1"/>
                <c:pt idx="0">
                  <c:v>Actual 24/25</c:v>
                </c:pt>
              </c:strCache>
            </c:strRef>
          </c:tx>
          <c:invertIfNegative val="0"/>
          <c:val>
            <c:numRef>
              <c:f>'KPI 10d'!$E$23:$P$23</c:f>
              <c:numCache>
                <c:formatCode>0.000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FE-414B-8EC2-872B1FF080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384000"/>
        <c:axId val="42389888"/>
      </c:barChart>
      <c:lineChart>
        <c:grouping val="standard"/>
        <c:varyColors val="0"/>
        <c:ser>
          <c:idx val="0"/>
          <c:order val="0"/>
          <c:tx>
            <c:strRef>
              <c:f>'KPI 10d'!$D$19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10d'!$E$18:$P$18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10d'!$E$19:$P$19</c:f>
              <c:numCache>
                <c:formatCode>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FE-414B-8EC2-872B1FF080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384000"/>
        <c:axId val="42389888"/>
      </c:lineChart>
      <c:dateAx>
        <c:axId val="4238400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2389888"/>
        <c:crosses val="autoZero"/>
        <c:auto val="1"/>
        <c:lblOffset val="100"/>
        <c:baseTimeUnit val="months"/>
      </c:dateAx>
      <c:valAx>
        <c:axId val="42389888"/>
        <c:scaling>
          <c:orientation val="minMax"/>
        </c:scaling>
        <c:delete val="0"/>
        <c:axPos val="l"/>
        <c:majorGridlines/>
        <c:numFmt formatCode="#,##0.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238400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10e'!$D$20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10e'!$E$18:$P$18</c:f>
              <c:numCache>
                <c:formatCode>mmm\-yy</c:formatCode>
                <c:ptCount val="12"/>
                <c:pt idx="0">
                  <c:v>5.6000000000000005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10e'!$E$20:$P$20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40-4763-AA2E-4A77B5B06F36}"/>
            </c:ext>
          </c:extLst>
        </c:ser>
        <c:ser>
          <c:idx val="4"/>
          <c:order val="2"/>
          <c:tx>
            <c:strRef>
              <c:f>'KPI 10e'!$D$23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10e'!$E$18:$P$18</c:f>
              <c:numCache>
                <c:formatCode>mmm\-yy</c:formatCode>
                <c:ptCount val="12"/>
                <c:pt idx="0">
                  <c:v>5.6000000000000005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10e'!$E$23:$P$23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40-4763-AA2E-4A77B5B06F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447488"/>
        <c:axId val="54449280"/>
      </c:barChart>
      <c:lineChart>
        <c:grouping val="standard"/>
        <c:varyColors val="0"/>
        <c:ser>
          <c:idx val="0"/>
          <c:order val="0"/>
          <c:tx>
            <c:strRef>
              <c:f>'KPI 10e'!$D$19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10e'!$E$18:$P$18</c:f>
              <c:numCache>
                <c:formatCode>mmm\-yy</c:formatCode>
                <c:ptCount val="12"/>
                <c:pt idx="0">
                  <c:v>5.6000000000000005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10e'!$E$19:$P$19</c:f>
              <c:numCache>
                <c:formatCode>#,##0</c:formatCode>
                <c:ptCount val="12"/>
                <c:pt idx="0">
                  <c:v>5.6000000000000005</c:v>
                </c:pt>
                <c:pt idx="1">
                  <c:v>5.8</c:v>
                </c:pt>
                <c:pt idx="2">
                  <c:v>6</c:v>
                </c:pt>
                <c:pt idx="3">
                  <c:v>6.2</c:v>
                </c:pt>
                <c:pt idx="4">
                  <c:v>6.4</c:v>
                </c:pt>
                <c:pt idx="5">
                  <c:v>6.6000000000000005</c:v>
                </c:pt>
                <c:pt idx="6">
                  <c:v>6.8</c:v>
                </c:pt>
                <c:pt idx="7">
                  <c:v>7</c:v>
                </c:pt>
                <c:pt idx="8">
                  <c:v>7.2</c:v>
                </c:pt>
                <c:pt idx="9">
                  <c:v>7.4</c:v>
                </c:pt>
                <c:pt idx="10">
                  <c:v>7.6000000000000005</c:v>
                </c:pt>
                <c:pt idx="11">
                  <c:v>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40-4763-AA2E-4A77B5B06F36}"/>
            </c:ext>
          </c:extLst>
        </c:ser>
        <c:ser>
          <c:idx val="2"/>
          <c:order val="3"/>
          <c:tx>
            <c:strRef>
              <c:f>'KPI 11'!#REF!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340-4763-AA2E-4A77B5B06F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447488"/>
        <c:axId val="54449280"/>
      </c:lineChart>
      <c:dateAx>
        <c:axId val="5444748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54449280"/>
        <c:crosses val="autoZero"/>
        <c:auto val="1"/>
        <c:lblOffset val="100"/>
        <c:baseTimeUnit val="months"/>
      </c:dateAx>
      <c:valAx>
        <c:axId val="5444928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54447488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11a'!$D$20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11a'!$E$18:$P$18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11a'!$E$20:$P$20</c:f>
              <c:numCache>
                <c:formatCode>#,##0</c:formatCode>
                <c:ptCount val="12"/>
                <c:pt idx="0">
                  <c:v>103</c:v>
                </c:pt>
                <c:pt idx="1">
                  <c:v>464</c:v>
                </c:pt>
                <c:pt idx="2">
                  <c:v>361</c:v>
                </c:pt>
                <c:pt idx="3">
                  <c:v>416</c:v>
                </c:pt>
                <c:pt idx="4">
                  <c:v>425</c:v>
                </c:pt>
                <c:pt idx="5">
                  <c:v>406</c:v>
                </c:pt>
                <c:pt idx="6">
                  <c:v>468</c:v>
                </c:pt>
                <c:pt idx="7">
                  <c:v>694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85-416C-9EAE-10723482DC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696960"/>
        <c:axId val="54706944"/>
      </c:barChart>
      <c:lineChart>
        <c:grouping val="standard"/>
        <c:varyColors val="0"/>
        <c:ser>
          <c:idx val="0"/>
          <c:order val="0"/>
          <c:tx>
            <c:strRef>
              <c:f>'KPI 11a'!$D$19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11a'!$E$18:$P$18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11a'!$E$19:$P$19</c:f>
              <c:numCache>
                <c:formatCode>#,##0</c:formatCode>
                <c:ptCount val="12"/>
                <c:pt idx="0">
                  <c:v>280</c:v>
                </c:pt>
                <c:pt idx="1">
                  <c:v>300</c:v>
                </c:pt>
                <c:pt idx="2">
                  <c:v>320</c:v>
                </c:pt>
                <c:pt idx="3">
                  <c:v>340</c:v>
                </c:pt>
                <c:pt idx="4">
                  <c:v>360</c:v>
                </c:pt>
                <c:pt idx="5">
                  <c:v>380</c:v>
                </c:pt>
                <c:pt idx="6">
                  <c:v>400</c:v>
                </c:pt>
                <c:pt idx="7">
                  <c:v>420</c:v>
                </c:pt>
                <c:pt idx="8">
                  <c:v>440</c:v>
                </c:pt>
                <c:pt idx="9">
                  <c:v>460</c:v>
                </c:pt>
                <c:pt idx="10">
                  <c:v>480</c:v>
                </c:pt>
                <c:pt idx="11">
                  <c:v>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85-416C-9EAE-10723482DCA9}"/>
            </c:ext>
          </c:extLst>
        </c:ser>
        <c:ser>
          <c:idx val="2"/>
          <c:order val="2"/>
          <c:tx>
            <c:strRef>
              <c:f>'KPI 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85-416C-9EAE-10723482DC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696960"/>
        <c:axId val="54706944"/>
      </c:lineChart>
      <c:dateAx>
        <c:axId val="5469696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54706944"/>
        <c:crosses val="autoZero"/>
        <c:auto val="1"/>
        <c:lblOffset val="100"/>
        <c:baseTimeUnit val="months"/>
      </c:dateAx>
      <c:valAx>
        <c:axId val="5470694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54696960"/>
        <c:crosses val="autoZero"/>
        <c:crossBetween val="between"/>
      </c:valAx>
    </c:plotArea>
    <c:legend>
      <c:legendPos val="r"/>
      <c:legendEntry>
        <c:idx val="2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11b'!$D$20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11b'!$E$18:$P$18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11b'!$E$20:$P$20</c:f>
              <c:numCache>
                <c:formatCode>#,##0</c:formatCode>
                <c:ptCount val="12"/>
                <c:pt idx="0">
                  <c:v>103</c:v>
                </c:pt>
                <c:pt idx="1">
                  <c:v>464</c:v>
                </c:pt>
                <c:pt idx="2">
                  <c:v>361</c:v>
                </c:pt>
                <c:pt idx="3">
                  <c:v>416</c:v>
                </c:pt>
                <c:pt idx="4">
                  <c:v>425</c:v>
                </c:pt>
                <c:pt idx="5">
                  <c:v>406</c:v>
                </c:pt>
                <c:pt idx="6">
                  <c:v>468</c:v>
                </c:pt>
                <c:pt idx="7">
                  <c:v>694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89-49ED-B255-865AC77889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696960"/>
        <c:axId val="54706944"/>
      </c:barChart>
      <c:lineChart>
        <c:grouping val="standard"/>
        <c:varyColors val="0"/>
        <c:ser>
          <c:idx val="0"/>
          <c:order val="0"/>
          <c:tx>
            <c:strRef>
              <c:f>'KPI 11b'!$D$19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11b'!$E$18:$P$18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11b'!$E$19:$P$19</c:f>
              <c:numCache>
                <c:formatCode>#,##0</c:formatCode>
                <c:ptCount val="12"/>
                <c:pt idx="0">
                  <c:v>274.39999999999998</c:v>
                </c:pt>
                <c:pt idx="1">
                  <c:v>294</c:v>
                </c:pt>
                <c:pt idx="2">
                  <c:v>313.60000000000002</c:v>
                </c:pt>
                <c:pt idx="3">
                  <c:v>333.2</c:v>
                </c:pt>
                <c:pt idx="4">
                  <c:v>352.8</c:v>
                </c:pt>
                <c:pt idx="5">
                  <c:v>372.4</c:v>
                </c:pt>
                <c:pt idx="6">
                  <c:v>392</c:v>
                </c:pt>
                <c:pt idx="7">
                  <c:v>411.6</c:v>
                </c:pt>
                <c:pt idx="8">
                  <c:v>431.2</c:v>
                </c:pt>
                <c:pt idx="9">
                  <c:v>450.8</c:v>
                </c:pt>
                <c:pt idx="10">
                  <c:v>470.4</c:v>
                </c:pt>
                <c:pt idx="11">
                  <c:v>490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89-49ED-B255-865AC778898F}"/>
            </c:ext>
          </c:extLst>
        </c:ser>
        <c:ser>
          <c:idx val="2"/>
          <c:order val="2"/>
          <c:tx>
            <c:strRef>
              <c:f>'KPI 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89-49ED-B255-865AC77889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696960"/>
        <c:axId val="54706944"/>
      </c:lineChart>
      <c:dateAx>
        <c:axId val="5469696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54706944"/>
        <c:crosses val="autoZero"/>
        <c:auto val="1"/>
        <c:lblOffset val="100"/>
        <c:baseTimeUnit val="months"/>
      </c:dateAx>
      <c:valAx>
        <c:axId val="5470694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54696960"/>
        <c:crosses val="autoZero"/>
        <c:crossBetween val="between"/>
      </c:valAx>
    </c:plotArea>
    <c:legend>
      <c:legendPos val="r"/>
      <c:legendEntry>
        <c:idx val="2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11c'!$D$20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11c'!$E$18:$P$18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11c'!$E$20:$P$20</c:f>
              <c:numCache>
                <c:formatCode>#,##0</c:formatCode>
                <c:ptCount val="12"/>
                <c:pt idx="0">
                  <c:v>140</c:v>
                </c:pt>
                <c:pt idx="1">
                  <c:v>645</c:v>
                </c:pt>
                <c:pt idx="2">
                  <c:v>289</c:v>
                </c:pt>
                <c:pt idx="3">
                  <c:v>440</c:v>
                </c:pt>
                <c:pt idx="4">
                  <c:v>326</c:v>
                </c:pt>
                <c:pt idx="5">
                  <c:v>325</c:v>
                </c:pt>
                <c:pt idx="6">
                  <c:v>374</c:v>
                </c:pt>
                <c:pt idx="7">
                  <c:v>868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09-4908-9E2E-455F2536CD0B}"/>
            </c:ext>
          </c:extLst>
        </c:ser>
        <c:ser>
          <c:idx val="2"/>
          <c:order val="2"/>
          <c:tx>
            <c:strRef>
              <c:f>'KPI 11c'!$D$23</c:f>
              <c:strCache>
                <c:ptCount val="1"/>
                <c:pt idx="0">
                  <c:v>Actual 24/25</c:v>
                </c:pt>
              </c:strCache>
            </c:strRef>
          </c:tx>
          <c:invertIfNegative val="0"/>
          <c:val>
            <c:numRef>
              <c:f>'KPI 11c'!$E$23:$P$23</c:f>
              <c:numCache>
                <c:formatCode>#,##0</c:formatCode>
                <c:ptCount val="12"/>
                <c:pt idx="0">
                  <c:v>543</c:v>
                </c:pt>
                <c:pt idx="1">
                  <c:v>581</c:v>
                </c:pt>
                <c:pt idx="2">
                  <c:v>676</c:v>
                </c:pt>
                <c:pt idx="3">
                  <c:v>411</c:v>
                </c:pt>
                <c:pt idx="4">
                  <c:v>412</c:v>
                </c:pt>
                <c:pt idx="5">
                  <c:v>275</c:v>
                </c:pt>
                <c:pt idx="6">
                  <c:v>415</c:v>
                </c:pt>
                <c:pt idx="7">
                  <c:v>482</c:v>
                </c:pt>
                <c:pt idx="8">
                  <c:v>452</c:v>
                </c:pt>
                <c:pt idx="9">
                  <c:v>380</c:v>
                </c:pt>
                <c:pt idx="10">
                  <c:v>236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09-4908-9E2E-455F2536C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342016"/>
        <c:axId val="54343552"/>
      </c:barChart>
      <c:lineChart>
        <c:grouping val="standard"/>
        <c:varyColors val="0"/>
        <c:ser>
          <c:idx val="0"/>
          <c:order val="0"/>
          <c:tx>
            <c:strRef>
              <c:f>'KPI 11c'!$D$19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11c'!$E$18:$P$18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11c'!$E$19:$P$19</c:f>
              <c:numCache>
                <c:formatCode>#,##0</c:formatCode>
                <c:ptCount val="12"/>
                <c:pt idx="0">
                  <c:v>525</c:v>
                </c:pt>
                <c:pt idx="1">
                  <c:v>525</c:v>
                </c:pt>
                <c:pt idx="2">
                  <c:v>525</c:v>
                </c:pt>
                <c:pt idx="3">
                  <c:v>525</c:v>
                </c:pt>
                <c:pt idx="4">
                  <c:v>525</c:v>
                </c:pt>
                <c:pt idx="5">
                  <c:v>525</c:v>
                </c:pt>
                <c:pt idx="6">
                  <c:v>525</c:v>
                </c:pt>
                <c:pt idx="7">
                  <c:v>525</c:v>
                </c:pt>
                <c:pt idx="8">
                  <c:v>525</c:v>
                </c:pt>
                <c:pt idx="9">
                  <c:v>525</c:v>
                </c:pt>
                <c:pt idx="10">
                  <c:v>525</c:v>
                </c:pt>
                <c:pt idx="11">
                  <c:v>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09-4908-9E2E-455F2536C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342016"/>
        <c:axId val="54343552"/>
      </c:lineChart>
      <c:dateAx>
        <c:axId val="5434201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54343552"/>
        <c:crosses val="autoZero"/>
        <c:auto val="1"/>
        <c:lblOffset val="100"/>
        <c:baseTimeUnit val="months"/>
      </c:dateAx>
      <c:valAx>
        <c:axId val="5434355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5434201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11d'!$D$20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11d'!$E$18:$P$18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11d'!$E$20:$P$20</c:f>
              <c:numCache>
                <c:formatCode>#,##0.0</c:formatCode>
                <c:ptCount val="12"/>
                <c:pt idx="0">
                  <c:v>1.3592233009708738</c:v>
                </c:pt>
                <c:pt idx="1">
                  <c:v>1.3900862068965518</c:v>
                </c:pt>
                <c:pt idx="2">
                  <c:v>0.80055401662049863</c:v>
                </c:pt>
                <c:pt idx="3">
                  <c:v>1.0576923076923077</c:v>
                </c:pt>
                <c:pt idx="4">
                  <c:v>0.76705882352941179</c:v>
                </c:pt>
                <c:pt idx="5">
                  <c:v>0.80049261083743839</c:v>
                </c:pt>
                <c:pt idx="6">
                  <c:v>0.79914529914529919</c:v>
                </c:pt>
                <c:pt idx="7">
                  <c:v>1.2507204610951008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F9-4763-934E-755BFA4C4542}"/>
            </c:ext>
          </c:extLst>
        </c:ser>
        <c:ser>
          <c:idx val="2"/>
          <c:order val="2"/>
          <c:tx>
            <c:strRef>
              <c:f>'KPI 11d'!$D$23</c:f>
              <c:strCache>
                <c:ptCount val="1"/>
                <c:pt idx="0">
                  <c:v>Actual 24/25</c:v>
                </c:pt>
              </c:strCache>
            </c:strRef>
          </c:tx>
          <c:invertIfNegative val="0"/>
          <c:val>
            <c:numRef>
              <c:f>'KPI 11d'!$E$23:$P$23</c:f>
              <c:numCache>
                <c:formatCode>0%</c:formatCode>
                <c:ptCount val="12"/>
                <c:pt idx="0">
                  <c:v>1.2482758620689656</c:v>
                </c:pt>
                <c:pt idx="1">
                  <c:v>1.1979381443298969</c:v>
                </c:pt>
                <c:pt idx="2">
                  <c:v>1.1964601769911505</c:v>
                </c:pt>
                <c:pt idx="3">
                  <c:v>1.194767441860465</c:v>
                </c:pt>
                <c:pt idx="4">
                  <c:v>1.1942028985507247</c:v>
                </c:pt>
                <c:pt idx="5">
                  <c:v>0.87579617834394907</c:v>
                </c:pt>
                <c:pt idx="6">
                  <c:v>0.81372549019607843</c:v>
                </c:pt>
                <c:pt idx="7">
                  <c:v>0.94881889763779526</c:v>
                </c:pt>
                <c:pt idx="8">
                  <c:v>0.94758909853249473</c:v>
                </c:pt>
                <c:pt idx="9">
                  <c:v>0.98445595854922274</c:v>
                </c:pt>
                <c:pt idx="10">
                  <c:v>0.99159663865546221</c:v>
                </c:pt>
                <c:pt idx="11">
                  <c:v>0.98445595854922285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F9-4763-934E-755BFA4C4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912704"/>
        <c:axId val="53914240"/>
      </c:barChart>
      <c:lineChart>
        <c:grouping val="standard"/>
        <c:varyColors val="0"/>
        <c:ser>
          <c:idx val="0"/>
          <c:order val="0"/>
          <c:tx>
            <c:strRef>
              <c:f>'KPI 11d'!$D$19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11d'!$E$18:$P$18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11d'!$E$19:$P$19</c:f>
              <c:numCache>
                <c:formatCode>#,##0.0</c:formatCode>
                <c:ptCount val="12"/>
                <c:pt idx="0">
                  <c:v>1.875</c:v>
                </c:pt>
                <c:pt idx="1">
                  <c:v>1.75</c:v>
                </c:pt>
                <c:pt idx="2">
                  <c:v>1.640625</c:v>
                </c:pt>
                <c:pt idx="3">
                  <c:v>1.5441176470588236</c:v>
                </c:pt>
                <c:pt idx="4">
                  <c:v>1.4583333333333333</c:v>
                </c:pt>
                <c:pt idx="5">
                  <c:v>1.381578947368421</c:v>
                </c:pt>
                <c:pt idx="6">
                  <c:v>1.3125</c:v>
                </c:pt>
                <c:pt idx="7">
                  <c:v>1.25</c:v>
                </c:pt>
                <c:pt idx="8">
                  <c:v>1.1931818181818181</c:v>
                </c:pt>
                <c:pt idx="9">
                  <c:v>1.1413043478260869</c:v>
                </c:pt>
                <c:pt idx="10">
                  <c:v>1.09375</c:v>
                </c:pt>
                <c:pt idx="11">
                  <c:v>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F9-4763-934E-755BFA4C4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912704"/>
        <c:axId val="53914240"/>
      </c:lineChart>
      <c:dateAx>
        <c:axId val="5391270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53914240"/>
        <c:crosses val="autoZero"/>
        <c:auto val="1"/>
        <c:lblOffset val="100"/>
        <c:baseTimeUnit val="months"/>
      </c:dateAx>
      <c:valAx>
        <c:axId val="53914240"/>
        <c:scaling>
          <c:orientation val="minMax"/>
        </c:scaling>
        <c:delete val="0"/>
        <c:axPos val="l"/>
        <c:majorGridlines/>
        <c:numFmt formatCode="#,##0.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5391270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11e'!$D$20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11e'!$E$18:$P$18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11e'!$E$20:$P$20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5A-4975-ABF5-9418E7010F28}"/>
            </c:ext>
          </c:extLst>
        </c:ser>
        <c:ser>
          <c:idx val="4"/>
          <c:order val="2"/>
          <c:tx>
            <c:strRef>
              <c:f>'KPI 11e'!$D$23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11e'!$E$18:$P$18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11e'!$E$23:$P$23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5A-4975-ABF5-9418E7010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178560"/>
        <c:axId val="54180096"/>
      </c:barChart>
      <c:lineChart>
        <c:grouping val="standard"/>
        <c:varyColors val="0"/>
        <c:ser>
          <c:idx val="0"/>
          <c:order val="0"/>
          <c:tx>
            <c:strRef>
              <c:f>'KPI 11e'!$D$19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11e'!$E$18:$P$18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11e'!$E$19:$P$19</c:f>
              <c:numCache>
                <c:formatCode>#,##0</c:formatCode>
                <c:ptCount val="12"/>
                <c:pt idx="0">
                  <c:v>5.6000000000000005</c:v>
                </c:pt>
                <c:pt idx="1">
                  <c:v>6</c:v>
                </c:pt>
                <c:pt idx="2">
                  <c:v>6.4</c:v>
                </c:pt>
                <c:pt idx="3">
                  <c:v>6.8</c:v>
                </c:pt>
                <c:pt idx="4">
                  <c:v>7.2</c:v>
                </c:pt>
                <c:pt idx="5">
                  <c:v>7.6000000000000005</c:v>
                </c:pt>
                <c:pt idx="6">
                  <c:v>8</c:v>
                </c:pt>
                <c:pt idx="7">
                  <c:v>8.4</c:v>
                </c:pt>
                <c:pt idx="8">
                  <c:v>8.8000000000000007</c:v>
                </c:pt>
                <c:pt idx="9">
                  <c:v>9.2000000000000011</c:v>
                </c:pt>
                <c:pt idx="10">
                  <c:v>9.6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5A-4975-ABF5-9418E7010F28}"/>
            </c:ext>
          </c:extLst>
        </c:ser>
        <c:ser>
          <c:idx val="2"/>
          <c:order val="3"/>
          <c:tx>
            <c:strRef>
              <c:f>'KPI 11'!#REF!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5A-4975-ABF5-9418E7010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178560"/>
        <c:axId val="54180096"/>
      </c:lineChart>
      <c:dateAx>
        <c:axId val="5417856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54180096"/>
        <c:crosses val="autoZero"/>
        <c:auto val="1"/>
        <c:lblOffset val="100"/>
        <c:baseTimeUnit val="months"/>
      </c:dateAx>
      <c:valAx>
        <c:axId val="5418009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54178560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12a'!$D$20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12a'!$E$18:$P$18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12a'!$E$20:$P$20</c:f>
              <c:numCache>
                <c:formatCode>#,##0</c:formatCode>
                <c:ptCount val="12"/>
                <c:pt idx="0">
                  <c:v>52758</c:v>
                </c:pt>
                <c:pt idx="1">
                  <c:v>81058</c:v>
                </c:pt>
                <c:pt idx="2">
                  <c:v>60927</c:v>
                </c:pt>
                <c:pt idx="3">
                  <c:v>94500</c:v>
                </c:pt>
                <c:pt idx="4">
                  <c:v>66944</c:v>
                </c:pt>
                <c:pt idx="5">
                  <c:v>55710</c:v>
                </c:pt>
                <c:pt idx="6">
                  <c:v>68710</c:v>
                </c:pt>
                <c:pt idx="7">
                  <c:v>61627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01-4DAA-870A-94D05BE2C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873024"/>
        <c:axId val="107874560"/>
      </c:barChart>
      <c:lineChart>
        <c:grouping val="standard"/>
        <c:varyColors val="0"/>
        <c:ser>
          <c:idx val="0"/>
          <c:order val="0"/>
          <c:tx>
            <c:strRef>
              <c:f>'KPI 12a'!$D$19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12a'!$E$18:$P$18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12a'!$E$19:$P$19</c:f>
              <c:numCache>
                <c:formatCode>#,##0</c:formatCode>
                <c:ptCount val="12"/>
                <c:pt idx="0">
                  <c:v>65000</c:v>
                </c:pt>
                <c:pt idx="1">
                  <c:v>65000</c:v>
                </c:pt>
                <c:pt idx="2">
                  <c:v>65000</c:v>
                </c:pt>
                <c:pt idx="3">
                  <c:v>67000</c:v>
                </c:pt>
                <c:pt idx="4">
                  <c:v>69000</c:v>
                </c:pt>
                <c:pt idx="5">
                  <c:v>71000</c:v>
                </c:pt>
                <c:pt idx="6">
                  <c:v>72000</c:v>
                </c:pt>
                <c:pt idx="7">
                  <c:v>73000</c:v>
                </c:pt>
                <c:pt idx="8">
                  <c:v>74000</c:v>
                </c:pt>
                <c:pt idx="9">
                  <c:v>74000</c:v>
                </c:pt>
                <c:pt idx="10">
                  <c:v>74000</c:v>
                </c:pt>
                <c:pt idx="11">
                  <c:v>74500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01-4DAA-870A-94D05BE2CA29}"/>
            </c:ext>
          </c:extLst>
        </c:ser>
        <c:ser>
          <c:idx val="2"/>
          <c:order val="2"/>
          <c:tx>
            <c:strRef>
              <c:f>'KPI 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01-4DAA-870A-94D05BE2C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873024"/>
        <c:axId val="107874560"/>
      </c:lineChart>
      <c:dateAx>
        <c:axId val="10787302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7874560"/>
        <c:crosses val="autoZero"/>
        <c:auto val="1"/>
        <c:lblOffset val="100"/>
        <c:baseTimeUnit val="months"/>
      </c:dateAx>
      <c:valAx>
        <c:axId val="10787456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7873024"/>
        <c:crosses val="autoZero"/>
        <c:crossBetween val="between"/>
      </c:valAx>
    </c:plotArea>
    <c:legend>
      <c:legendPos val="r"/>
      <c:legendEntry>
        <c:idx val="2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12b'!$D$20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12b'!$E$18:$P$18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12b'!$E$20:$P$20</c:f>
              <c:numCache>
                <c:formatCode>#,##0</c:formatCode>
                <c:ptCount val="12"/>
                <c:pt idx="0">
                  <c:v>52758</c:v>
                </c:pt>
                <c:pt idx="1">
                  <c:v>81058</c:v>
                </c:pt>
                <c:pt idx="2">
                  <c:v>60927</c:v>
                </c:pt>
                <c:pt idx="3">
                  <c:v>94500</c:v>
                </c:pt>
                <c:pt idx="4">
                  <c:v>66944</c:v>
                </c:pt>
                <c:pt idx="5">
                  <c:v>55710</c:v>
                </c:pt>
                <c:pt idx="6">
                  <c:v>68710</c:v>
                </c:pt>
                <c:pt idx="7">
                  <c:v>61627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4E-4215-8173-3C39EFC10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873024"/>
        <c:axId val="107874560"/>
      </c:barChart>
      <c:lineChart>
        <c:grouping val="standard"/>
        <c:varyColors val="0"/>
        <c:ser>
          <c:idx val="0"/>
          <c:order val="0"/>
          <c:tx>
            <c:strRef>
              <c:f>'KPI 12b'!$D$19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12b'!$E$18:$P$18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12b'!$E$19:$P$19</c:f>
              <c:numCache>
                <c:formatCode>#,##0</c:formatCode>
                <c:ptCount val="12"/>
                <c:pt idx="0">
                  <c:v>65000</c:v>
                </c:pt>
                <c:pt idx="1">
                  <c:v>65000</c:v>
                </c:pt>
                <c:pt idx="2">
                  <c:v>65000</c:v>
                </c:pt>
                <c:pt idx="3">
                  <c:v>67000</c:v>
                </c:pt>
                <c:pt idx="4">
                  <c:v>69000</c:v>
                </c:pt>
                <c:pt idx="5">
                  <c:v>71000</c:v>
                </c:pt>
                <c:pt idx="6">
                  <c:v>72000</c:v>
                </c:pt>
                <c:pt idx="7">
                  <c:v>73000</c:v>
                </c:pt>
                <c:pt idx="8">
                  <c:v>74000</c:v>
                </c:pt>
                <c:pt idx="9">
                  <c:v>74000</c:v>
                </c:pt>
                <c:pt idx="10">
                  <c:v>74000</c:v>
                </c:pt>
                <c:pt idx="11">
                  <c:v>74500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4E-4215-8173-3C39EFC10A14}"/>
            </c:ext>
          </c:extLst>
        </c:ser>
        <c:ser>
          <c:idx val="2"/>
          <c:order val="2"/>
          <c:tx>
            <c:strRef>
              <c:f>'KPI 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4E-4215-8173-3C39EFC10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873024"/>
        <c:axId val="107874560"/>
      </c:lineChart>
      <c:dateAx>
        <c:axId val="10787302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7874560"/>
        <c:crosses val="autoZero"/>
        <c:auto val="1"/>
        <c:lblOffset val="100"/>
        <c:baseTimeUnit val="months"/>
      </c:dateAx>
      <c:valAx>
        <c:axId val="10787456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7873024"/>
        <c:crosses val="autoZero"/>
        <c:crossBetween val="between"/>
      </c:valAx>
    </c:plotArea>
    <c:legend>
      <c:legendPos val="r"/>
      <c:legendEntry>
        <c:idx val="2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12c'!$D$20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12c'!$E$18:$P$18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12c'!$E$20:$P$20</c:f>
              <c:numCache>
                <c:formatCode>#,##0</c:formatCode>
                <c:ptCount val="12"/>
                <c:pt idx="0">
                  <c:v>42715</c:v>
                </c:pt>
                <c:pt idx="1">
                  <c:v>97694</c:v>
                </c:pt>
                <c:pt idx="2">
                  <c:v>77799</c:v>
                </c:pt>
                <c:pt idx="3">
                  <c:v>99813</c:v>
                </c:pt>
                <c:pt idx="4">
                  <c:v>82675</c:v>
                </c:pt>
                <c:pt idx="5">
                  <c:v>67261</c:v>
                </c:pt>
                <c:pt idx="6">
                  <c:v>123282</c:v>
                </c:pt>
                <c:pt idx="7">
                  <c:v>78692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11-48A2-B027-FE95E1CBC518}"/>
            </c:ext>
          </c:extLst>
        </c:ser>
        <c:ser>
          <c:idx val="2"/>
          <c:order val="2"/>
          <c:tx>
            <c:strRef>
              <c:f>'KPI 12c'!$D$23</c:f>
              <c:strCache>
                <c:ptCount val="1"/>
                <c:pt idx="0">
                  <c:v>Actual 24/25</c:v>
                </c:pt>
              </c:strCache>
            </c:strRef>
          </c:tx>
          <c:invertIfNegative val="0"/>
          <c:val>
            <c:numRef>
              <c:f>'KPI 12c'!$E$23:$P$23</c:f>
              <c:numCache>
                <c:formatCode>#,##0</c:formatCode>
                <c:ptCount val="12"/>
                <c:pt idx="0">
                  <c:v>34873</c:v>
                </c:pt>
                <c:pt idx="1">
                  <c:v>42611</c:v>
                </c:pt>
                <c:pt idx="2">
                  <c:v>37045</c:v>
                </c:pt>
                <c:pt idx="3">
                  <c:v>63578</c:v>
                </c:pt>
                <c:pt idx="4">
                  <c:v>74157</c:v>
                </c:pt>
                <c:pt idx="5">
                  <c:v>48636</c:v>
                </c:pt>
                <c:pt idx="6">
                  <c:v>56499</c:v>
                </c:pt>
                <c:pt idx="7">
                  <c:v>64550</c:v>
                </c:pt>
                <c:pt idx="8">
                  <c:v>59548</c:v>
                </c:pt>
                <c:pt idx="9">
                  <c:v>58541</c:v>
                </c:pt>
                <c:pt idx="10">
                  <c:v>65813</c:v>
                </c:pt>
                <c:pt idx="11">
                  <c:v>87805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11-48A2-B027-FE95E1CBC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888640"/>
        <c:axId val="109890176"/>
      </c:barChart>
      <c:lineChart>
        <c:grouping val="standard"/>
        <c:varyColors val="0"/>
        <c:ser>
          <c:idx val="0"/>
          <c:order val="0"/>
          <c:tx>
            <c:strRef>
              <c:f>'KPI 12c'!$D$19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12c'!$E$18:$P$18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12c'!$E$19:$P$19</c:f>
              <c:numCache>
                <c:formatCode>#,##0</c:formatCode>
                <c:ptCount val="12"/>
                <c:pt idx="0">
                  <c:v>57804.666666666664</c:v>
                </c:pt>
                <c:pt idx="1">
                  <c:v>57804.666666666664</c:v>
                </c:pt>
                <c:pt idx="2">
                  <c:v>57804.666666666664</c:v>
                </c:pt>
                <c:pt idx="3">
                  <c:v>57804.666666666664</c:v>
                </c:pt>
                <c:pt idx="4">
                  <c:v>57804.666666666664</c:v>
                </c:pt>
                <c:pt idx="5">
                  <c:v>57804.666666666664</c:v>
                </c:pt>
                <c:pt idx="6">
                  <c:v>57804.666666666664</c:v>
                </c:pt>
                <c:pt idx="7">
                  <c:v>57804.666666666664</c:v>
                </c:pt>
                <c:pt idx="8">
                  <c:v>57804.666666666664</c:v>
                </c:pt>
                <c:pt idx="9">
                  <c:v>57804.666666666664</c:v>
                </c:pt>
                <c:pt idx="10">
                  <c:v>57804.666666666664</c:v>
                </c:pt>
                <c:pt idx="11">
                  <c:v>57804.666666666664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11-48A2-B027-FE95E1CBC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888640"/>
        <c:axId val="109890176"/>
      </c:lineChart>
      <c:dateAx>
        <c:axId val="10988864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9890176"/>
        <c:crosses val="autoZero"/>
        <c:auto val="1"/>
        <c:lblOffset val="100"/>
        <c:baseTimeUnit val="months"/>
      </c:dateAx>
      <c:valAx>
        <c:axId val="10989017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988864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12d'!$D$20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12d'!$E$18:$P$18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12d'!$E$20:$P$20</c:f>
              <c:numCache>
                <c:formatCode>#,##0.0</c:formatCode>
                <c:ptCount val="12"/>
                <c:pt idx="0">
                  <c:v>0.80964024413359115</c:v>
                </c:pt>
                <c:pt idx="1">
                  <c:v>1.2052357571121912</c:v>
                </c:pt>
                <c:pt idx="2">
                  <c:v>1.2769215618691221</c:v>
                </c:pt>
                <c:pt idx="3">
                  <c:v>1.0562222222222222</c:v>
                </c:pt>
                <c:pt idx="4">
                  <c:v>1.2349874521988529</c:v>
                </c:pt>
                <c:pt idx="5">
                  <c:v>1.207341590378747</c:v>
                </c:pt>
                <c:pt idx="6">
                  <c:v>1.7942366467763062</c:v>
                </c:pt>
                <c:pt idx="7">
                  <c:v>1.2769078488324923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CC-474D-AE60-209E500CB876}"/>
            </c:ext>
          </c:extLst>
        </c:ser>
        <c:ser>
          <c:idx val="2"/>
          <c:order val="2"/>
          <c:tx>
            <c:strRef>
              <c:f>'KPI 12d'!$D$23</c:f>
              <c:strCache>
                <c:ptCount val="1"/>
                <c:pt idx="0">
                  <c:v>Actual 24/25</c:v>
                </c:pt>
              </c:strCache>
            </c:strRef>
          </c:tx>
          <c:invertIfNegative val="0"/>
          <c:val>
            <c:numRef>
              <c:f>'KPI 12d'!$E$23:$P$23</c:f>
              <c:numCache>
                <c:formatCode>0.000</c:formatCode>
                <c:ptCount val="12"/>
                <c:pt idx="0">
                  <c:v>1.9105352544787157</c:v>
                </c:pt>
                <c:pt idx="1">
                  <c:v>1.4388802593368002</c:v>
                </c:pt>
                <c:pt idx="2">
                  <c:v>1.1644976738337733</c:v>
                </c:pt>
                <c:pt idx="3">
                  <c:v>1.1128069592004621</c:v>
                </c:pt>
                <c:pt idx="4">
                  <c:v>1.0898709620528497</c:v>
                </c:pt>
                <c:pt idx="5">
                  <c:v>1.0335330868290196</c:v>
                </c:pt>
                <c:pt idx="6">
                  <c:v>0.82603292493932567</c:v>
                </c:pt>
                <c:pt idx="7">
                  <c:v>1.0931043825780669</c:v>
                </c:pt>
                <c:pt idx="8">
                  <c:v>1.0362120869368507</c:v>
                </c:pt>
                <c:pt idx="9">
                  <c:v>1.2290009027354984</c:v>
                </c:pt>
                <c:pt idx="10">
                  <c:v>1.0656077459885689</c:v>
                </c:pt>
                <c:pt idx="11">
                  <c:v>1.3214092222489766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CC-474D-AE60-209E500CB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714048"/>
        <c:axId val="109719936"/>
      </c:barChart>
      <c:lineChart>
        <c:grouping val="standard"/>
        <c:varyColors val="0"/>
        <c:ser>
          <c:idx val="0"/>
          <c:order val="0"/>
          <c:tx>
            <c:strRef>
              <c:f>'KPI 12d'!$D$19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12d'!$E$18:$P$18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12d'!$E$19:$P$19</c:f>
              <c:numCache>
                <c:formatCode>#,##0.0</c:formatCode>
                <c:ptCount val="12"/>
                <c:pt idx="0">
                  <c:v>0.88930256410256403</c:v>
                </c:pt>
                <c:pt idx="1">
                  <c:v>0.88930256410256403</c:v>
                </c:pt>
                <c:pt idx="2">
                  <c:v>0.88930256410256403</c:v>
                </c:pt>
                <c:pt idx="3">
                  <c:v>0.8627562189054726</c:v>
                </c:pt>
                <c:pt idx="4">
                  <c:v>0.83774879227053134</c:v>
                </c:pt>
                <c:pt idx="5">
                  <c:v>0.81415023474178405</c:v>
                </c:pt>
                <c:pt idx="6">
                  <c:v>0.80284259259259261</c:v>
                </c:pt>
                <c:pt idx="7">
                  <c:v>0.79184474885844747</c:v>
                </c:pt>
                <c:pt idx="8">
                  <c:v>0.78114414414414413</c:v>
                </c:pt>
                <c:pt idx="9">
                  <c:v>0.78114414414414413</c:v>
                </c:pt>
                <c:pt idx="10">
                  <c:v>0.78114414414414413</c:v>
                </c:pt>
                <c:pt idx="11">
                  <c:v>0.77590156599552573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CC-474D-AE60-209E500CB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714048"/>
        <c:axId val="109719936"/>
      </c:lineChart>
      <c:dateAx>
        <c:axId val="1097140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9719936"/>
        <c:crosses val="autoZero"/>
        <c:auto val="1"/>
        <c:lblOffset val="100"/>
        <c:baseTimeUnit val="months"/>
      </c:dateAx>
      <c:valAx>
        <c:axId val="109719936"/>
        <c:scaling>
          <c:orientation val="minMax"/>
        </c:scaling>
        <c:delete val="0"/>
        <c:axPos val="l"/>
        <c:majorGridlines/>
        <c:numFmt formatCode="#,##0.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971404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12e'!$D$20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12e'!$E$18:$P$18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12e'!$E$20:$P$20</c:f>
              <c:numCache>
                <c:formatCode>#,##0</c:formatCode>
                <c:ptCount val="12"/>
                <c:pt idx="0">
                  <c:v>902</c:v>
                </c:pt>
                <c:pt idx="1">
                  <c:v>1478</c:v>
                </c:pt>
                <c:pt idx="2">
                  <c:v>1608</c:v>
                </c:pt>
                <c:pt idx="3">
                  <c:v>0</c:v>
                </c:pt>
                <c:pt idx="4">
                  <c:v>1066</c:v>
                </c:pt>
                <c:pt idx="5">
                  <c:v>2450</c:v>
                </c:pt>
                <c:pt idx="6">
                  <c:v>2849</c:v>
                </c:pt>
                <c:pt idx="7">
                  <c:v>1679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94-49EF-A803-4228F293DE46}"/>
            </c:ext>
          </c:extLst>
        </c:ser>
        <c:ser>
          <c:idx val="4"/>
          <c:order val="2"/>
          <c:tx>
            <c:strRef>
              <c:f>'KPI 12e'!$D$23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12e'!$E$18:$P$18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12e'!$E$23:$P$23</c:f>
              <c:numCache>
                <c:formatCode>#,##0</c:formatCode>
                <c:ptCount val="12"/>
                <c:pt idx="0">
                  <c:v>1198</c:v>
                </c:pt>
                <c:pt idx="1">
                  <c:v>220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904</c:v>
                </c:pt>
                <c:pt idx="9">
                  <c:v>500</c:v>
                </c:pt>
                <c:pt idx="10">
                  <c:v>0</c:v>
                </c:pt>
                <c:pt idx="11">
                  <c:v>2746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94-49EF-A803-4228F293D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900736"/>
        <c:axId val="110902272"/>
      </c:barChart>
      <c:lineChart>
        <c:grouping val="standard"/>
        <c:varyColors val="0"/>
        <c:ser>
          <c:idx val="0"/>
          <c:order val="0"/>
          <c:tx>
            <c:strRef>
              <c:f>'KPI 12e'!$D$19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12e'!$E$18:$P$18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12e'!$E$19:$P$19</c:f>
              <c:numCache>
                <c:formatCode>#,##0</c:formatCode>
                <c:ptCount val="12"/>
                <c:pt idx="0">
                  <c:v>1300</c:v>
                </c:pt>
                <c:pt idx="1">
                  <c:v>1300</c:v>
                </c:pt>
                <c:pt idx="2">
                  <c:v>1300</c:v>
                </c:pt>
                <c:pt idx="3">
                  <c:v>1340</c:v>
                </c:pt>
                <c:pt idx="4">
                  <c:v>1380</c:v>
                </c:pt>
                <c:pt idx="5">
                  <c:v>1420</c:v>
                </c:pt>
                <c:pt idx="6">
                  <c:v>1440</c:v>
                </c:pt>
                <c:pt idx="7">
                  <c:v>1460</c:v>
                </c:pt>
                <c:pt idx="8">
                  <c:v>1480</c:v>
                </c:pt>
                <c:pt idx="9">
                  <c:v>1480</c:v>
                </c:pt>
                <c:pt idx="10">
                  <c:v>1480</c:v>
                </c:pt>
                <c:pt idx="11">
                  <c:v>1490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94-49EF-A803-4228F293DE46}"/>
            </c:ext>
          </c:extLst>
        </c:ser>
        <c:ser>
          <c:idx val="2"/>
          <c:order val="3"/>
          <c:tx>
            <c:strRef>
              <c:f>'KPI 11'!#REF!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B94-49EF-A803-4228F293D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900736"/>
        <c:axId val="110902272"/>
      </c:lineChart>
      <c:dateAx>
        <c:axId val="11090073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0902272"/>
        <c:crosses val="autoZero"/>
        <c:auto val="1"/>
        <c:lblOffset val="100"/>
        <c:baseTimeUnit val="months"/>
      </c:dateAx>
      <c:valAx>
        <c:axId val="11090227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0900736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12a'!$D$20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12a'!$E$18:$P$18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12a'!$E$20:$P$20</c:f>
              <c:numCache>
                <c:formatCode>#,##0</c:formatCode>
                <c:ptCount val="12"/>
                <c:pt idx="0">
                  <c:v>52758</c:v>
                </c:pt>
                <c:pt idx="1">
                  <c:v>81058</c:v>
                </c:pt>
                <c:pt idx="2">
                  <c:v>60927</c:v>
                </c:pt>
                <c:pt idx="3">
                  <c:v>94500</c:v>
                </c:pt>
                <c:pt idx="4">
                  <c:v>66944</c:v>
                </c:pt>
                <c:pt idx="5">
                  <c:v>55710</c:v>
                </c:pt>
                <c:pt idx="6">
                  <c:v>68710</c:v>
                </c:pt>
                <c:pt idx="7">
                  <c:v>61627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01-4DAA-870A-94D05BE2C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858816"/>
        <c:axId val="109860352"/>
      </c:barChart>
      <c:lineChart>
        <c:grouping val="standard"/>
        <c:varyColors val="0"/>
        <c:ser>
          <c:idx val="0"/>
          <c:order val="0"/>
          <c:tx>
            <c:strRef>
              <c:f>'KPI 12a'!$D$19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12a'!$E$18:$P$18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12a'!$E$19:$P$19</c:f>
              <c:numCache>
                <c:formatCode>#,##0</c:formatCode>
                <c:ptCount val="12"/>
                <c:pt idx="0">
                  <c:v>65000</c:v>
                </c:pt>
                <c:pt idx="1">
                  <c:v>65000</c:v>
                </c:pt>
                <c:pt idx="2">
                  <c:v>65000</c:v>
                </c:pt>
                <c:pt idx="3">
                  <c:v>67000</c:v>
                </c:pt>
                <c:pt idx="4">
                  <c:v>69000</c:v>
                </c:pt>
                <c:pt idx="5">
                  <c:v>71000</c:v>
                </c:pt>
                <c:pt idx="6">
                  <c:v>72000</c:v>
                </c:pt>
                <c:pt idx="7">
                  <c:v>73000</c:v>
                </c:pt>
                <c:pt idx="8">
                  <c:v>74000</c:v>
                </c:pt>
                <c:pt idx="9">
                  <c:v>74000</c:v>
                </c:pt>
                <c:pt idx="10">
                  <c:v>74000</c:v>
                </c:pt>
                <c:pt idx="11">
                  <c:v>74500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01-4DAA-870A-94D05BE2CA29}"/>
            </c:ext>
          </c:extLst>
        </c:ser>
        <c:ser>
          <c:idx val="2"/>
          <c:order val="2"/>
          <c:tx>
            <c:strRef>
              <c:f>'KPI 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01-4DAA-870A-94D05BE2C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858816"/>
        <c:axId val="109860352"/>
      </c:lineChart>
      <c:dateAx>
        <c:axId val="10985881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9860352"/>
        <c:crosses val="autoZero"/>
        <c:auto val="1"/>
        <c:lblOffset val="100"/>
        <c:baseTimeUnit val="months"/>
      </c:dateAx>
      <c:valAx>
        <c:axId val="10986035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9858816"/>
        <c:crosses val="autoZero"/>
        <c:crossBetween val="between"/>
      </c:valAx>
    </c:plotArea>
    <c:legend>
      <c:legendPos val="r"/>
      <c:legendEntry>
        <c:idx val="2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12a'!$D$20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12a'!$E$18:$P$18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12a'!$E$20:$P$20</c:f>
              <c:numCache>
                <c:formatCode>#,##0</c:formatCode>
                <c:ptCount val="12"/>
                <c:pt idx="0">
                  <c:v>52758</c:v>
                </c:pt>
                <c:pt idx="1">
                  <c:v>81058</c:v>
                </c:pt>
                <c:pt idx="2">
                  <c:v>60927</c:v>
                </c:pt>
                <c:pt idx="3">
                  <c:v>94500</c:v>
                </c:pt>
                <c:pt idx="4">
                  <c:v>66944</c:v>
                </c:pt>
                <c:pt idx="5">
                  <c:v>55710</c:v>
                </c:pt>
                <c:pt idx="6">
                  <c:v>68710</c:v>
                </c:pt>
                <c:pt idx="7">
                  <c:v>61627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4C-4383-9F46-ECB6FC978A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858816"/>
        <c:axId val="109860352"/>
      </c:barChart>
      <c:lineChart>
        <c:grouping val="standard"/>
        <c:varyColors val="0"/>
        <c:ser>
          <c:idx val="0"/>
          <c:order val="0"/>
          <c:tx>
            <c:strRef>
              <c:f>'KPI 12a'!$D$19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12a'!$E$18:$P$18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12a'!$E$19:$P$19</c:f>
              <c:numCache>
                <c:formatCode>#,##0</c:formatCode>
                <c:ptCount val="12"/>
                <c:pt idx="0">
                  <c:v>65000</c:v>
                </c:pt>
                <c:pt idx="1">
                  <c:v>65000</c:v>
                </c:pt>
                <c:pt idx="2">
                  <c:v>65000</c:v>
                </c:pt>
                <c:pt idx="3">
                  <c:v>67000</c:v>
                </c:pt>
                <c:pt idx="4">
                  <c:v>69000</c:v>
                </c:pt>
                <c:pt idx="5">
                  <c:v>71000</c:v>
                </c:pt>
                <c:pt idx="6">
                  <c:v>72000</c:v>
                </c:pt>
                <c:pt idx="7">
                  <c:v>73000</c:v>
                </c:pt>
                <c:pt idx="8">
                  <c:v>74000</c:v>
                </c:pt>
                <c:pt idx="9">
                  <c:v>74000</c:v>
                </c:pt>
                <c:pt idx="10">
                  <c:v>74000</c:v>
                </c:pt>
                <c:pt idx="11">
                  <c:v>74500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4C-4383-9F46-ECB6FC978A0C}"/>
            </c:ext>
          </c:extLst>
        </c:ser>
        <c:ser>
          <c:idx val="2"/>
          <c:order val="2"/>
          <c:tx>
            <c:strRef>
              <c:f>'KPI 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4C-4383-9F46-ECB6FC978A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858816"/>
        <c:axId val="109860352"/>
      </c:lineChart>
      <c:dateAx>
        <c:axId val="10985881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9860352"/>
        <c:crosses val="autoZero"/>
        <c:auto val="1"/>
        <c:lblOffset val="100"/>
        <c:baseTimeUnit val="months"/>
      </c:dateAx>
      <c:valAx>
        <c:axId val="10986035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9858816"/>
        <c:crosses val="autoZero"/>
        <c:crossBetween val="between"/>
      </c:valAx>
    </c:plotArea>
    <c:legend>
      <c:legendPos val="r"/>
      <c:legendEntry>
        <c:idx val="2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12c'!$D$20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12c'!$E$18:$P$18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12c'!$E$20:$P$20</c:f>
              <c:numCache>
                <c:formatCode>#,##0</c:formatCode>
                <c:ptCount val="12"/>
                <c:pt idx="0">
                  <c:v>42715</c:v>
                </c:pt>
                <c:pt idx="1">
                  <c:v>97694</c:v>
                </c:pt>
                <c:pt idx="2">
                  <c:v>77799</c:v>
                </c:pt>
                <c:pt idx="3">
                  <c:v>99813</c:v>
                </c:pt>
                <c:pt idx="4">
                  <c:v>82675</c:v>
                </c:pt>
                <c:pt idx="5">
                  <c:v>67261</c:v>
                </c:pt>
                <c:pt idx="6">
                  <c:v>123282</c:v>
                </c:pt>
                <c:pt idx="7">
                  <c:v>78692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11-48A2-B027-FE95E1CBC518}"/>
            </c:ext>
          </c:extLst>
        </c:ser>
        <c:ser>
          <c:idx val="2"/>
          <c:order val="2"/>
          <c:tx>
            <c:strRef>
              <c:f>'KPI 12c'!$D$23</c:f>
              <c:strCache>
                <c:ptCount val="1"/>
                <c:pt idx="0">
                  <c:v>Actual 24/25</c:v>
                </c:pt>
              </c:strCache>
            </c:strRef>
          </c:tx>
          <c:invertIfNegative val="0"/>
          <c:val>
            <c:numRef>
              <c:f>'KPI 12c'!$E$23:$P$23</c:f>
              <c:numCache>
                <c:formatCode>#,##0</c:formatCode>
                <c:ptCount val="12"/>
                <c:pt idx="0">
                  <c:v>34873</c:v>
                </c:pt>
                <c:pt idx="1">
                  <c:v>42611</c:v>
                </c:pt>
                <c:pt idx="2">
                  <c:v>37045</c:v>
                </c:pt>
                <c:pt idx="3">
                  <c:v>63578</c:v>
                </c:pt>
                <c:pt idx="4">
                  <c:v>74157</c:v>
                </c:pt>
                <c:pt idx="5">
                  <c:v>48636</c:v>
                </c:pt>
                <c:pt idx="6">
                  <c:v>56499</c:v>
                </c:pt>
                <c:pt idx="7">
                  <c:v>64550</c:v>
                </c:pt>
                <c:pt idx="8">
                  <c:v>59548</c:v>
                </c:pt>
                <c:pt idx="9">
                  <c:v>58541</c:v>
                </c:pt>
                <c:pt idx="10">
                  <c:v>65813</c:v>
                </c:pt>
                <c:pt idx="11">
                  <c:v>87805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11-48A2-B027-FE95E1CBC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081344"/>
        <c:axId val="111082880"/>
      </c:barChart>
      <c:lineChart>
        <c:grouping val="standard"/>
        <c:varyColors val="0"/>
        <c:ser>
          <c:idx val="0"/>
          <c:order val="0"/>
          <c:tx>
            <c:strRef>
              <c:f>'KPI 12c'!$D$19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12c'!$E$18:$P$18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12c'!$E$19:$P$19</c:f>
              <c:numCache>
                <c:formatCode>#,##0</c:formatCode>
                <c:ptCount val="12"/>
                <c:pt idx="0">
                  <c:v>57804.666666666664</c:v>
                </c:pt>
                <c:pt idx="1">
                  <c:v>57804.666666666664</c:v>
                </c:pt>
                <c:pt idx="2">
                  <c:v>57804.666666666664</c:v>
                </c:pt>
                <c:pt idx="3">
                  <c:v>57804.666666666664</c:v>
                </c:pt>
                <c:pt idx="4">
                  <c:v>57804.666666666664</c:v>
                </c:pt>
                <c:pt idx="5">
                  <c:v>57804.666666666664</c:v>
                </c:pt>
                <c:pt idx="6">
                  <c:v>57804.666666666664</c:v>
                </c:pt>
                <c:pt idx="7">
                  <c:v>57804.666666666664</c:v>
                </c:pt>
                <c:pt idx="8">
                  <c:v>57804.666666666664</c:v>
                </c:pt>
                <c:pt idx="9">
                  <c:v>57804.666666666664</c:v>
                </c:pt>
                <c:pt idx="10">
                  <c:v>57804.666666666664</c:v>
                </c:pt>
                <c:pt idx="11">
                  <c:v>57804.666666666664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11-48A2-B027-FE95E1CBC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081344"/>
        <c:axId val="111082880"/>
      </c:lineChart>
      <c:dateAx>
        <c:axId val="11108134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1082880"/>
        <c:crosses val="autoZero"/>
        <c:auto val="1"/>
        <c:lblOffset val="100"/>
        <c:baseTimeUnit val="months"/>
      </c:dateAx>
      <c:valAx>
        <c:axId val="11108288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108134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12a'!$D$20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12a'!$E$18:$P$18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12a'!$E$20:$P$20</c:f>
              <c:numCache>
                <c:formatCode>#,##0</c:formatCode>
                <c:ptCount val="12"/>
                <c:pt idx="0">
                  <c:v>52758</c:v>
                </c:pt>
                <c:pt idx="1">
                  <c:v>81058</c:v>
                </c:pt>
                <c:pt idx="2">
                  <c:v>60927</c:v>
                </c:pt>
                <c:pt idx="3">
                  <c:v>94500</c:v>
                </c:pt>
                <c:pt idx="4">
                  <c:v>66944</c:v>
                </c:pt>
                <c:pt idx="5">
                  <c:v>55710</c:v>
                </c:pt>
                <c:pt idx="6">
                  <c:v>68710</c:v>
                </c:pt>
                <c:pt idx="7">
                  <c:v>61627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51-476C-B35D-F52878E38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671936"/>
        <c:axId val="107673472"/>
      </c:barChart>
      <c:lineChart>
        <c:grouping val="standard"/>
        <c:varyColors val="0"/>
        <c:ser>
          <c:idx val="0"/>
          <c:order val="0"/>
          <c:tx>
            <c:strRef>
              <c:f>'KPI 12a'!$D$19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12a'!$E$18:$P$18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12a'!$E$19:$P$19</c:f>
              <c:numCache>
                <c:formatCode>#,##0</c:formatCode>
                <c:ptCount val="12"/>
                <c:pt idx="0">
                  <c:v>65000</c:v>
                </c:pt>
                <c:pt idx="1">
                  <c:v>65000</c:v>
                </c:pt>
                <c:pt idx="2">
                  <c:v>65000</c:v>
                </c:pt>
                <c:pt idx="3">
                  <c:v>67000</c:v>
                </c:pt>
                <c:pt idx="4">
                  <c:v>69000</c:v>
                </c:pt>
                <c:pt idx="5">
                  <c:v>71000</c:v>
                </c:pt>
                <c:pt idx="6">
                  <c:v>72000</c:v>
                </c:pt>
                <c:pt idx="7">
                  <c:v>73000</c:v>
                </c:pt>
                <c:pt idx="8">
                  <c:v>74000</c:v>
                </c:pt>
                <c:pt idx="9">
                  <c:v>74000</c:v>
                </c:pt>
                <c:pt idx="10">
                  <c:v>74000</c:v>
                </c:pt>
                <c:pt idx="11">
                  <c:v>74500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51-476C-B35D-F52878E38649}"/>
            </c:ext>
          </c:extLst>
        </c:ser>
        <c:ser>
          <c:idx val="2"/>
          <c:order val="2"/>
          <c:tx>
            <c:strRef>
              <c:f>'KPI 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851-476C-B35D-F52878E38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671936"/>
        <c:axId val="107673472"/>
      </c:lineChart>
      <c:dateAx>
        <c:axId val="10767193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7673472"/>
        <c:crosses val="autoZero"/>
        <c:auto val="1"/>
        <c:lblOffset val="100"/>
        <c:baseTimeUnit val="months"/>
      </c:dateAx>
      <c:valAx>
        <c:axId val="10767347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7671936"/>
        <c:crosses val="autoZero"/>
        <c:crossBetween val="between"/>
      </c:valAx>
    </c:plotArea>
    <c:legend>
      <c:legendPos val="r"/>
      <c:legendEntry>
        <c:idx val="2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12d'!$D$20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12d'!$E$18:$P$18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12d'!$E$20:$P$20</c:f>
              <c:numCache>
                <c:formatCode>#,##0.0</c:formatCode>
                <c:ptCount val="12"/>
                <c:pt idx="0">
                  <c:v>0.80964024413359115</c:v>
                </c:pt>
                <c:pt idx="1">
                  <c:v>1.2052357571121912</c:v>
                </c:pt>
                <c:pt idx="2">
                  <c:v>1.2769215618691221</c:v>
                </c:pt>
                <c:pt idx="3">
                  <c:v>1.0562222222222222</c:v>
                </c:pt>
                <c:pt idx="4">
                  <c:v>1.2349874521988529</c:v>
                </c:pt>
                <c:pt idx="5">
                  <c:v>1.207341590378747</c:v>
                </c:pt>
                <c:pt idx="6">
                  <c:v>1.7942366467763062</c:v>
                </c:pt>
                <c:pt idx="7">
                  <c:v>1.2769078488324923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8A-4C6C-8598-6688FD1412CB}"/>
            </c:ext>
          </c:extLst>
        </c:ser>
        <c:ser>
          <c:idx val="2"/>
          <c:order val="2"/>
          <c:tx>
            <c:strRef>
              <c:f>'KPI 12d'!$D$23</c:f>
              <c:strCache>
                <c:ptCount val="1"/>
                <c:pt idx="0">
                  <c:v>Actual 24/25</c:v>
                </c:pt>
              </c:strCache>
            </c:strRef>
          </c:tx>
          <c:invertIfNegative val="0"/>
          <c:val>
            <c:numRef>
              <c:f>'KPI 12d'!$E$23:$P$23</c:f>
              <c:numCache>
                <c:formatCode>0.000</c:formatCode>
                <c:ptCount val="12"/>
                <c:pt idx="0">
                  <c:v>1.9105352544787157</c:v>
                </c:pt>
                <c:pt idx="1">
                  <c:v>1.4388802593368002</c:v>
                </c:pt>
                <c:pt idx="2">
                  <c:v>1.1644976738337733</c:v>
                </c:pt>
                <c:pt idx="3">
                  <c:v>1.1128069592004621</c:v>
                </c:pt>
                <c:pt idx="4">
                  <c:v>1.0898709620528497</c:v>
                </c:pt>
                <c:pt idx="5">
                  <c:v>1.0335330868290196</c:v>
                </c:pt>
                <c:pt idx="6">
                  <c:v>0.82603292493932567</c:v>
                </c:pt>
                <c:pt idx="7">
                  <c:v>1.0931043825780669</c:v>
                </c:pt>
                <c:pt idx="8">
                  <c:v>1.0362120869368507</c:v>
                </c:pt>
                <c:pt idx="9">
                  <c:v>1.2290009027354984</c:v>
                </c:pt>
                <c:pt idx="10">
                  <c:v>1.0656077459885689</c:v>
                </c:pt>
                <c:pt idx="11">
                  <c:v>1.3214092222489766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8A-4C6C-8598-6688FD1412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641088"/>
        <c:axId val="109749376"/>
      </c:barChart>
      <c:lineChart>
        <c:grouping val="standard"/>
        <c:varyColors val="0"/>
        <c:ser>
          <c:idx val="0"/>
          <c:order val="0"/>
          <c:tx>
            <c:strRef>
              <c:f>'KPI 12d'!$D$19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12d'!$E$18:$P$18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12d'!$E$19:$P$19</c:f>
              <c:numCache>
                <c:formatCode>#,##0.0</c:formatCode>
                <c:ptCount val="12"/>
                <c:pt idx="0">
                  <c:v>0.88930256410256403</c:v>
                </c:pt>
                <c:pt idx="1">
                  <c:v>0.88930256410256403</c:v>
                </c:pt>
                <c:pt idx="2">
                  <c:v>0.88930256410256403</c:v>
                </c:pt>
                <c:pt idx="3">
                  <c:v>0.8627562189054726</c:v>
                </c:pt>
                <c:pt idx="4">
                  <c:v>0.83774879227053134</c:v>
                </c:pt>
                <c:pt idx="5">
                  <c:v>0.81415023474178405</c:v>
                </c:pt>
                <c:pt idx="6">
                  <c:v>0.80284259259259261</c:v>
                </c:pt>
                <c:pt idx="7">
                  <c:v>0.79184474885844747</c:v>
                </c:pt>
                <c:pt idx="8">
                  <c:v>0.78114414414414413</c:v>
                </c:pt>
                <c:pt idx="9">
                  <c:v>0.78114414414414413</c:v>
                </c:pt>
                <c:pt idx="10">
                  <c:v>0.78114414414414413</c:v>
                </c:pt>
                <c:pt idx="11">
                  <c:v>0.77590156599552573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8A-4C6C-8598-6688FD1412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641088"/>
        <c:axId val="109749376"/>
      </c:lineChart>
      <c:dateAx>
        <c:axId val="10964108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9749376"/>
        <c:crosses val="autoZero"/>
        <c:auto val="1"/>
        <c:lblOffset val="100"/>
        <c:baseTimeUnit val="months"/>
      </c:dateAx>
      <c:valAx>
        <c:axId val="109749376"/>
        <c:scaling>
          <c:orientation val="minMax"/>
        </c:scaling>
        <c:delete val="0"/>
        <c:axPos val="l"/>
        <c:majorGridlines/>
        <c:numFmt formatCode="#,##0.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964108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12e'!$D$20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12e'!$E$18:$P$18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12e'!$E$20:$P$20</c:f>
              <c:numCache>
                <c:formatCode>#,##0</c:formatCode>
                <c:ptCount val="12"/>
                <c:pt idx="0">
                  <c:v>902</c:v>
                </c:pt>
                <c:pt idx="1">
                  <c:v>1478</c:v>
                </c:pt>
                <c:pt idx="2">
                  <c:v>1608</c:v>
                </c:pt>
                <c:pt idx="3">
                  <c:v>0</c:v>
                </c:pt>
                <c:pt idx="4">
                  <c:v>1066</c:v>
                </c:pt>
                <c:pt idx="5">
                  <c:v>2450</c:v>
                </c:pt>
                <c:pt idx="6">
                  <c:v>2849</c:v>
                </c:pt>
                <c:pt idx="7">
                  <c:v>1679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94-49EF-A803-4228F293DE46}"/>
            </c:ext>
          </c:extLst>
        </c:ser>
        <c:ser>
          <c:idx val="4"/>
          <c:order val="2"/>
          <c:tx>
            <c:strRef>
              <c:f>'KPI 12e'!$D$23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12e'!$E$18:$P$18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12e'!$E$23:$P$23</c:f>
              <c:numCache>
                <c:formatCode>#,##0</c:formatCode>
                <c:ptCount val="12"/>
                <c:pt idx="0">
                  <c:v>1198</c:v>
                </c:pt>
                <c:pt idx="1">
                  <c:v>220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904</c:v>
                </c:pt>
                <c:pt idx="9">
                  <c:v>500</c:v>
                </c:pt>
                <c:pt idx="10">
                  <c:v>0</c:v>
                </c:pt>
                <c:pt idx="11">
                  <c:v>2746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94-49EF-A803-4228F293D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792704"/>
        <c:axId val="110794240"/>
      </c:barChart>
      <c:lineChart>
        <c:grouping val="standard"/>
        <c:varyColors val="0"/>
        <c:ser>
          <c:idx val="0"/>
          <c:order val="0"/>
          <c:tx>
            <c:strRef>
              <c:f>'KPI 12e'!$D$19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12e'!$E$18:$P$18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12e'!$E$19:$P$19</c:f>
              <c:numCache>
                <c:formatCode>#,##0</c:formatCode>
                <c:ptCount val="12"/>
                <c:pt idx="0">
                  <c:v>1300</c:v>
                </c:pt>
                <c:pt idx="1">
                  <c:v>1300</c:v>
                </c:pt>
                <c:pt idx="2">
                  <c:v>1300</c:v>
                </c:pt>
                <c:pt idx="3">
                  <c:v>1340</c:v>
                </c:pt>
                <c:pt idx="4">
                  <c:v>1380</c:v>
                </c:pt>
                <c:pt idx="5">
                  <c:v>1420</c:v>
                </c:pt>
                <c:pt idx="6">
                  <c:v>1440</c:v>
                </c:pt>
                <c:pt idx="7">
                  <c:v>1460</c:v>
                </c:pt>
                <c:pt idx="8">
                  <c:v>1480</c:v>
                </c:pt>
                <c:pt idx="9">
                  <c:v>1480</c:v>
                </c:pt>
                <c:pt idx="10">
                  <c:v>1480</c:v>
                </c:pt>
                <c:pt idx="11">
                  <c:v>1490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94-49EF-A803-4228F293DE46}"/>
            </c:ext>
          </c:extLst>
        </c:ser>
        <c:ser>
          <c:idx val="2"/>
          <c:order val="3"/>
          <c:tx>
            <c:strRef>
              <c:f>'KPI 11'!#REF!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B94-49EF-A803-4228F293D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792704"/>
        <c:axId val="110794240"/>
      </c:lineChart>
      <c:dateAx>
        <c:axId val="11079270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0794240"/>
        <c:crosses val="autoZero"/>
        <c:auto val="1"/>
        <c:lblOffset val="100"/>
        <c:baseTimeUnit val="months"/>
      </c:dateAx>
      <c:valAx>
        <c:axId val="11079424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0792704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12a'!$D$20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12a'!$E$18:$P$18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12a'!$E$20:$P$20</c:f>
              <c:numCache>
                <c:formatCode>#,##0</c:formatCode>
                <c:ptCount val="12"/>
                <c:pt idx="0">
                  <c:v>52758</c:v>
                </c:pt>
                <c:pt idx="1">
                  <c:v>81058</c:v>
                </c:pt>
                <c:pt idx="2">
                  <c:v>60927</c:v>
                </c:pt>
                <c:pt idx="3">
                  <c:v>94500</c:v>
                </c:pt>
                <c:pt idx="4">
                  <c:v>66944</c:v>
                </c:pt>
                <c:pt idx="5">
                  <c:v>55710</c:v>
                </c:pt>
                <c:pt idx="6">
                  <c:v>68710</c:v>
                </c:pt>
                <c:pt idx="7">
                  <c:v>61627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01-4DAA-870A-94D05BE2C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964288"/>
        <c:axId val="107965824"/>
      </c:barChart>
      <c:lineChart>
        <c:grouping val="standard"/>
        <c:varyColors val="0"/>
        <c:ser>
          <c:idx val="0"/>
          <c:order val="0"/>
          <c:tx>
            <c:strRef>
              <c:f>'KPI 12a'!$D$19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12a'!$E$18:$P$18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12a'!$E$19:$P$19</c:f>
              <c:numCache>
                <c:formatCode>#,##0</c:formatCode>
                <c:ptCount val="12"/>
                <c:pt idx="0">
                  <c:v>65000</c:v>
                </c:pt>
                <c:pt idx="1">
                  <c:v>65000</c:v>
                </c:pt>
                <c:pt idx="2">
                  <c:v>65000</c:v>
                </c:pt>
                <c:pt idx="3">
                  <c:v>67000</c:v>
                </c:pt>
                <c:pt idx="4">
                  <c:v>69000</c:v>
                </c:pt>
                <c:pt idx="5">
                  <c:v>71000</c:v>
                </c:pt>
                <c:pt idx="6">
                  <c:v>72000</c:v>
                </c:pt>
                <c:pt idx="7">
                  <c:v>73000</c:v>
                </c:pt>
                <c:pt idx="8">
                  <c:v>74000</c:v>
                </c:pt>
                <c:pt idx="9">
                  <c:v>74000</c:v>
                </c:pt>
                <c:pt idx="10">
                  <c:v>74000</c:v>
                </c:pt>
                <c:pt idx="11">
                  <c:v>74500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01-4DAA-870A-94D05BE2CA29}"/>
            </c:ext>
          </c:extLst>
        </c:ser>
        <c:ser>
          <c:idx val="2"/>
          <c:order val="2"/>
          <c:tx>
            <c:strRef>
              <c:f>'KPI 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01-4DAA-870A-94D05BE2C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964288"/>
        <c:axId val="107965824"/>
      </c:lineChart>
      <c:dateAx>
        <c:axId val="10796428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7965824"/>
        <c:crosses val="autoZero"/>
        <c:auto val="1"/>
        <c:lblOffset val="100"/>
        <c:baseTimeUnit val="months"/>
      </c:dateAx>
      <c:valAx>
        <c:axId val="10796582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7964288"/>
        <c:crosses val="autoZero"/>
        <c:crossBetween val="between"/>
      </c:valAx>
    </c:plotArea>
    <c:legend>
      <c:legendPos val="r"/>
      <c:legendEntry>
        <c:idx val="2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12a'!$D$20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12a'!$E$18:$P$18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12a'!$E$20:$P$20</c:f>
              <c:numCache>
                <c:formatCode>#,##0</c:formatCode>
                <c:ptCount val="12"/>
                <c:pt idx="0">
                  <c:v>52758</c:v>
                </c:pt>
                <c:pt idx="1">
                  <c:v>81058</c:v>
                </c:pt>
                <c:pt idx="2">
                  <c:v>60927</c:v>
                </c:pt>
                <c:pt idx="3">
                  <c:v>94500</c:v>
                </c:pt>
                <c:pt idx="4">
                  <c:v>66944</c:v>
                </c:pt>
                <c:pt idx="5">
                  <c:v>55710</c:v>
                </c:pt>
                <c:pt idx="6">
                  <c:v>68710</c:v>
                </c:pt>
                <c:pt idx="7">
                  <c:v>61627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FE-40A3-844E-2030589361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964288"/>
        <c:axId val="107965824"/>
      </c:barChart>
      <c:lineChart>
        <c:grouping val="standard"/>
        <c:varyColors val="0"/>
        <c:ser>
          <c:idx val="0"/>
          <c:order val="0"/>
          <c:tx>
            <c:strRef>
              <c:f>'KPI 12a'!$D$19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12a'!$E$18:$P$18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12a'!$E$19:$P$19</c:f>
              <c:numCache>
                <c:formatCode>#,##0</c:formatCode>
                <c:ptCount val="12"/>
                <c:pt idx="0">
                  <c:v>65000</c:v>
                </c:pt>
                <c:pt idx="1">
                  <c:v>65000</c:v>
                </c:pt>
                <c:pt idx="2">
                  <c:v>65000</c:v>
                </c:pt>
                <c:pt idx="3">
                  <c:v>67000</c:v>
                </c:pt>
                <c:pt idx="4">
                  <c:v>69000</c:v>
                </c:pt>
                <c:pt idx="5">
                  <c:v>71000</c:v>
                </c:pt>
                <c:pt idx="6">
                  <c:v>72000</c:v>
                </c:pt>
                <c:pt idx="7">
                  <c:v>73000</c:v>
                </c:pt>
                <c:pt idx="8">
                  <c:v>74000</c:v>
                </c:pt>
                <c:pt idx="9">
                  <c:v>74000</c:v>
                </c:pt>
                <c:pt idx="10">
                  <c:v>74000</c:v>
                </c:pt>
                <c:pt idx="11">
                  <c:v>74500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FE-40A3-844E-2030589361B7}"/>
            </c:ext>
          </c:extLst>
        </c:ser>
        <c:ser>
          <c:idx val="2"/>
          <c:order val="2"/>
          <c:tx>
            <c:strRef>
              <c:f>'KPI 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FE-40A3-844E-2030589361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964288"/>
        <c:axId val="107965824"/>
      </c:lineChart>
      <c:dateAx>
        <c:axId val="10796428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7965824"/>
        <c:crosses val="autoZero"/>
        <c:auto val="1"/>
        <c:lblOffset val="100"/>
        <c:baseTimeUnit val="months"/>
      </c:dateAx>
      <c:valAx>
        <c:axId val="10796582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7964288"/>
        <c:crosses val="autoZero"/>
        <c:crossBetween val="between"/>
      </c:valAx>
    </c:plotArea>
    <c:legend>
      <c:legendPos val="r"/>
      <c:legendEntry>
        <c:idx val="2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12a'!$D$20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12a'!$E$18:$P$18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12a'!$E$20:$P$20</c:f>
              <c:numCache>
                <c:formatCode>#,##0</c:formatCode>
                <c:ptCount val="12"/>
                <c:pt idx="0">
                  <c:v>52758</c:v>
                </c:pt>
                <c:pt idx="1">
                  <c:v>81058</c:v>
                </c:pt>
                <c:pt idx="2">
                  <c:v>60927</c:v>
                </c:pt>
                <c:pt idx="3">
                  <c:v>94500</c:v>
                </c:pt>
                <c:pt idx="4">
                  <c:v>66944</c:v>
                </c:pt>
                <c:pt idx="5">
                  <c:v>55710</c:v>
                </c:pt>
                <c:pt idx="6">
                  <c:v>68710</c:v>
                </c:pt>
                <c:pt idx="7">
                  <c:v>61627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01-4DAA-870A-94D05BE2C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316032"/>
        <c:axId val="54326016"/>
      </c:barChart>
      <c:lineChart>
        <c:grouping val="standard"/>
        <c:varyColors val="0"/>
        <c:ser>
          <c:idx val="0"/>
          <c:order val="0"/>
          <c:tx>
            <c:strRef>
              <c:f>'KPI 12a'!$D$19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12a'!$E$18:$P$18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12a'!$E$19:$P$19</c:f>
              <c:numCache>
                <c:formatCode>#,##0</c:formatCode>
                <c:ptCount val="12"/>
                <c:pt idx="0">
                  <c:v>65000</c:v>
                </c:pt>
                <c:pt idx="1">
                  <c:v>65000</c:v>
                </c:pt>
                <c:pt idx="2">
                  <c:v>65000</c:v>
                </c:pt>
                <c:pt idx="3">
                  <c:v>67000</c:v>
                </c:pt>
                <c:pt idx="4">
                  <c:v>69000</c:v>
                </c:pt>
                <c:pt idx="5">
                  <c:v>71000</c:v>
                </c:pt>
                <c:pt idx="6">
                  <c:v>72000</c:v>
                </c:pt>
                <c:pt idx="7">
                  <c:v>73000</c:v>
                </c:pt>
                <c:pt idx="8">
                  <c:v>74000</c:v>
                </c:pt>
                <c:pt idx="9">
                  <c:v>74000</c:v>
                </c:pt>
                <c:pt idx="10">
                  <c:v>74000</c:v>
                </c:pt>
                <c:pt idx="11">
                  <c:v>74500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01-4DAA-870A-94D05BE2CA29}"/>
            </c:ext>
          </c:extLst>
        </c:ser>
        <c:ser>
          <c:idx val="2"/>
          <c:order val="2"/>
          <c:tx>
            <c:strRef>
              <c:f>'KPI 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01-4DAA-870A-94D05BE2C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316032"/>
        <c:axId val="54326016"/>
      </c:lineChart>
      <c:dateAx>
        <c:axId val="5431603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54326016"/>
        <c:crosses val="autoZero"/>
        <c:auto val="1"/>
        <c:lblOffset val="100"/>
        <c:baseTimeUnit val="months"/>
      </c:dateAx>
      <c:valAx>
        <c:axId val="5432601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54316032"/>
        <c:crosses val="autoZero"/>
        <c:crossBetween val="between"/>
      </c:valAx>
    </c:plotArea>
    <c:legend>
      <c:legendPos val="r"/>
      <c:legendEntry>
        <c:idx val="2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6d'!$D$20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6d'!$E$18:$P$18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6d'!$E$20:$P$20</c:f>
              <c:numCache>
                <c:formatCode>#,##0</c:formatCode>
                <c:ptCount val="12"/>
                <c:pt idx="0">
                  <c:v>3659.4499999999971</c:v>
                </c:pt>
                <c:pt idx="1">
                  <c:v>3272.0400000000081</c:v>
                </c:pt>
                <c:pt idx="2">
                  <c:v>3655</c:v>
                </c:pt>
                <c:pt idx="3">
                  <c:v>3582</c:v>
                </c:pt>
                <c:pt idx="4">
                  <c:v>7473</c:v>
                </c:pt>
                <c:pt idx="5">
                  <c:v>4340</c:v>
                </c:pt>
                <c:pt idx="6">
                  <c:v>3621</c:v>
                </c:pt>
                <c:pt idx="7">
                  <c:v>3087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19-4989-852E-BBA87007F2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0404352"/>
        <c:axId val="90406272"/>
      </c:barChart>
      <c:lineChart>
        <c:grouping val="standard"/>
        <c:varyColors val="0"/>
        <c:ser>
          <c:idx val="0"/>
          <c:order val="0"/>
          <c:tx>
            <c:strRef>
              <c:f>'KPI 6d'!$D$19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6d'!$E$18:$P$18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6d'!$E$19:$P$19</c:f>
              <c:numCache>
                <c:formatCode>#,##0</c:formatCode>
                <c:ptCount val="12"/>
                <c:pt idx="0">
                  <c:v>3801.5021666666667</c:v>
                </c:pt>
                <c:pt idx="1">
                  <c:v>3801.5021666666667</c:v>
                </c:pt>
                <c:pt idx="2">
                  <c:v>3801.5021666666667</c:v>
                </c:pt>
                <c:pt idx="3">
                  <c:v>3801.5021666666667</c:v>
                </c:pt>
                <c:pt idx="4">
                  <c:v>3801.5021666666667</c:v>
                </c:pt>
                <c:pt idx="5">
                  <c:v>3801.5021666666667</c:v>
                </c:pt>
                <c:pt idx="6">
                  <c:v>3801.5021666666667</c:v>
                </c:pt>
                <c:pt idx="7">
                  <c:v>3801.5021666666667</c:v>
                </c:pt>
                <c:pt idx="8">
                  <c:v>3801.5021666666667</c:v>
                </c:pt>
                <c:pt idx="9">
                  <c:v>3801.5021666666667</c:v>
                </c:pt>
                <c:pt idx="10">
                  <c:v>3801.5021666666667</c:v>
                </c:pt>
                <c:pt idx="11">
                  <c:v>3801.5021666666667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19-4989-852E-BBA87007F2B2}"/>
            </c:ext>
          </c:extLst>
        </c:ser>
        <c:ser>
          <c:idx val="2"/>
          <c:order val="2"/>
          <c:tx>
            <c:strRef>
              <c:f>'KPI 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F19-4989-852E-BBA87007F2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404352"/>
        <c:axId val="90406272"/>
      </c:lineChart>
      <c:dateAx>
        <c:axId val="9040435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90406272"/>
        <c:crosses val="autoZero"/>
        <c:auto val="1"/>
        <c:lblOffset val="100"/>
        <c:baseTimeUnit val="months"/>
      </c:dateAx>
      <c:valAx>
        <c:axId val="9040627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90404352"/>
        <c:crosses val="autoZero"/>
        <c:crossBetween val="between"/>
      </c:valAx>
    </c:plotArea>
    <c:legend>
      <c:legendPos val="r"/>
      <c:legendEntry>
        <c:idx val="2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6d'!$D$20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6d'!$E$18:$P$18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6d'!$E$20:$P$20</c:f>
              <c:numCache>
                <c:formatCode>#,##0</c:formatCode>
                <c:ptCount val="12"/>
                <c:pt idx="0">
                  <c:v>3659.4499999999971</c:v>
                </c:pt>
                <c:pt idx="1">
                  <c:v>3272.0400000000081</c:v>
                </c:pt>
                <c:pt idx="2">
                  <c:v>3655</c:v>
                </c:pt>
                <c:pt idx="3">
                  <c:v>3582</c:v>
                </c:pt>
                <c:pt idx="4">
                  <c:v>7473</c:v>
                </c:pt>
                <c:pt idx="5">
                  <c:v>4340</c:v>
                </c:pt>
                <c:pt idx="6">
                  <c:v>3621</c:v>
                </c:pt>
                <c:pt idx="7">
                  <c:v>3087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19-4989-852E-BBA87007F2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940672"/>
        <c:axId val="86958848"/>
      </c:barChart>
      <c:lineChart>
        <c:grouping val="standard"/>
        <c:varyColors val="0"/>
        <c:ser>
          <c:idx val="0"/>
          <c:order val="0"/>
          <c:tx>
            <c:strRef>
              <c:f>'KPI 6d'!$D$19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6d'!$E$18:$P$18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6d'!$E$19:$P$19</c:f>
              <c:numCache>
                <c:formatCode>#,##0</c:formatCode>
                <c:ptCount val="12"/>
                <c:pt idx="0">
                  <c:v>3801.5021666666667</c:v>
                </c:pt>
                <c:pt idx="1">
                  <c:v>3801.5021666666667</c:v>
                </c:pt>
                <c:pt idx="2">
                  <c:v>3801.5021666666667</c:v>
                </c:pt>
                <c:pt idx="3">
                  <c:v>3801.5021666666667</c:v>
                </c:pt>
                <c:pt idx="4">
                  <c:v>3801.5021666666667</c:v>
                </c:pt>
                <c:pt idx="5">
                  <c:v>3801.5021666666667</c:v>
                </c:pt>
                <c:pt idx="6">
                  <c:v>3801.5021666666667</c:v>
                </c:pt>
                <c:pt idx="7">
                  <c:v>3801.5021666666667</c:v>
                </c:pt>
                <c:pt idx="8">
                  <c:v>3801.5021666666667</c:v>
                </c:pt>
                <c:pt idx="9">
                  <c:v>3801.5021666666667</c:v>
                </c:pt>
                <c:pt idx="10">
                  <c:v>3801.5021666666667</c:v>
                </c:pt>
                <c:pt idx="11">
                  <c:v>3801.5021666666667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19-4989-852E-BBA87007F2B2}"/>
            </c:ext>
          </c:extLst>
        </c:ser>
        <c:ser>
          <c:idx val="2"/>
          <c:order val="2"/>
          <c:tx>
            <c:strRef>
              <c:f>'KPI 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F19-4989-852E-BBA87007F2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940672"/>
        <c:axId val="86958848"/>
      </c:lineChart>
      <c:dateAx>
        <c:axId val="8694067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86958848"/>
        <c:crosses val="autoZero"/>
        <c:auto val="1"/>
        <c:lblOffset val="100"/>
        <c:baseTimeUnit val="months"/>
      </c:dateAx>
      <c:valAx>
        <c:axId val="8695884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86940672"/>
        <c:crosses val="autoZero"/>
        <c:crossBetween val="between"/>
      </c:valAx>
    </c:plotArea>
    <c:legend>
      <c:legendPos val="r"/>
      <c:legendEntry>
        <c:idx val="2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6d'!$D$20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6d'!$E$18:$P$18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6d'!$E$20:$P$20</c:f>
              <c:numCache>
                <c:formatCode>#,##0</c:formatCode>
                <c:ptCount val="12"/>
                <c:pt idx="0">
                  <c:v>3659.4499999999971</c:v>
                </c:pt>
                <c:pt idx="1">
                  <c:v>3272.0400000000081</c:v>
                </c:pt>
                <c:pt idx="2">
                  <c:v>3655</c:v>
                </c:pt>
                <c:pt idx="3">
                  <c:v>3582</c:v>
                </c:pt>
                <c:pt idx="4">
                  <c:v>7473</c:v>
                </c:pt>
                <c:pt idx="5">
                  <c:v>4340</c:v>
                </c:pt>
                <c:pt idx="6">
                  <c:v>3621</c:v>
                </c:pt>
                <c:pt idx="7">
                  <c:v>3087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19-4989-852E-BBA87007F2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0336384"/>
        <c:axId val="120337920"/>
      </c:barChart>
      <c:lineChart>
        <c:grouping val="standard"/>
        <c:varyColors val="0"/>
        <c:ser>
          <c:idx val="0"/>
          <c:order val="0"/>
          <c:tx>
            <c:strRef>
              <c:f>'KPI 6d'!$D$19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6d'!$E$18:$P$18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6d'!$E$19:$P$19</c:f>
              <c:numCache>
                <c:formatCode>#,##0</c:formatCode>
                <c:ptCount val="12"/>
                <c:pt idx="0">
                  <c:v>3801.5021666666667</c:v>
                </c:pt>
                <c:pt idx="1">
                  <c:v>3801.5021666666667</c:v>
                </c:pt>
                <c:pt idx="2">
                  <c:v>3801.5021666666667</c:v>
                </c:pt>
                <c:pt idx="3">
                  <c:v>3801.5021666666667</c:v>
                </c:pt>
                <c:pt idx="4">
                  <c:v>3801.5021666666667</c:v>
                </c:pt>
                <c:pt idx="5">
                  <c:v>3801.5021666666667</c:v>
                </c:pt>
                <c:pt idx="6">
                  <c:v>3801.5021666666667</c:v>
                </c:pt>
                <c:pt idx="7">
                  <c:v>3801.5021666666667</c:v>
                </c:pt>
                <c:pt idx="8">
                  <c:v>3801.5021666666667</c:v>
                </c:pt>
                <c:pt idx="9">
                  <c:v>3801.5021666666667</c:v>
                </c:pt>
                <c:pt idx="10">
                  <c:v>3801.5021666666667</c:v>
                </c:pt>
                <c:pt idx="11">
                  <c:v>3801.5021666666667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19-4989-852E-BBA87007F2B2}"/>
            </c:ext>
          </c:extLst>
        </c:ser>
        <c:ser>
          <c:idx val="2"/>
          <c:order val="2"/>
          <c:tx>
            <c:strRef>
              <c:f>'KPI 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F19-4989-852E-BBA87007F2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336384"/>
        <c:axId val="120337920"/>
      </c:lineChart>
      <c:dateAx>
        <c:axId val="12033638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20337920"/>
        <c:crosses val="autoZero"/>
        <c:auto val="1"/>
        <c:lblOffset val="100"/>
        <c:baseTimeUnit val="months"/>
      </c:dateAx>
      <c:valAx>
        <c:axId val="12033792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20336384"/>
        <c:crosses val="autoZero"/>
        <c:crossBetween val="between"/>
      </c:valAx>
    </c:plotArea>
    <c:legend>
      <c:legendPos val="r"/>
      <c:legendEntry>
        <c:idx val="2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12a'!$D$20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12a'!$E$18:$P$18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12a'!$E$20:$P$20</c:f>
              <c:numCache>
                <c:formatCode>#,##0</c:formatCode>
                <c:ptCount val="12"/>
                <c:pt idx="0">
                  <c:v>52758</c:v>
                </c:pt>
                <c:pt idx="1">
                  <c:v>81058</c:v>
                </c:pt>
                <c:pt idx="2">
                  <c:v>60927</c:v>
                </c:pt>
                <c:pt idx="3">
                  <c:v>94500</c:v>
                </c:pt>
                <c:pt idx="4">
                  <c:v>66944</c:v>
                </c:pt>
                <c:pt idx="5">
                  <c:v>55710</c:v>
                </c:pt>
                <c:pt idx="6">
                  <c:v>68710</c:v>
                </c:pt>
                <c:pt idx="7">
                  <c:v>61627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01-4DAA-870A-94D05BE2C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671936"/>
        <c:axId val="107673472"/>
      </c:barChart>
      <c:lineChart>
        <c:grouping val="standard"/>
        <c:varyColors val="0"/>
        <c:ser>
          <c:idx val="0"/>
          <c:order val="0"/>
          <c:tx>
            <c:strRef>
              <c:f>'KPI 12a'!$D$19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12a'!$E$18:$P$18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12a'!$E$19:$P$19</c:f>
              <c:numCache>
                <c:formatCode>#,##0</c:formatCode>
                <c:ptCount val="12"/>
                <c:pt idx="0">
                  <c:v>65000</c:v>
                </c:pt>
                <c:pt idx="1">
                  <c:v>65000</c:v>
                </c:pt>
                <c:pt idx="2">
                  <c:v>65000</c:v>
                </c:pt>
                <c:pt idx="3">
                  <c:v>67000</c:v>
                </c:pt>
                <c:pt idx="4">
                  <c:v>69000</c:v>
                </c:pt>
                <c:pt idx="5">
                  <c:v>71000</c:v>
                </c:pt>
                <c:pt idx="6">
                  <c:v>72000</c:v>
                </c:pt>
                <c:pt idx="7">
                  <c:v>73000</c:v>
                </c:pt>
                <c:pt idx="8">
                  <c:v>74000</c:v>
                </c:pt>
                <c:pt idx="9">
                  <c:v>74000</c:v>
                </c:pt>
                <c:pt idx="10">
                  <c:v>74000</c:v>
                </c:pt>
                <c:pt idx="11">
                  <c:v>74500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01-4DAA-870A-94D05BE2CA29}"/>
            </c:ext>
          </c:extLst>
        </c:ser>
        <c:ser>
          <c:idx val="2"/>
          <c:order val="2"/>
          <c:tx>
            <c:strRef>
              <c:f>'KPI 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01-4DAA-870A-94D05BE2C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671936"/>
        <c:axId val="107673472"/>
      </c:lineChart>
      <c:dateAx>
        <c:axId val="10767193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7673472"/>
        <c:crosses val="autoZero"/>
        <c:auto val="1"/>
        <c:lblOffset val="100"/>
        <c:baseTimeUnit val="months"/>
      </c:dateAx>
      <c:valAx>
        <c:axId val="10767347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7671936"/>
        <c:crosses val="autoZero"/>
        <c:crossBetween val="between"/>
      </c:valAx>
    </c:plotArea>
    <c:legend>
      <c:legendPos val="r"/>
      <c:legendEntry>
        <c:idx val="2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12a'!$D$20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12a'!$E$18:$P$18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12a'!$E$20:$P$20</c:f>
              <c:numCache>
                <c:formatCode>#,##0</c:formatCode>
                <c:ptCount val="12"/>
                <c:pt idx="0">
                  <c:v>52758</c:v>
                </c:pt>
                <c:pt idx="1">
                  <c:v>81058</c:v>
                </c:pt>
                <c:pt idx="2">
                  <c:v>60927</c:v>
                </c:pt>
                <c:pt idx="3">
                  <c:v>94500</c:v>
                </c:pt>
                <c:pt idx="4">
                  <c:v>66944</c:v>
                </c:pt>
                <c:pt idx="5">
                  <c:v>55710</c:v>
                </c:pt>
                <c:pt idx="6">
                  <c:v>68710</c:v>
                </c:pt>
                <c:pt idx="7">
                  <c:v>61627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01-4DAA-870A-94D05BE2C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8131840"/>
        <c:axId val="108133376"/>
      </c:barChart>
      <c:lineChart>
        <c:grouping val="standard"/>
        <c:varyColors val="0"/>
        <c:ser>
          <c:idx val="0"/>
          <c:order val="0"/>
          <c:tx>
            <c:strRef>
              <c:f>'KPI 12a'!$D$19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12a'!$E$18:$P$18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12a'!$E$19:$P$19</c:f>
              <c:numCache>
                <c:formatCode>#,##0</c:formatCode>
                <c:ptCount val="12"/>
                <c:pt idx="0">
                  <c:v>65000</c:v>
                </c:pt>
                <c:pt idx="1">
                  <c:v>65000</c:v>
                </c:pt>
                <c:pt idx="2">
                  <c:v>65000</c:v>
                </c:pt>
                <c:pt idx="3">
                  <c:v>67000</c:v>
                </c:pt>
                <c:pt idx="4">
                  <c:v>69000</c:v>
                </c:pt>
                <c:pt idx="5">
                  <c:v>71000</c:v>
                </c:pt>
                <c:pt idx="6">
                  <c:v>72000</c:v>
                </c:pt>
                <c:pt idx="7">
                  <c:v>73000</c:v>
                </c:pt>
                <c:pt idx="8">
                  <c:v>74000</c:v>
                </c:pt>
                <c:pt idx="9">
                  <c:v>74000</c:v>
                </c:pt>
                <c:pt idx="10">
                  <c:v>74000</c:v>
                </c:pt>
                <c:pt idx="11">
                  <c:v>74500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01-4DAA-870A-94D05BE2CA29}"/>
            </c:ext>
          </c:extLst>
        </c:ser>
        <c:ser>
          <c:idx val="2"/>
          <c:order val="2"/>
          <c:tx>
            <c:strRef>
              <c:f>'KPI 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01-4DAA-870A-94D05BE2C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131840"/>
        <c:axId val="108133376"/>
      </c:lineChart>
      <c:dateAx>
        <c:axId val="10813184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8133376"/>
        <c:crosses val="autoZero"/>
        <c:auto val="1"/>
        <c:lblOffset val="100"/>
        <c:baseTimeUnit val="months"/>
      </c:dateAx>
      <c:valAx>
        <c:axId val="10813337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8131840"/>
        <c:crosses val="autoZero"/>
        <c:crossBetween val="between"/>
      </c:valAx>
    </c:plotArea>
    <c:legend>
      <c:legendPos val="r"/>
      <c:legendEntry>
        <c:idx val="2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12a'!$D$20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12a'!$E$18:$P$18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12a'!$E$20:$P$20</c:f>
              <c:numCache>
                <c:formatCode>#,##0</c:formatCode>
                <c:ptCount val="12"/>
                <c:pt idx="0">
                  <c:v>52758</c:v>
                </c:pt>
                <c:pt idx="1">
                  <c:v>81058</c:v>
                </c:pt>
                <c:pt idx="2">
                  <c:v>60927</c:v>
                </c:pt>
                <c:pt idx="3">
                  <c:v>94500</c:v>
                </c:pt>
                <c:pt idx="4">
                  <c:v>66944</c:v>
                </c:pt>
                <c:pt idx="5">
                  <c:v>55710</c:v>
                </c:pt>
                <c:pt idx="6">
                  <c:v>68710</c:v>
                </c:pt>
                <c:pt idx="7">
                  <c:v>61627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01-4DAA-870A-94D05BE2C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996672"/>
        <c:axId val="109998464"/>
      </c:barChart>
      <c:lineChart>
        <c:grouping val="standard"/>
        <c:varyColors val="0"/>
        <c:ser>
          <c:idx val="0"/>
          <c:order val="0"/>
          <c:tx>
            <c:strRef>
              <c:f>'KPI 12a'!$D$19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12a'!$E$18:$P$18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12a'!$E$19:$P$19</c:f>
              <c:numCache>
                <c:formatCode>#,##0</c:formatCode>
                <c:ptCount val="12"/>
                <c:pt idx="0">
                  <c:v>65000</c:v>
                </c:pt>
                <c:pt idx="1">
                  <c:v>65000</c:v>
                </c:pt>
                <c:pt idx="2">
                  <c:v>65000</c:v>
                </c:pt>
                <c:pt idx="3">
                  <c:v>67000</c:v>
                </c:pt>
                <c:pt idx="4">
                  <c:v>69000</c:v>
                </c:pt>
                <c:pt idx="5">
                  <c:v>71000</c:v>
                </c:pt>
                <c:pt idx="6">
                  <c:v>72000</c:v>
                </c:pt>
                <c:pt idx="7">
                  <c:v>73000</c:v>
                </c:pt>
                <c:pt idx="8">
                  <c:v>74000</c:v>
                </c:pt>
                <c:pt idx="9">
                  <c:v>74000</c:v>
                </c:pt>
                <c:pt idx="10">
                  <c:v>74000</c:v>
                </c:pt>
                <c:pt idx="11">
                  <c:v>74500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01-4DAA-870A-94D05BE2CA29}"/>
            </c:ext>
          </c:extLst>
        </c:ser>
        <c:ser>
          <c:idx val="2"/>
          <c:order val="2"/>
          <c:tx>
            <c:strRef>
              <c:f>'KPI 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01-4DAA-870A-94D05BE2C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996672"/>
        <c:axId val="109998464"/>
      </c:lineChart>
      <c:dateAx>
        <c:axId val="10999667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9998464"/>
        <c:crosses val="autoZero"/>
        <c:auto val="1"/>
        <c:lblOffset val="100"/>
        <c:baseTimeUnit val="months"/>
      </c:dateAx>
      <c:valAx>
        <c:axId val="10999846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9996672"/>
        <c:crosses val="autoZero"/>
        <c:crossBetween val="between"/>
      </c:valAx>
    </c:plotArea>
    <c:legend>
      <c:legendPos val="r"/>
      <c:legendEntry>
        <c:idx val="2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12a'!$D$20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12a'!$E$18:$P$18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12a'!$E$20:$P$20</c:f>
              <c:numCache>
                <c:formatCode>#,##0</c:formatCode>
                <c:ptCount val="12"/>
                <c:pt idx="0">
                  <c:v>52758</c:v>
                </c:pt>
                <c:pt idx="1">
                  <c:v>81058</c:v>
                </c:pt>
                <c:pt idx="2">
                  <c:v>60927</c:v>
                </c:pt>
                <c:pt idx="3">
                  <c:v>94500</c:v>
                </c:pt>
                <c:pt idx="4">
                  <c:v>66944</c:v>
                </c:pt>
                <c:pt idx="5">
                  <c:v>55710</c:v>
                </c:pt>
                <c:pt idx="6">
                  <c:v>68710</c:v>
                </c:pt>
                <c:pt idx="7">
                  <c:v>61627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0A-45E9-966D-495D7DA2E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996672"/>
        <c:axId val="109998464"/>
      </c:barChart>
      <c:lineChart>
        <c:grouping val="standard"/>
        <c:varyColors val="0"/>
        <c:ser>
          <c:idx val="0"/>
          <c:order val="0"/>
          <c:tx>
            <c:strRef>
              <c:f>'KPI 12a'!$D$19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12a'!$E$18:$P$18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12a'!$E$19:$P$19</c:f>
              <c:numCache>
                <c:formatCode>#,##0</c:formatCode>
                <c:ptCount val="12"/>
                <c:pt idx="0">
                  <c:v>65000</c:v>
                </c:pt>
                <c:pt idx="1">
                  <c:v>65000</c:v>
                </c:pt>
                <c:pt idx="2">
                  <c:v>65000</c:v>
                </c:pt>
                <c:pt idx="3">
                  <c:v>67000</c:v>
                </c:pt>
                <c:pt idx="4">
                  <c:v>69000</c:v>
                </c:pt>
                <c:pt idx="5">
                  <c:v>71000</c:v>
                </c:pt>
                <c:pt idx="6">
                  <c:v>72000</c:v>
                </c:pt>
                <c:pt idx="7">
                  <c:v>73000</c:v>
                </c:pt>
                <c:pt idx="8">
                  <c:v>74000</c:v>
                </c:pt>
                <c:pt idx="9">
                  <c:v>74000</c:v>
                </c:pt>
                <c:pt idx="10">
                  <c:v>74000</c:v>
                </c:pt>
                <c:pt idx="11">
                  <c:v>74500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0A-45E9-966D-495D7DA2E205}"/>
            </c:ext>
          </c:extLst>
        </c:ser>
        <c:ser>
          <c:idx val="2"/>
          <c:order val="2"/>
          <c:tx>
            <c:strRef>
              <c:f>'KPI 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0A-45E9-966D-495D7DA2E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996672"/>
        <c:axId val="109998464"/>
      </c:lineChart>
      <c:dateAx>
        <c:axId val="10999667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9998464"/>
        <c:crosses val="autoZero"/>
        <c:auto val="1"/>
        <c:lblOffset val="100"/>
        <c:baseTimeUnit val="months"/>
      </c:dateAx>
      <c:valAx>
        <c:axId val="10999846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9996672"/>
        <c:crosses val="autoZero"/>
        <c:crossBetween val="between"/>
      </c:valAx>
    </c:plotArea>
    <c:legend>
      <c:legendPos val="r"/>
      <c:legendEntry>
        <c:idx val="2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12a'!$D$20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12a'!$E$18:$P$18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12a'!$E$20:$P$20</c:f>
              <c:numCache>
                <c:formatCode>#,##0</c:formatCode>
                <c:ptCount val="12"/>
                <c:pt idx="0">
                  <c:v>52758</c:v>
                </c:pt>
                <c:pt idx="1">
                  <c:v>81058</c:v>
                </c:pt>
                <c:pt idx="2">
                  <c:v>60927</c:v>
                </c:pt>
                <c:pt idx="3">
                  <c:v>94500</c:v>
                </c:pt>
                <c:pt idx="4">
                  <c:v>66944</c:v>
                </c:pt>
                <c:pt idx="5">
                  <c:v>55710</c:v>
                </c:pt>
                <c:pt idx="6">
                  <c:v>68710</c:v>
                </c:pt>
                <c:pt idx="7">
                  <c:v>61627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01-4DAA-870A-94D05BE2C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522368"/>
        <c:axId val="110523904"/>
      </c:barChart>
      <c:lineChart>
        <c:grouping val="standard"/>
        <c:varyColors val="0"/>
        <c:ser>
          <c:idx val="0"/>
          <c:order val="0"/>
          <c:tx>
            <c:strRef>
              <c:f>'KPI 12a'!$D$19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12a'!$E$18:$P$18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12a'!$E$19:$P$19</c:f>
              <c:numCache>
                <c:formatCode>#,##0</c:formatCode>
                <c:ptCount val="12"/>
                <c:pt idx="0">
                  <c:v>65000</c:v>
                </c:pt>
                <c:pt idx="1">
                  <c:v>65000</c:v>
                </c:pt>
                <c:pt idx="2">
                  <c:v>65000</c:v>
                </c:pt>
                <c:pt idx="3">
                  <c:v>67000</c:v>
                </c:pt>
                <c:pt idx="4">
                  <c:v>69000</c:v>
                </c:pt>
                <c:pt idx="5">
                  <c:v>71000</c:v>
                </c:pt>
                <c:pt idx="6">
                  <c:v>72000</c:v>
                </c:pt>
                <c:pt idx="7">
                  <c:v>73000</c:v>
                </c:pt>
                <c:pt idx="8">
                  <c:v>74000</c:v>
                </c:pt>
                <c:pt idx="9">
                  <c:v>74000</c:v>
                </c:pt>
                <c:pt idx="10">
                  <c:v>74000</c:v>
                </c:pt>
                <c:pt idx="11">
                  <c:v>74500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01-4DAA-870A-94D05BE2CA29}"/>
            </c:ext>
          </c:extLst>
        </c:ser>
        <c:ser>
          <c:idx val="2"/>
          <c:order val="2"/>
          <c:tx>
            <c:strRef>
              <c:f>'KPI 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01-4DAA-870A-94D05BE2C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522368"/>
        <c:axId val="110523904"/>
      </c:lineChart>
      <c:dateAx>
        <c:axId val="11052236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0523904"/>
        <c:crosses val="autoZero"/>
        <c:auto val="1"/>
        <c:lblOffset val="100"/>
        <c:baseTimeUnit val="months"/>
      </c:dateAx>
      <c:valAx>
        <c:axId val="11052390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0522368"/>
        <c:crosses val="autoZero"/>
        <c:crossBetween val="between"/>
      </c:valAx>
    </c:plotArea>
    <c:legend>
      <c:legendPos val="r"/>
      <c:legendEntry>
        <c:idx val="2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6d'!$D$20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6d'!$E$18:$P$18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6d'!$E$20:$P$20</c:f>
              <c:numCache>
                <c:formatCode>#,##0</c:formatCode>
                <c:ptCount val="12"/>
                <c:pt idx="0">
                  <c:v>3659.4499999999971</c:v>
                </c:pt>
                <c:pt idx="1">
                  <c:v>3272.0400000000081</c:v>
                </c:pt>
                <c:pt idx="2">
                  <c:v>3655</c:v>
                </c:pt>
                <c:pt idx="3">
                  <c:v>3582</c:v>
                </c:pt>
                <c:pt idx="4">
                  <c:v>7473</c:v>
                </c:pt>
                <c:pt idx="5">
                  <c:v>4340</c:v>
                </c:pt>
                <c:pt idx="6">
                  <c:v>3621</c:v>
                </c:pt>
                <c:pt idx="7">
                  <c:v>3087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19-4989-852E-BBA87007F2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1788288"/>
        <c:axId val="121789824"/>
      </c:barChart>
      <c:lineChart>
        <c:grouping val="standard"/>
        <c:varyColors val="0"/>
        <c:ser>
          <c:idx val="0"/>
          <c:order val="0"/>
          <c:tx>
            <c:strRef>
              <c:f>'KPI 6d'!$D$19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6d'!$E$18:$P$18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6d'!$E$19:$P$19</c:f>
              <c:numCache>
                <c:formatCode>#,##0</c:formatCode>
                <c:ptCount val="12"/>
                <c:pt idx="0">
                  <c:v>3801.5021666666667</c:v>
                </c:pt>
                <c:pt idx="1">
                  <c:v>3801.5021666666667</c:v>
                </c:pt>
                <c:pt idx="2">
                  <c:v>3801.5021666666667</c:v>
                </c:pt>
                <c:pt idx="3">
                  <c:v>3801.5021666666667</c:v>
                </c:pt>
                <c:pt idx="4">
                  <c:v>3801.5021666666667</c:v>
                </c:pt>
                <c:pt idx="5">
                  <c:v>3801.5021666666667</c:v>
                </c:pt>
                <c:pt idx="6">
                  <c:v>3801.5021666666667</c:v>
                </c:pt>
                <c:pt idx="7">
                  <c:v>3801.5021666666667</c:v>
                </c:pt>
                <c:pt idx="8">
                  <c:v>3801.5021666666667</c:v>
                </c:pt>
                <c:pt idx="9">
                  <c:v>3801.5021666666667</c:v>
                </c:pt>
                <c:pt idx="10">
                  <c:v>3801.5021666666667</c:v>
                </c:pt>
                <c:pt idx="11">
                  <c:v>3801.5021666666667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19-4989-852E-BBA87007F2B2}"/>
            </c:ext>
          </c:extLst>
        </c:ser>
        <c:ser>
          <c:idx val="2"/>
          <c:order val="2"/>
          <c:tx>
            <c:strRef>
              <c:f>'KPI 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F19-4989-852E-BBA87007F2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788288"/>
        <c:axId val="121789824"/>
      </c:lineChart>
      <c:dateAx>
        <c:axId val="12178828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21789824"/>
        <c:crosses val="autoZero"/>
        <c:auto val="1"/>
        <c:lblOffset val="100"/>
        <c:baseTimeUnit val="months"/>
      </c:dateAx>
      <c:valAx>
        <c:axId val="12178982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21788288"/>
        <c:crosses val="autoZero"/>
        <c:crossBetween val="between"/>
      </c:valAx>
    </c:plotArea>
    <c:legend>
      <c:legendPos val="r"/>
      <c:legendEntry>
        <c:idx val="2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6d'!$D$20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6d'!$E$18:$P$18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6d'!$E$20:$P$20</c:f>
              <c:numCache>
                <c:formatCode>#,##0</c:formatCode>
                <c:ptCount val="12"/>
                <c:pt idx="0">
                  <c:v>3659.4499999999971</c:v>
                </c:pt>
                <c:pt idx="1">
                  <c:v>3272.0400000000081</c:v>
                </c:pt>
                <c:pt idx="2">
                  <c:v>3655</c:v>
                </c:pt>
                <c:pt idx="3">
                  <c:v>3582</c:v>
                </c:pt>
                <c:pt idx="4">
                  <c:v>7473</c:v>
                </c:pt>
                <c:pt idx="5">
                  <c:v>4340</c:v>
                </c:pt>
                <c:pt idx="6">
                  <c:v>3621</c:v>
                </c:pt>
                <c:pt idx="7">
                  <c:v>3087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19-4989-852E-BBA87007F2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012992"/>
        <c:axId val="57014528"/>
      </c:barChart>
      <c:lineChart>
        <c:grouping val="standard"/>
        <c:varyColors val="0"/>
        <c:ser>
          <c:idx val="0"/>
          <c:order val="0"/>
          <c:tx>
            <c:strRef>
              <c:f>'KPI 6d'!$D$19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6d'!$E$18:$P$18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6d'!$E$19:$P$19</c:f>
              <c:numCache>
                <c:formatCode>#,##0</c:formatCode>
                <c:ptCount val="12"/>
                <c:pt idx="0">
                  <c:v>3801.5021666666667</c:v>
                </c:pt>
                <c:pt idx="1">
                  <c:v>3801.5021666666667</c:v>
                </c:pt>
                <c:pt idx="2">
                  <c:v>3801.5021666666667</c:v>
                </c:pt>
                <c:pt idx="3">
                  <c:v>3801.5021666666667</c:v>
                </c:pt>
                <c:pt idx="4">
                  <c:v>3801.5021666666667</c:v>
                </c:pt>
                <c:pt idx="5">
                  <c:v>3801.5021666666667</c:v>
                </c:pt>
                <c:pt idx="6">
                  <c:v>3801.5021666666667</c:v>
                </c:pt>
                <c:pt idx="7">
                  <c:v>3801.5021666666667</c:v>
                </c:pt>
                <c:pt idx="8">
                  <c:v>3801.5021666666667</c:v>
                </c:pt>
                <c:pt idx="9">
                  <c:v>3801.5021666666667</c:v>
                </c:pt>
                <c:pt idx="10">
                  <c:v>3801.5021666666667</c:v>
                </c:pt>
                <c:pt idx="11">
                  <c:v>3801.5021666666667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19-4989-852E-BBA87007F2B2}"/>
            </c:ext>
          </c:extLst>
        </c:ser>
        <c:ser>
          <c:idx val="2"/>
          <c:order val="2"/>
          <c:tx>
            <c:strRef>
              <c:f>'KPI 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F19-4989-852E-BBA87007F2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012992"/>
        <c:axId val="57014528"/>
      </c:lineChart>
      <c:dateAx>
        <c:axId val="570129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57014528"/>
        <c:crosses val="autoZero"/>
        <c:auto val="1"/>
        <c:lblOffset val="100"/>
        <c:baseTimeUnit val="months"/>
      </c:dateAx>
      <c:valAx>
        <c:axId val="5701452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57012992"/>
        <c:crosses val="autoZero"/>
        <c:crossBetween val="between"/>
      </c:valAx>
    </c:plotArea>
    <c:legend>
      <c:legendPos val="r"/>
      <c:legendEntry>
        <c:idx val="2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6d'!$D$20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6d'!$E$18:$P$18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6d'!$E$20:$P$20</c:f>
              <c:numCache>
                <c:formatCode>#,##0</c:formatCode>
                <c:ptCount val="12"/>
                <c:pt idx="0">
                  <c:v>3659.4499999999971</c:v>
                </c:pt>
                <c:pt idx="1">
                  <c:v>3272.0400000000081</c:v>
                </c:pt>
                <c:pt idx="2">
                  <c:v>3655</c:v>
                </c:pt>
                <c:pt idx="3">
                  <c:v>3582</c:v>
                </c:pt>
                <c:pt idx="4">
                  <c:v>7473</c:v>
                </c:pt>
                <c:pt idx="5">
                  <c:v>4340</c:v>
                </c:pt>
                <c:pt idx="6">
                  <c:v>3621</c:v>
                </c:pt>
                <c:pt idx="7">
                  <c:v>3087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19-4989-852E-BBA87007F2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953664"/>
        <c:axId val="55955456"/>
      </c:barChart>
      <c:lineChart>
        <c:grouping val="standard"/>
        <c:varyColors val="0"/>
        <c:ser>
          <c:idx val="0"/>
          <c:order val="0"/>
          <c:tx>
            <c:strRef>
              <c:f>'KPI 6d'!$D$19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6d'!$E$18:$P$18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6d'!$E$19:$P$19</c:f>
              <c:numCache>
                <c:formatCode>#,##0</c:formatCode>
                <c:ptCount val="12"/>
                <c:pt idx="0">
                  <c:v>3801.5021666666667</c:v>
                </c:pt>
                <c:pt idx="1">
                  <c:v>3801.5021666666667</c:v>
                </c:pt>
                <c:pt idx="2">
                  <c:v>3801.5021666666667</c:v>
                </c:pt>
                <c:pt idx="3">
                  <c:v>3801.5021666666667</c:v>
                </c:pt>
                <c:pt idx="4">
                  <c:v>3801.5021666666667</c:v>
                </c:pt>
                <c:pt idx="5">
                  <c:v>3801.5021666666667</c:v>
                </c:pt>
                <c:pt idx="6">
                  <c:v>3801.5021666666667</c:v>
                </c:pt>
                <c:pt idx="7">
                  <c:v>3801.5021666666667</c:v>
                </c:pt>
                <c:pt idx="8">
                  <c:v>3801.5021666666667</c:v>
                </c:pt>
                <c:pt idx="9">
                  <c:v>3801.5021666666667</c:v>
                </c:pt>
                <c:pt idx="10">
                  <c:v>3801.5021666666667</c:v>
                </c:pt>
                <c:pt idx="11">
                  <c:v>3801.5021666666667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19-4989-852E-BBA87007F2B2}"/>
            </c:ext>
          </c:extLst>
        </c:ser>
        <c:ser>
          <c:idx val="2"/>
          <c:order val="2"/>
          <c:tx>
            <c:strRef>
              <c:f>'KPI 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F19-4989-852E-BBA87007F2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953664"/>
        <c:axId val="55955456"/>
      </c:lineChart>
      <c:dateAx>
        <c:axId val="5595366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55955456"/>
        <c:crosses val="autoZero"/>
        <c:auto val="1"/>
        <c:lblOffset val="100"/>
        <c:baseTimeUnit val="months"/>
      </c:dateAx>
      <c:valAx>
        <c:axId val="5595545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55953664"/>
        <c:crosses val="autoZero"/>
        <c:crossBetween val="between"/>
      </c:valAx>
    </c:plotArea>
    <c:legend>
      <c:legendPos val="r"/>
      <c:legendEntry>
        <c:idx val="2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12a'!$D$20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12a'!$E$18:$P$18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12a'!$E$20:$P$20</c:f>
              <c:numCache>
                <c:formatCode>#,##0</c:formatCode>
                <c:ptCount val="12"/>
                <c:pt idx="0">
                  <c:v>52758</c:v>
                </c:pt>
                <c:pt idx="1">
                  <c:v>81058</c:v>
                </c:pt>
                <c:pt idx="2">
                  <c:v>60927</c:v>
                </c:pt>
                <c:pt idx="3">
                  <c:v>94500</c:v>
                </c:pt>
                <c:pt idx="4">
                  <c:v>66944</c:v>
                </c:pt>
                <c:pt idx="5">
                  <c:v>55710</c:v>
                </c:pt>
                <c:pt idx="6">
                  <c:v>68710</c:v>
                </c:pt>
                <c:pt idx="7">
                  <c:v>61627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01-4DAA-870A-94D05BE2C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905408"/>
        <c:axId val="109906944"/>
      </c:barChart>
      <c:lineChart>
        <c:grouping val="standard"/>
        <c:varyColors val="0"/>
        <c:ser>
          <c:idx val="0"/>
          <c:order val="0"/>
          <c:tx>
            <c:strRef>
              <c:f>'KPI 12a'!$D$19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12a'!$E$18:$P$18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12a'!$E$19:$P$19</c:f>
              <c:numCache>
                <c:formatCode>#,##0</c:formatCode>
                <c:ptCount val="12"/>
                <c:pt idx="0">
                  <c:v>65000</c:v>
                </c:pt>
                <c:pt idx="1">
                  <c:v>65000</c:v>
                </c:pt>
                <c:pt idx="2">
                  <c:v>65000</c:v>
                </c:pt>
                <c:pt idx="3">
                  <c:v>67000</c:v>
                </c:pt>
                <c:pt idx="4">
                  <c:v>69000</c:v>
                </c:pt>
                <c:pt idx="5">
                  <c:v>71000</c:v>
                </c:pt>
                <c:pt idx="6">
                  <c:v>72000</c:v>
                </c:pt>
                <c:pt idx="7">
                  <c:v>73000</c:v>
                </c:pt>
                <c:pt idx="8">
                  <c:v>74000</c:v>
                </c:pt>
                <c:pt idx="9">
                  <c:v>74000</c:v>
                </c:pt>
                <c:pt idx="10">
                  <c:v>74000</c:v>
                </c:pt>
                <c:pt idx="11">
                  <c:v>74500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01-4DAA-870A-94D05BE2CA29}"/>
            </c:ext>
          </c:extLst>
        </c:ser>
        <c:ser>
          <c:idx val="2"/>
          <c:order val="2"/>
          <c:tx>
            <c:strRef>
              <c:f>'KPI 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01-4DAA-870A-94D05BE2C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905408"/>
        <c:axId val="109906944"/>
      </c:lineChart>
      <c:dateAx>
        <c:axId val="10990540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9906944"/>
        <c:crosses val="autoZero"/>
        <c:auto val="1"/>
        <c:lblOffset val="100"/>
        <c:baseTimeUnit val="months"/>
      </c:dateAx>
      <c:valAx>
        <c:axId val="10990694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9905408"/>
        <c:crosses val="autoZero"/>
        <c:crossBetween val="between"/>
      </c:valAx>
    </c:plotArea>
    <c:legend>
      <c:legendPos val="r"/>
      <c:legendEntry>
        <c:idx val="2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12a'!$D$20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12a'!$E$18:$P$18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12a'!$E$20:$P$20</c:f>
              <c:numCache>
                <c:formatCode>#,##0</c:formatCode>
                <c:ptCount val="12"/>
                <c:pt idx="0">
                  <c:v>52758</c:v>
                </c:pt>
                <c:pt idx="1">
                  <c:v>81058</c:v>
                </c:pt>
                <c:pt idx="2">
                  <c:v>60927</c:v>
                </c:pt>
                <c:pt idx="3">
                  <c:v>94500</c:v>
                </c:pt>
                <c:pt idx="4">
                  <c:v>66944</c:v>
                </c:pt>
                <c:pt idx="5">
                  <c:v>55710</c:v>
                </c:pt>
                <c:pt idx="6">
                  <c:v>68710</c:v>
                </c:pt>
                <c:pt idx="7">
                  <c:v>61627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01-4DAA-870A-94D05BE2C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804160"/>
        <c:axId val="109805952"/>
      </c:barChart>
      <c:lineChart>
        <c:grouping val="standard"/>
        <c:varyColors val="0"/>
        <c:ser>
          <c:idx val="0"/>
          <c:order val="0"/>
          <c:tx>
            <c:strRef>
              <c:f>'KPI 12a'!$D$19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12a'!$E$18:$P$18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12a'!$E$19:$P$19</c:f>
              <c:numCache>
                <c:formatCode>#,##0</c:formatCode>
                <c:ptCount val="12"/>
                <c:pt idx="0">
                  <c:v>65000</c:v>
                </c:pt>
                <c:pt idx="1">
                  <c:v>65000</c:v>
                </c:pt>
                <c:pt idx="2">
                  <c:v>65000</c:v>
                </c:pt>
                <c:pt idx="3">
                  <c:v>67000</c:v>
                </c:pt>
                <c:pt idx="4">
                  <c:v>69000</c:v>
                </c:pt>
                <c:pt idx="5">
                  <c:v>71000</c:v>
                </c:pt>
                <c:pt idx="6">
                  <c:v>72000</c:v>
                </c:pt>
                <c:pt idx="7">
                  <c:v>73000</c:v>
                </c:pt>
                <c:pt idx="8">
                  <c:v>74000</c:v>
                </c:pt>
                <c:pt idx="9">
                  <c:v>74000</c:v>
                </c:pt>
                <c:pt idx="10">
                  <c:v>74000</c:v>
                </c:pt>
                <c:pt idx="11">
                  <c:v>74500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01-4DAA-870A-94D05BE2CA29}"/>
            </c:ext>
          </c:extLst>
        </c:ser>
        <c:ser>
          <c:idx val="2"/>
          <c:order val="2"/>
          <c:tx>
            <c:strRef>
              <c:f>'KPI 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01-4DAA-870A-94D05BE2C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804160"/>
        <c:axId val="109805952"/>
      </c:lineChart>
      <c:dateAx>
        <c:axId val="10980416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9805952"/>
        <c:crosses val="autoZero"/>
        <c:auto val="1"/>
        <c:lblOffset val="100"/>
        <c:baseTimeUnit val="months"/>
      </c:dateAx>
      <c:valAx>
        <c:axId val="10980595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9804160"/>
        <c:crosses val="autoZero"/>
        <c:crossBetween val="between"/>
      </c:valAx>
    </c:plotArea>
    <c:legend>
      <c:legendPos val="r"/>
      <c:legendEntry>
        <c:idx val="2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16a'!$D$20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16a'!$E$18:$P$18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16a'!$E$20:$P$20</c:f>
              <c:numCache>
                <c:formatCode>#,##0</c:formatCode>
                <c:ptCount val="12"/>
                <c:pt idx="0">
                  <c:v>205244.74</c:v>
                </c:pt>
                <c:pt idx="1">
                  <c:v>263054</c:v>
                </c:pt>
                <c:pt idx="2">
                  <c:v>226141</c:v>
                </c:pt>
                <c:pt idx="3">
                  <c:v>274941</c:v>
                </c:pt>
                <c:pt idx="4">
                  <c:v>217269</c:v>
                </c:pt>
                <c:pt idx="5">
                  <c:v>201967</c:v>
                </c:pt>
                <c:pt idx="6">
                  <c:v>280117</c:v>
                </c:pt>
                <c:pt idx="7">
                  <c:v>236748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FD-4C0B-AC9F-0D94F63EF814}"/>
            </c:ext>
          </c:extLst>
        </c:ser>
        <c:ser>
          <c:idx val="2"/>
          <c:order val="2"/>
          <c:tx>
            <c:strRef>
              <c:f>'KPI 16a'!$D$23</c:f>
              <c:strCache>
                <c:ptCount val="1"/>
                <c:pt idx="0">
                  <c:v>Actual 24/25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invertIfNegative val="0"/>
          <c:val>
            <c:numRef>
              <c:f>'KPI 16a'!$E$23:$P$23</c:f>
              <c:numCache>
                <c:formatCode>#,##0.0</c:formatCode>
                <c:ptCount val="12"/>
                <c:pt idx="0">
                  <c:v>207360.666</c:v>
                </c:pt>
                <c:pt idx="1">
                  <c:v>234148.96</c:v>
                </c:pt>
                <c:pt idx="2">
                  <c:v>218319.71999999997</c:v>
                </c:pt>
                <c:pt idx="3">
                  <c:v>230651.24</c:v>
                </c:pt>
                <c:pt idx="4">
                  <c:v>235530.06</c:v>
                </c:pt>
                <c:pt idx="5">
                  <c:v>167338.1</c:v>
                </c:pt>
                <c:pt idx="6">
                  <c:v>287907.06</c:v>
                </c:pt>
                <c:pt idx="7">
                  <c:v>241013</c:v>
                </c:pt>
                <c:pt idx="8">
                  <c:v>243997</c:v>
                </c:pt>
                <c:pt idx="9">
                  <c:v>195266.7</c:v>
                </c:pt>
                <c:pt idx="10">
                  <c:v>241072.27078651683</c:v>
                </c:pt>
                <c:pt idx="11">
                  <c:v>247454.82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CFD-4C0B-AC9F-0D94F63EF8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19584"/>
        <c:axId val="41221120"/>
      </c:barChart>
      <c:lineChart>
        <c:grouping val="standard"/>
        <c:varyColors val="0"/>
        <c:ser>
          <c:idx val="0"/>
          <c:order val="0"/>
          <c:tx>
            <c:strRef>
              <c:f>'KPI 16a'!$D$19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16a'!$E$18:$P$18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16a'!$E$19:$P$19</c:f>
              <c:numCache>
                <c:formatCode>#,##0</c:formatCode>
                <c:ptCount val="12"/>
                <c:pt idx="0">
                  <c:v>219705</c:v>
                </c:pt>
                <c:pt idx="1">
                  <c:v>221005</c:v>
                </c:pt>
                <c:pt idx="2">
                  <c:v>223055</c:v>
                </c:pt>
                <c:pt idx="3">
                  <c:v>227205</c:v>
                </c:pt>
                <c:pt idx="4">
                  <c:v>231255</c:v>
                </c:pt>
                <c:pt idx="5">
                  <c:v>235355</c:v>
                </c:pt>
                <c:pt idx="6">
                  <c:v>238405</c:v>
                </c:pt>
                <c:pt idx="7">
                  <c:v>241455</c:v>
                </c:pt>
                <c:pt idx="8">
                  <c:v>244505</c:v>
                </c:pt>
                <c:pt idx="9">
                  <c:v>246555</c:v>
                </c:pt>
                <c:pt idx="10">
                  <c:v>248605</c:v>
                </c:pt>
                <c:pt idx="11">
                  <c:v>251155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FD-4C0B-AC9F-0D94F63EF8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219584"/>
        <c:axId val="41221120"/>
      </c:lineChart>
      <c:dateAx>
        <c:axId val="4121958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1221120"/>
        <c:crosses val="autoZero"/>
        <c:auto val="1"/>
        <c:lblOffset val="100"/>
        <c:baseTimeUnit val="months"/>
      </c:dateAx>
      <c:valAx>
        <c:axId val="4122112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1219584"/>
        <c:crosses val="autoZero"/>
        <c:crossBetween val="between"/>
      </c:valAx>
    </c:plotArea>
    <c:legend>
      <c:legendPos val="r"/>
      <c:legendEntry>
        <c:idx val="1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16b'!$D$20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16b'!$E$18:$P$18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16b'!$E$20:$P$20</c:f>
              <c:numCache>
                <c:formatCode>#,##0</c:formatCode>
                <c:ptCount val="12"/>
                <c:pt idx="0">
                  <c:v>205244.74</c:v>
                </c:pt>
                <c:pt idx="1">
                  <c:v>263054</c:v>
                </c:pt>
                <c:pt idx="2">
                  <c:v>226141</c:v>
                </c:pt>
                <c:pt idx="3">
                  <c:v>274941</c:v>
                </c:pt>
                <c:pt idx="4">
                  <c:v>217269</c:v>
                </c:pt>
                <c:pt idx="5">
                  <c:v>201967</c:v>
                </c:pt>
                <c:pt idx="6">
                  <c:v>280117</c:v>
                </c:pt>
                <c:pt idx="7">
                  <c:v>236748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FD-4EE7-BA78-F277B24A9D49}"/>
            </c:ext>
          </c:extLst>
        </c:ser>
        <c:ser>
          <c:idx val="2"/>
          <c:order val="2"/>
          <c:tx>
            <c:strRef>
              <c:f>'KPI 16b'!$D$23</c:f>
              <c:strCache>
                <c:ptCount val="1"/>
                <c:pt idx="0">
                  <c:v>Actual 24/25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invertIfNegative val="0"/>
          <c:val>
            <c:numRef>
              <c:f>'KPI 16b'!$E$23:$P$23</c:f>
              <c:numCache>
                <c:formatCode>#,##0.0</c:formatCode>
                <c:ptCount val="12"/>
                <c:pt idx="0">
                  <c:v>207360.666</c:v>
                </c:pt>
                <c:pt idx="1">
                  <c:v>234148.96</c:v>
                </c:pt>
                <c:pt idx="2">
                  <c:v>218319.71999999997</c:v>
                </c:pt>
                <c:pt idx="3">
                  <c:v>230651.24</c:v>
                </c:pt>
                <c:pt idx="4">
                  <c:v>235530.06</c:v>
                </c:pt>
                <c:pt idx="5">
                  <c:v>167338.1</c:v>
                </c:pt>
                <c:pt idx="6">
                  <c:v>287907.06</c:v>
                </c:pt>
                <c:pt idx="7">
                  <c:v>241013</c:v>
                </c:pt>
                <c:pt idx="8">
                  <c:v>243997</c:v>
                </c:pt>
                <c:pt idx="9">
                  <c:v>195266.7</c:v>
                </c:pt>
                <c:pt idx="10">
                  <c:v>241072.27078651683</c:v>
                </c:pt>
                <c:pt idx="11">
                  <c:v>247454.82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FD-4EE7-BA78-F277B24A9D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19584"/>
        <c:axId val="41221120"/>
      </c:barChart>
      <c:lineChart>
        <c:grouping val="standard"/>
        <c:varyColors val="0"/>
        <c:ser>
          <c:idx val="0"/>
          <c:order val="0"/>
          <c:tx>
            <c:strRef>
              <c:f>'KPI 16b'!$D$19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16b'!$E$18:$P$18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16b'!$E$19:$P$19</c:f>
              <c:numCache>
                <c:formatCode>#,##0</c:formatCode>
                <c:ptCount val="12"/>
                <c:pt idx="0">
                  <c:v>219705</c:v>
                </c:pt>
                <c:pt idx="1">
                  <c:v>221005</c:v>
                </c:pt>
                <c:pt idx="2">
                  <c:v>223055</c:v>
                </c:pt>
                <c:pt idx="3">
                  <c:v>227205</c:v>
                </c:pt>
                <c:pt idx="4">
                  <c:v>231255</c:v>
                </c:pt>
                <c:pt idx="5">
                  <c:v>235355</c:v>
                </c:pt>
                <c:pt idx="6">
                  <c:v>238405</c:v>
                </c:pt>
                <c:pt idx="7">
                  <c:v>241455</c:v>
                </c:pt>
                <c:pt idx="8">
                  <c:v>244505</c:v>
                </c:pt>
                <c:pt idx="9">
                  <c:v>246555</c:v>
                </c:pt>
                <c:pt idx="10">
                  <c:v>248605</c:v>
                </c:pt>
                <c:pt idx="11">
                  <c:v>251155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FFD-4EE7-BA78-F277B24A9D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219584"/>
        <c:axId val="41221120"/>
      </c:lineChart>
      <c:dateAx>
        <c:axId val="4121958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1221120"/>
        <c:crosses val="autoZero"/>
        <c:auto val="1"/>
        <c:lblOffset val="100"/>
        <c:baseTimeUnit val="months"/>
      </c:dateAx>
      <c:valAx>
        <c:axId val="4122112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1219584"/>
        <c:crosses val="autoZero"/>
        <c:crossBetween val="between"/>
      </c:valAx>
    </c:plotArea>
    <c:legend>
      <c:legendPos val="r"/>
      <c:legendEntry>
        <c:idx val="1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16c'!$D$20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16c'!$E$18:$P$18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16c'!$E$20:$P$20</c:f>
              <c:numCache>
                <c:formatCode>#,##0</c:formatCode>
                <c:ptCount val="12"/>
                <c:pt idx="0">
                  <c:v>5858.0370000000003</c:v>
                </c:pt>
                <c:pt idx="1">
                  <c:v>8060</c:v>
                </c:pt>
                <c:pt idx="2">
                  <c:v>9853.9000000000015</c:v>
                </c:pt>
                <c:pt idx="3">
                  <c:v>9259</c:v>
                </c:pt>
                <c:pt idx="4">
                  <c:v>9609</c:v>
                </c:pt>
                <c:pt idx="5">
                  <c:v>11324</c:v>
                </c:pt>
                <c:pt idx="6">
                  <c:v>14204</c:v>
                </c:pt>
                <c:pt idx="7">
                  <c:v>8691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4E-4201-A4F4-3560C3B61EAD}"/>
            </c:ext>
          </c:extLst>
        </c:ser>
        <c:ser>
          <c:idx val="4"/>
          <c:order val="2"/>
          <c:tx>
            <c:strRef>
              <c:f>'KPI 16c'!$D$23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16c'!$E$18:$P$18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16c'!$E$23:$P$23</c:f>
              <c:numCache>
                <c:formatCode>#,##0</c:formatCode>
                <c:ptCount val="12"/>
                <c:pt idx="0">
                  <c:v>6505</c:v>
                </c:pt>
                <c:pt idx="1">
                  <c:v>2792.359999999986</c:v>
                </c:pt>
                <c:pt idx="2">
                  <c:v>3567.859999999986</c:v>
                </c:pt>
                <c:pt idx="3">
                  <c:v>4130.2399999999907</c:v>
                </c:pt>
                <c:pt idx="4">
                  <c:v>3439.3800000000047</c:v>
                </c:pt>
                <c:pt idx="5">
                  <c:v>2692.9800000000032</c:v>
                </c:pt>
                <c:pt idx="6">
                  <c:v>5273.960000000021</c:v>
                </c:pt>
                <c:pt idx="7">
                  <c:v>5198</c:v>
                </c:pt>
                <c:pt idx="8">
                  <c:v>9829</c:v>
                </c:pt>
                <c:pt idx="9">
                  <c:v>9231.2168539325903</c:v>
                </c:pt>
                <c:pt idx="10">
                  <c:v>12255.787640449435</c:v>
                </c:pt>
                <c:pt idx="11">
                  <c:v>10045.82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4E-4201-A4F4-3560C3B61E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2334720"/>
        <c:axId val="112336256"/>
      </c:barChart>
      <c:lineChart>
        <c:grouping val="standard"/>
        <c:varyColors val="0"/>
        <c:ser>
          <c:idx val="0"/>
          <c:order val="0"/>
          <c:tx>
            <c:strRef>
              <c:f>'KPI 16c'!$D$19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16c'!$E$18:$P$18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16c'!$E$19:$P$19</c:f>
              <c:numCache>
                <c:formatCode>#,##0</c:formatCode>
                <c:ptCount val="12"/>
                <c:pt idx="0">
                  <c:v>4889.0308521786601</c:v>
                </c:pt>
                <c:pt idx="1">
                  <c:v>5117.7633383419252</c:v>
                </c:pt>
                <c:pt idx="2">
                  <c:v>6012.7030777526325</c:v>
                </c:pt>
                <c:pt idx="3">
                  <c:v>6824.3721712955394</c:v>
                </c:pt>
                <c:pt idx="4">
                  <c:v>7884.1730947472906</c:v>
                </c:pt>
                <c:pt idx="5">
                  <c:v>13699.059310070688</c:v>
                </c:pt>
                <c:pt idx="6">
                  <c:v>9923.6754164781523</c:v>
                </c:pt>
                <c:pt idx="7">
                  <c:v>10859.056178243185</c:v>
                </c:pt>
                <c:pt idx="8">
                  <c:v>12118.163769770144</c:v>
                </c:pt>
                <c:pt idx="9">
                  <c:v>13050.138183307567</c:v>
                </c:pt>
                <c:pt idx="10">
                  <c:v>14012.019412244692</c:v>
                </c:pt>
                <c:pt idx="11">
                  <c:v>15541.525195569811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4E-4201-A4F4-3560C3B61EAD}"/>
            </c:ext>
          </c:extLst>
        </c:ser>
        <c:ser>
          <c:idx val="2"/>
          <c:order val="3"/>
          <c:tx>
            <c:strRef>
              <c:f>'KPI 11'!#REF!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74E-4201-A4F4-3560C3B61E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334720"/>
        <c:axId val="112336256"/>
      </c:lineChart>
      <c:dateAx>
        <c:axId val="11233472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2336256"/>
        <c:crosses val="autoZero"/>
        <c:auto val="1"/>
        <c:lblOffset val="100"/>
        <c:baseTimeUnit val="months"/>
      </c:dateAx>
      <c:valAx>
        <c:axId val="11233625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2334720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16e'!$D$20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16e'!$E$18:$P$18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16e'!$E$20:$P$20</c:f>
              <c:numCache>
                <c:formatCode>0.0%</c:formatCode>
                <c:ptCount val="12"/>
                <c:pt idx="0">
                  <c:v>2.8541715612297788E-2</c:v>
                </c:pt>
                <c:pt idx="1">
                  <c:v>3.064009671018118E-2</c:v>
                </c:pt>
                <c:pt idx="2">
                  <c:v>4.3574141796489808E-2</c:v>
                </c:pt>
                <c:pt idx="3">
                  <c:v>3.3676316009616611E-2</c:v>
                </c:pt>
                <c:pt idx="4">
                  <c:v>4.4226281706087847E-2</c:v>
                </c:pt>
                <c:pt idx="5">
                  <c:v>5.6068565656765712E-2</c:v>
                </c:pt>
                <c:pt idx="6">
                  <c:v>5.0707382986394968E-2</c:v>
                </c:pt>
                <c:pt idx="7">
                  <c:v>3.6709919407978103E-2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E2-4EE3-B673-9B17A938721E}"/>
            </c:ext>
          </c:extLst>
        </c:ser>
        <c:ser>
          <c:idx val="4"/>
          <c:order val="2"/>
          <c:tx>
            <c:strRef>
              <c:f>'KPI 16e'!$D$23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16e'!$E$18:$P$18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16e'!$E$23:$P$23</c:f>
              <c:numCache>
                <c:formatCode>0.0%</c:formatCode>
                <c:ptCount val="12"/>
                <c:pt idx="0">
                  <c:v>3.137046251577915E-2</c:v>
                </c:pt>
                <c:pt idx="1">
                  <c:v>1.1925570799033171E-2</c:v>
                </c:pt>
                <c:pt idx="2">
                  <c:v>1.6342362476463358E-2</c:v>
                </c:pt>
                <c:pt idx="3">
                  <c:v>1.7906862325994827E-2</c:v>
                </c:pt>
                <c:pt idx="4">
                  <c:v>1.4602722047453326E-2</c:v>
                </c:pt>
                <c:pt idx="5">
                  <c:v>1.6093047548645545E-2</c:v>
                </c:pt>
                <c:pt idx="6">
                  <c:v>1.8318272570321897E-2</c:v>
                </c:pt>
                <c:pt idx="7">
                  <c:v>2.1567301348889893E-2</c:v>
                </c:pt>
                <c:pt idx="8">
                  <c:v>4.0283282171502108E-2</c:v>
                </c:pt>
                <c:pt idx="9">
                  <c:v>4.7274916070853809E-2</c:v>
                </c:pt>
                <c:pt idx="10">
                  <c:v>5.083864519326086E-2</c:v>
                </c:pt>
                <c:pt idx="11">
                  <c:v>4.0596582438765995E-2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E2-4EE3-B673-9B17A93872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070464"/>
        <c:axId val="113072000"/>
      </c:barChart>
      <c:lineChart>
        <c:grouping val="standard"/>
        <c:varyColors val="0"/>
        <c:ser>
          <c:idx val="0"/>
          <c:order val="0"/>
          <c:tx>
            <c:strRef>
              <c:f>'KPI 16e'!$D$19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16e'!$E$18:$P$18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16e'!$E$19:$P$19</c:f>
              <c:numCache>
                <c:formatCode>0.0%</c:formatCode>
                <c:ptCount val="12"/>
                <c:pt idx="0">
                  <c:v>2.2759159254191065E-2</c:v>
                </c:pt>
                <c:pt idx="1">
                  <c:v>2.3705724421136418E-2</c:v>
                </c:pt>
                <c:pt idx="2">
                  <c:v>2.7702909354606613E-2</c:v>
                </c:pt>
                <c:pt idx="3">
                  <c:v>3.096629789347877E-2</c:v>
                </c:pt>
                <c:pt idx="4">
                  <c:v>3.5296341979749769E-2</c:v>
                </c:pt>
                <c:pt idx="5">
                  <c:v>6.1803258091936576E-2</c:v>
                </c:pt>
                <c:pt idx="6">
                  <c:v>4.3433201530003088E-2</c:v>
                </c:pt>
                <c:pt idx="7">
                  <c:v>4.7091271417318961E-2</c:v>
                </c:pt>
                <c:pt idx="8">
                  <c:v>5.214651555290533E-2</c:v>
                </c:pt>
                <c:pt idx="9">
                  <c:v>5.5888079082277414E-2</c:v>
                </c:pt>
                <c:pt idx="10">
                  <c:v>5.9729065111575878E-2</c:v>
                </c:pt>
                <c:pt idx="11">
                  <c:v>6.5961954037093928E-2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E2-4EE3-B673-9B17A938721E}"/>
            </c:ext>
          </c:extLst>
        </c:ser>
        <c:ser>
          <c:idx val="2"/>
          <c:order val="3"/>
          <c:tx>
            <c:strRef>
              <c:f>'KPI 11'!#REF!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0E2-4EE3-B673-9B17A93872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070464"/>
        <c:axId val="113072000"/>
      </c:lineChart>
      <c:dateAx>
        <c:axId val="11307046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3072000"/>
        <c:crosses val="autoZero"/>
        <c:auto val="1"/>
        <c:lblOffset val="100"/>
        <c:baseTimeUnit val="months"/>
      </c:dateAx>
      <c:valAx>
        <c:axId val="113072000"/>
        <c:scaling>
          <c:orientation val="minMax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3070464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16f'!$D$20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16f'!$E$18:$P$18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16f'!$E$20:$P$20</c:f>
              <c:numCache>
                <c:formatCode>#,##0</c:formatCode>
                <c:ptCount val="12"/>
                <c:pt idx="0">
                  <c:v>199386.70299999998</c:v>
                </c:pt>
                <c:pt idx="1">
                  <c:v>254994</c:v>
                </c:pt>
                <c:pt idx="2">
                  <c:v>216287.1</c:v>
                </c:pt>
                <c:pt idx="3">
                  <c:v>265682</c:v>
                </c:pt>
                <c:pt idx="4">
                  <c:v>207660</c:v>
                </c:pt>
                <c:pt idx="5">
                  <c:v>190643</c:v>
                </c:pt>
                <c:pt idx="6">
                  <c:v>265913</c:v>
                </c:pt>
                <c:pt idx="7">
                  <c:v>228057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5-407F-828A-6DF0F806A6AA}"/>
            </c:ext>
          </c:extLst>
        </c:ser>
        <c:ser>
          <c:idx val="4"/>
          <c:order val="2"/>
          <c:tx>
            <c:strRef>
              <c:f>'KPI 16f'!$D$23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16f'!$E$18:$P$18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16f'!$E$23:$P$23</c:f>
              <c:numCache>
                <c:formatCode>#,##0</c:formatCode>
                <c:ptCount val="12"/>
                <c:pt idx="0">
                  <c:v>200855.666</c:v>
                </c:pt>
                <c:pt idx="1">
                  <c:v>231356.6</c:v>
                </c:pt>
                <c:pt idx="2">
                  <c:v>214751.86</c:v>
                </c:pt>
                <c:pt idx="3">
                  <c:v>226521</c:v>
                </c:pt>
                <c:pt idx="4">
                  <c:v>232090.68</c:v>
                </c:pt>
                <c:pt idx="5">
                  <c:v>164645.12</c:v>
                </c:pt>
                <c:pt idx="6">
                  <c:v>282633.09999999998</c:v>
                </c:pt>
                <c:pt idx="7">
                  <c:v>235815</c:v>
                </c:pt>
                <c:pt idx="8">
                  <c:v>234168</c:v>
                </c:pt>
                <c:pt idx="9">
                  <c:v>186035.48314606742</c:v>
                </c:pt>
                <c:pt idx="10">
                  <c:v>228816.48314606739</c:v>
                </c:pt>
                <c:pt idx="11">
                  <c:v>237409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85-407F-828A-6DF0F806A6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2974464"/>
        <c:axId val="113090944"/>
      </c:barChart>
      <c:lineChart>
        <c:grouping val="standard"/>
        <c:varyColors val="0"/>
        <c:ser>
          <c:idx val="0"/>
          <c:order val="0"/>
          <c:tx>
            <c:strRef>
              <c:f>'KPI 16f'!$D$19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16f'!$E$18:$P$18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16f'!$E$19:$P$19</c:f>
              <c:numCache>
                <c:formatCode>#,##0</c:formatCode>
                <c:ptCount val="12"/>
                <c:pt idx="0">
                  <c:v>214802.56914782134</c:v>
                </c:pt>
                <c:pt idx="1">
                  <c:v>215873.83666165808</c:v>
                </c:pt>
                <c:pt idx="2">
                  <c:v>217028.89692224737</c:v>
                </c:pt>
                <c:pt idx="3">
                  <c:v>220367.22782870446</c:v>
                </c:pt>
                <c:pt idx="4">
                  <c:v>223357.42690525271</c:v>
                </c:pt>
                <c:pt idx="5">
                  <c:v>221642.54068992933</c:v>
                </c:pt>
                <c:pt idx="6">
                  <c:v>228467.92458352185</c:v>
                </c:pt>
                <c:pt idx="7">
                  <c:v>230582.54382175682</c:v>
                </c:pt>
                <c:pt idx="8">
                  <c:v>232373.43623022985</c:v>
                </c:pt>
                <c:pt idx="9">
                  <c:v>233491.46181669243</c:v>
                </c:pt>
                <c:pt idx="10">
                  <c:v>234579.58058775531</c:v>
                </c:pt>
                <c:pt idx="11">
                  <c:v>235600.07480443019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85-407F-828A-6DF0F806A6AA}"/>
            </c:ext>
          </c:extLst>
        </c:ser>
        <c:ser>
          <c:idx val="2"/>
          <c:order val="3"/>
          <c:tx>
            <c:strRef>
              <c:f>'KPI 11'!#REF!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85-407F-828A-6DF0F806A6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974464"/>
        <c:axId val="113090944"/>
      </c:lineChart>
      <c:dateAx>
        <c:axId val="11297446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3090944"/>
        <c:crosses val="autoZero"/>
        <c:auto val="1"/>
        <c:lblOffset val="100"/>
        <c:baseTimeUnit val="months"/>
      </c:dateAx>
      <c:valAx>
        <c:axId val="11309094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2974464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17a'!$D$20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17a'!$E$18:$P$18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17a'!$E$20:$P$20</c:f>
              <c:numCache>
                <c:formatCode>m/d/yyyy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46003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2E-4849-955A-A55703BD7C5D}"/>
            </c:ext>
          </c:extLst>
        </c:ser>
        <c:ser>
          <c:idx val="2"/>
          <c:order val="2"/>
          <c:tx>
            <c:strRef>
              <c:f>'KPI 17a'!$D$23</c:f>
              <c:strCache>
                <c:ptCount val="1"/>
                <c:pt idx="0">
                  <c:v>Actual 24/25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invertIfNegative val="0"/>
          <c:val>
            <c:numRef>
              <c:f>'KPI 17a'!$E$23:$P$23</c:f>
              <c:numCache>
                <c:formatCode>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2E-4849-955A-A55703BD7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384832"/>
        <c:axId val="111407104"/>
      </c:barChart>
      <c:lineChart>
        <c:grouping val="standard"/>
        <c:varyColors val="0"/>
        <c:ser>
          <c:idx val="0"/>
          <c:order val="0"/>
          <c:tx>
            <c:strRef>
              <c:f>'KPI 17a'!$D$19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17a'!$E$18:$P$18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17a'!$E$19:$P$19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2E-4849-955A-A55703BD7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384832"/>
        <c:axId val="111407104"/>
      </c:lineChart>
      <c:dateAx>
        <c:axId val="11138483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1407104"/>
        <c:crosses val="autoZero"/>
        <c:auto val="1"/>
        <c:lblOffset val="100"/>
        <c:baseTimeUnit val="months"/>
      </c:dateAx>
      <c:valAx>
        <c:axId val="111407104"/>
        <c:scaling>
          <c:orientation val="minMax"/>
        </c:scaling>
        <c:delete val="0"/>
        <c:axPos val="l"/>
        <c:majorGridlines/>
        <c:numFmt formatCode="m/d/yy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1384832"/>
        <c:crosses val="autoZero"/>
        <c:crossBetween val="between"/>
      </c:valAx>
    </c:plotArea>
    <c:legend>
      <c:legendPos val="r"/>
      <c:legendEntry>
        <c:idx val="1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17b'!$D$20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17b'!$E$18:$P$18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17b'!$E$20:$P$20</c:f>
              <c:numCache>
                <c:formatCode>#,##0</c:formatCode>
                <c:ptCount val="12"/>
                <c:pt idx="0">
                  <c:v>97660</c:v>
                </c:pt>
                <c:pt idx="1">
                  <c:v>115996</c:v>
                </c:pt>
                <c:pt idx="2">
                  <c:v>103208</c:v>
                </c:pt>
                <c:pt idx="3">
                  <c:v>110547</c:v>
                </c:pt>
                <c:pt idx="4">
                  <c:v>94752</c:v>
                </c:pt>
                <c:pt idx="5">
                  <c:v>85387</c:v>
                </c:pt>
                <c:pt idx="6">
                  <c:v>127954</c:v>
                </c:pt>
                <c:pt idx="7">
                  <c:v>103943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11-4A61-A742-AB3AA231779A}"/>
            </c:ext>
          </c:extLst>
        </c:ser>
        <c:ser>
          <c:idx val="2"/>
          <c:order val="2"/>
          <c:tx>
            <c:strRef>
              <c:f>'KPI 17b'!$D$23</c:f>
              <c:strCache>
                <c:ptCount val="1"/>
                <c:pt idx="0">
                  <c:v>Actual 24/25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invertIfNegative val="0"/>
          <c:val>
            <c:numRef>
              <c:f>'KPI 17b'!$E$23:$P$23</c:f>
              <c:numCache>
                <c:formatCode>#,##0</c:formatCode>
                <c:ptCount val="12"/>
                <c:pt idx="0">
                  <c:v>67507</c:v>
                </c:pt>
                <c:pt idx="1">
                  <c:v>119133</c:v>
                </c:pt>
                <c:pt idx="2">
                  <c:v>106079</c:v>
                </c:pt>
                <c:pt idx="3">
                  <c:v>113305</c:v>
                </c:pt>
                <c:pt idx="4">
                  <c:v>109357</c:v>
                </c:pt>
                <c:pt idx="5">
                  <c:v>76630</c:v>
                </c:pt>
                <c:pt idx="6">
                  <c:v>149313</c:v>
                </c:pt>
                <c:pt idx="7">
                  <c:v>119365</c:v>
                </c:pt>
                <c:pt idx="8">
                  <c:v>111050</c:v>
                </c:pt>
                <c:pt idx="9">
                  <c:v>85746</c:v>
                </c:pt>
                <c:pt idx="10">
                  <c:v>107765</c:v>
                </c:pt>
                <c:pt idx="11">
                  <c:v>103147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11-4A61-A742-AB3AA2317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253376"/>
        <c:axId val="111254912"/>
      </c:barChart>
      <c:lineChart>
        <c:grouping val="standard"/>
        <c:varyColors val="0"/>
        <c:ser>
          <c:idx val="0"/>
          <c:order val="0"/>
          <c:tx>
            <c:strRef>
              <c:f>'KPI 17b'!$D$19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17b'!$E$18:$P$18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17b'!$E$19:$P$19</c:f>
              <c:numCache>
                <c:formatCode>#,##0</c:formatCode>
                <c:ptCount val="12"/>
                <c:pt idx="0">
                  <c:v>105295.52330913652</c:v>
                </c:pt>
                <c:pt idx="1">
                  <c:v>105074.89002119715</c:v>
                </c:pt>
                <c:pt idx="2">
                  <c:v>104857.32806093279</c:v>
                </c:pt>
                <c:pt idx="3">
                  <c:v>104642.77044606405</c:v>
                </c:pt>
                <c:pt idx="4">
                  <c:v>104431.15222982681</c:v>
                </c:pt>
                <c:pt idx="5">
                  <c:v>104222.41042037289</c:v>
                </c:pt>
                <c:pt idx="6">
                  <c:v>104016.48390414237</c:v>
                </c:pt>
                <c:pt idx="7">
                  <c:v>103813.31337297201</c:v>
                </c:pt>
                <c:pt idx="8">
                  <c:v>103612.84125472172</c:v>
                </c:pt>
                <c:pt idx="9">
                  <c:v>103415.0116472142</c:v>
                </c:pt>
                <c:pt idx="10">
                  <c:v>103219.77025529805</c:v>
                </c:pt>
                <c:pt idx="11">
                  <c:v>103027.06433085726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11-4A61-A742-AB3AA2317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253376"/>
        <c:axId val="111254912"/>
      </c:lineChart>
      <c:dateAx>
        <c:axId val="11125337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1254912"/>
        <c:crosses val="autoZero"/>
        <c:auto val="1"/>
        <c:lblOffset val="100"/>
        <c:baseTimeUnit val="months"/>
      </c:dateAx>
      <c:valAx>
        <c:axId val="11125491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1253376"/>
        <c:crosses val="autoZero"/>
        <c:crossBetween val="between"/>
      </c:valAx>
    </c:plotArea>
    <c:legend>
      <c:legendPos val="r"/>
      <c:legendEntry>
        <c:idx val="1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17c'!$D$20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17c'!$E$18:$P$18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17c'!$E$20:$P$20</c:f>
              <c:numCache>
                <c:formatCode>#,##0</c:formatCode>
                <c:ptCount val="12"/>
                <c:pt idx="0">
                  <c:v>0</c:v>
                </c:pt>
                <c:pt idx="1">
                  <c:v>45889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46003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BF-4588-9929-80ED752A4006}"/>
            </c:ext>
          </c:extLst>
        </c:ser>
        <c:ser>
          <c:idx val="2"/>
          <c:order val="2"/>
          <c:tx>
            <c:strRef>
              <c:f>'KPI 17c'!$D$23</c:f>
              <c:strCache>
                <c:ptCount val="1"/>
                <c:pt idx="0">
                  <c:v>Actual 24/25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invertIfNegative val="0"/>
          <c:val>
            <c:numRef>
              <c:f>'KPI 17c'!$E$23:$P$23</c:f>
              <c:numCache>
                <c:formatCode>#,##0.0</c:formatCode>
                <c:ptCount val="12"/>
                <c:pt idx="0">
                  <c:v>82843</c:v>
                </c:pt>
                <c:pt idx="1">
                  <c:v>90749</c:v>
                </c:pt>
                <c:pt idx="2">
                  <c:v>89329</c:v>
                </c:pt>
                <c:pt idx="3">
                  <c:v>88825</c:v>
                </c:pt>
                <c:pt idx="4">
                  <c:v>91279</c:v>
                </c:pt>
                <c:pt idx="5">
                  <c:v>98473</c:v>
                </c:pt>
                <c:pt idx="6">
                  <c:v>101083</c:v>
                </c:pt>
                <c:pt idx="7">
                  <c:v>103932</c:v>
                </c:pt>
                <c:pt idx="8">
                  <c:v>95060</c:v>
                </c:pt>
                <c:pt idx="9">
                  <c:v>113301</c:v>
                </c:pt>
                <c:pt idx="10">
                  <c:v>90739</c:v>
                </c:pt>
                <c:pt idx="11">
                  <c:v>93092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BF-4588-9929-80ED752A40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2217088"/>
        <c:axId val="112218880"/>
      </c:barChart>
      <c:lineChart>
        <c:grouping val="standard"/>
        <c:varyColors val="0"/>
        <c:ser>
          <c:idx val="0"/>
          <c:order val="0"/>
          <c:tx>
            <c:strRef>
              <c:f>'KPI 17c'!$D$19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17c'!$E$18:$P$18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17c'!$E$19:$P$19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BF-4588-9929-80ED752A40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217088"/>
        <c:axId val="112218880"/>
      </c:lineChart>
      <c:dateAx>
        <c:axId val="11221708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2218880"/>
        <c:crosses val="autoZero"/>
        <c:auto val="1"/>
        <c:lblOffset val="100"/>
        <c:baseTimeUnit val="months"/>
      </c:dateAx>
      <c:valAx>
        <c:axId val="11221888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2217088"/>
        <c:crosses val="autoZero"/>
        <c:crossBetween val="between"/>
      </c:valAx>
    </c:plotArea>
    <c:legend>
      <c:legendPos val="r"/>
      <c:legendEntry>
        <c:idx val="1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17d'!$D$20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17d'!$E$18:$P$18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17d'!$E$20:$P$20</c:f>
              <c:numCache>
                <c:formatCode>#,##0</c:formatCode>
                <c:ptCount val="12"/>
                <c:pt idx="0">
                  <c:v>64701</c:v>
                </c:pt>
                <c:pt idx="1">
                  <c:v>95635</c:v>
                </c:pt>
                <c:pt idx="2">
                  <c:v>70742</c:v>
                </c:pt>
                <c:pt idx="3">
                  <c:v>104408</c:v>
                </c:pt>
                <c:pt idx="4">
                  <c:v>78968</c:v>
                </c:pt>
                <c:pt idx="5">
                  <c:v>66244</c:v>
                </c:pt>
                <c:pt idx="6">
                  <c:v>88751</c:v>
                </c:pt>
                <c:pt idx="7">
                  <c:v>78168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6C-4A02-BAC9-6C6FBE8E373A}"/>
            </c:ext>
          </c:extLst>
        </c:ser>
        <c:ser>
          <c:idx val="2"/>
          <c:order val="2"/>
          <c:tx>
            <c:strRef>
              <c:f>'KPI 17d'!$D$23</c:f>
              <c:strCache>
                <c:ptCount val="1"/>
                <c:pt idx="0">
                  <c:v>Actual 24/25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invertIfNegative val="0"/>
          <c:val>
            <c:numRef>
              <c:f>'KPI 17d'!$E$23:$P$23</c:f>
              <c:numCache>
                <c:formatCode>#,##0</c:formatCode>
                <c:ptCount val="12"/>
                <c:pt idx="0">
                  <c:v>30631</c:v>
                </c:pt>
                <c:pt idx="1">
                  <c:v>72992</c:v>
                </c:pt>
                <c:pt idx="2">
                  <c:v>76496</c:v>
                </c:pt>
                <c:pt idx="3">
                  <c:v>73775</c:v>
                </c:pt>
                <c:pt idx="4">
                  <c:v>83167</c:v>
                </c:pt>
                <c:pt idx="5">
                  <c:v>57321</c:v>
                </c:pt>
                <c:pt idx="6">
                  <c:v>91435</c:v>
                </c:pt>
                <c:pt idx="7">
                  <c:v>79964</c:v>
                </c:pt>
                <c:pt idx="8">
                  <c:v>80260</c:v>
                </c:pt>
                <c:pt idx="9">
                  <c:v>58523</c:v>
                </c:pt>
                <c:pt idx="10">
                  <c:v>74421</c:v>
                </c:pt>
                <c:pt idx="11">
                  <c:v>76154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6C-4A02-BAC9-6C6FBE8E37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704704"/>
        <c:axId val="111714688"/>
      </c:barChart>
      <c:lineChart>
        <c:grouping val="standard"/>
        <c:varyColors val="0"/>
        <c:ser>
          <c:idx val="0"/>
          <c:order val="0"/>
          <c:tx>
            <c:strRef>
              <c:f>'KPI 17d'!$D$19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17d'!$E$18:$P$18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17d'!$E$19:$P$19</c:f>
              <c:numCache>
                <c:formatCode>#,##0</c:formatCode>
                <c:ptCount val="12"/>
                <c:pt idx="0">
                  <c:v>74168.144793943808</c:v>
                </c:pt>
                <c:pt idx="1">
                  <c:v>75099.246104343008</c:v>
                </c:pt>
                <c:pt idx="2">
                  <c:v>76156.750133326132</c:v>
                </c:pt>
                <c:pt idx="3">
                  <c:v>79439.401575553784</c:v>
                </c:pt>
                <c:pt idx="4">
                  <c:v>82374.058044540492</c:v>
                </c:pt>
                <c:pt idx="5">
                  <c:v>85141.04302651473</c:v>
                </c:pt>
                <c:pt idx="6">
                  <c:v>87280.370296261768</c:v>
                </c:pt>
                <c:pt idx="7">
                  <c:v>89353.394344216111</c:v>
                </c:pt>
                <c:pt idx="8">
                  <c:v>91102.623571086457</c:v>
                </c:pt>
                <c:pt idx="9">
                  <c:v>92231.503158797525</c:v>
                </c:pt>
                <c:pt idx="10">
                  <c:v>93329.914180694497</c:v>
                </c:pt>
                <c:pt idx="11">
                  <c:v>94360.158941057263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6C-4A02-BAC9-6C6FBE8E37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704704"/>
        <c:axId val="111714688"/>
      </c:lineChart>
      <c:dateAx>
        <c:axId val="11170470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1714688"/>
        <c:crosses val="autoZero"/>
        <c:auto val="1"/>
        <c:lblOffset val="100"/>
        <c:baseTimeUnit val="months"/>
      </c:dateAx>
      <c:valAx>
        <c:axId val="11171468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1704704"/>
        <c:crosses val="autoZero"/>
        <c:crossBetween val="between"/>
      </c:valAx>
    </c:plotArea>
    <c:legend>
      <c:legendPos val="r"/>
      <c:legendEntry>
        <c:idx val="1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17e'!$D$20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17e'!$E$18:$P$18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17e'!$E$20:$P$20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45817</c:v>
                </c:pt>
                <c:pt idx="3">
                  <c:v>0</c:v>
                </c:pt>
                <c:pt idx="4">
                  <c:v>0</c:v>
                </c:pt>
                <c:pt idx="5">
                  <c:v>45759</c:v>
                </c:pt>
                <c:pt idx="6">
                  <c:v>46266</c:v>
                </c:pt>
                <c:pt idx="7">
                  <c:v>46175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69-41E9-85B1-202536CAEA8B}"/>
            </c:ext>
          </c:extLst>
        </c:ser>
        <c:ser>
          <c:idx val="2"/>
          <c:order val="2"/>
          <c:tx>
            <c:strRef>
              <c:f>'KPI 17e'!$D$23</c:f>
              <c:strCache>
                <c:ptCount val="1"/>
                <c:pt idx="0">
                  <c:v>Actual 24/25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invertIfNegative val="0"/>
          <c:val>
            <c:numRef>
              <c:f>'KPI 17e'!$E$23:$P$23</c:f>
              <c:numCache>
                <c:formatCode>m/d/yyyy</c:formatCode>
                <c:ptCount val="12"/>
                <c:pt idx="0">
                  <c:v>45450</c:v>
                </c:pt>
                <c:pt idx="1">
                  <c:v>45481</c:v>
                </c:pt>
                <c:pt idx="2">
                  <c:v>45452</c:v>
                </c:pt>
                <c:pt idx="3">
                  <c:v>45483</c:v>
                </c:pt>
                <c:pt idx="4">
                  <c:v>45515</c:v>
                </c:pt>
                <c:pt idx="5">
                  <c:v>45424</c:v>
                </c:pt>
                <c:pt idx="6">
                  <c:v>45778</c:v>
                </c:pt>
                <c:pt idx="7">
                  <c:v>45810</c:v>
                </c:pt>
                <c:pt idx="8">
                  <c:v>45933</c:v>
                </c:pt>
                <c:pt idx="9">
                  <c:v>45842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69-41E9-85B1-202536CAEA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2439296"/>
        <c:axId val="112440832"/>
      </c:barChart>
      <c:lineChart>
        <c:grouping val="standard"/>
        <c:varyColors val="0"/>
        <c:ser>
          <c:idx val="0"/>
          <c:order val="0"/>
          <c:tx>
            <c:strRef>
              <c:f>'KPI 17e'!$D$19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17e'!$E$18:$P$18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17e'!$E$19:$P$19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A69-41E9-85B1-202536CAEA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439296"/>
        <c:axId val="112440832"/>
      </c:lineChart>
      <c:dateAx>
        <c:axId val="11243929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2440832"/>
        <c:crosses val="autoZero"/>
        <c:auto val="1"/>
        <c:lblOffset val="100"/>
        <c:baseTimeUnit val="months"/>
      </c:dateAx>
      <c:valAx>
        <c:axId val="11244083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2439296"/>
        <c:crosses val="autoZero"/>
        <c:crossBetween val="between"/>
      </c:valAx>
    </c:plotArea>
    <c:legend>
      <c:legendPos val="r"/>
      <c:legendEntry>
        <c:idx val="1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17f'!$D$20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17f'!$E$18:$P$18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17f'!$E$20:$P$20</c:f>
              <c:numCache>
                <c:formatCode>#,##0</c:formatCode>
                <c:ptCount val="12"/>
                <c:pt idx="0">
                  <c:v>42589</c:v>
                </c:pt>
                <c:pt idx="1">
                  <c:v>39105</c:v>
                </c:pt>
                <c:pt idx="2">
                  <c:v>35501</c:v>
                </c:pt>
                <c:pt idx="3">
                  <c:v>48665</c:v>
                </c:pt>
                <c:pt idx="4">
                  <c:v>33626</c:v>
                </c:pt>
                <c:pt idx="5">
                  <c:v>35164</c:v>
                </c:pt>
                <c:pt idx="6">
                  <c:v>43256</c:v>
                </c:pt>
                <c:pt idx="7">
                  <c:v>44810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44-4C7B-A6E0-E59BD201EAD1}"/>
            </c:ext>
          </c:extLst>
        </c:ser>
        <c:ser>
          <c:idx val="2"/>
          <c:order val="2"/>
          <c:tx>
            <c:strRef>
              <c:f>'KPI 17f'!$D$23</c:f>
              <c:strCache>
                <c:ptCount val="1"/>
                <c:pt idx="0">
                  <c:v>Actual 24/25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invertIfNegative val="0"/>
          <c:val>
            <c:numRef>
              <c:f>'KPI 17f'!$E$23:$P$23</c:f>
              <c:numCache>
                <c:formatCode>#,##0</c:formatCode>
                <c:ptCount val="12"/>
                <c:pt idx="0">
                  <c:v>101054.12</c:v>
                </c:pt>
                <c:pt idx="1">
                  <c:v>37086</c:v>
                </c:pt>
                <c:pt idx="2">
                  <c:v>36582</c:v>
                </c:pt>
                <c:pt idx="3">
                  <c:v>39354</c:v>
                </c:pt>
                <c:pt idx="4">
                  <c:v>39803</c:v>
                </c:pt>
                <c:pt idx="5">
                  <c:v>28616</c:v>
                </c:pt>
                <c:pt idx="6">
                  <c:v>39797</c:v>
                </c:pt>
                <c:pt idx="7">
                  <c:v>36889</c:v>
                </c:pt>
                <c:pt idx="8">
                  <c:v>42948</c:v>
                </c:pt>
                <c:pt idx="9">
                  <c:v>31739</c:v>
                </c:pt>
                <c:pt idx="10">
                  <c:v>39838</c:v>
                </c:pt>
                <c:pt idx="11">
                  <c:v>48896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44-4C7B-A6E0-E59BD201EA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533440"/>
        <c:axId val="111539328"/>
      </c:barChart>
      <c:lineChart>
        <c:grouping val="standard"/>
        <c:varyColors val="0"/>
        <c:ser>
          <c:idx val="0"/>
          <c:order val="0"/>
          <c:tx>
            <c:strRef>
              <c:f>'KPI 17f'!$D$19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17f'!$E$18:$P$18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17f'!$E$19:$P$19</c:f>
              <c:numCache>
                <c:formatCode>#,##0</c:formatCode>
                <c:ptCount val="12"/>
                <c:pt idx="0">
                  <c:v>35346.901044740996</c:v>
                </c:pt>
                <c:pt idx="1">
                  <c:v>35708.700536117925</c:v>
                </c:pt>
                <c:pt idx="2">
                  <c:v>36024.818727988459</c:v>
                </c:pt>
                <c:pt idx="3">
                  <c:v>36296.055807086654</c:v>
                </c:pt>
                <c:pt idx="4">
                  <c:v>36564.216630885414</c:v>
                </c:pt>
                <c:pt idx="5">
                  <c:v>36788.567243041711</c:v>
                </c:pt>
                <c:pt idx="6">
                  <c:v>37185.070383117723</c:v>
                </c:pt>
                <c:pt idx="7">
                  <c:v>37430.836104568712</c:v>
                </c:pt>
                <c:pt idx="8">
                  <c:v>37673.97140442166</c:v>
                </c:pt>
                <c:pt idx="9">
                  <c:v>37861.94701068072</c:v>
                </c:pt>
                <c:pt idx="10">
                  <c:v>38047.896151762739</c:v>
                </c:pt>
                <c:pt idx="11">
                  <c:v>38231.85153251567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44-4C7B-A6E0-E59BD201EA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533440"/>
        <c:axId val="111539328"/>
      </c:lineChart>
      <c:dateAx>
        <c:axId val="11153344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1539328"/>
        <c:crosses val="autoZero"/>
        <c:auto val="1"/>
        <c:lblOffset val="100"/>
        <c:baseTimeUnit val="months"/>
      </c:dateAx>
      <c:valAx>
        <c:axId val="11153932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1533440"/>
        <c:crosses val="autoZero"/>
        <c:crossBetween val="between"/>
      </c:valAx>
    </c:plotArea>
    <c:legend>
      <c:legendPos val="r"/>
      <c:legendEntry>
        <c:idx val="1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18a'!$D$20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18a'!$E$18:$P$18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18a'!$E$20:$P$20</c:f>
              <c:numCache>
                <c:formatCode>#,##0</c:formatCode>
                <c:ptCount val="12"/>
                <c:pt idx="0">
                  <c:v>217844</c:v>
                </c:pt>
                <c:pt idx="1">
                  <c:v>254387</c:v>
                </c:pt>
                <c:pt idx="2">
                  <c:v>232073</c:v>
                </c:pt>
                <c:pt idx="3">
                  <c:v>256553</c:v>
                </c:pt>
                <c:pt idx="4">
                  <c:v>205796</c:v>
                </c:pt>
                <c:pt idx="5">
                  <c:v>191916</c:v>
                </c:pt>
                <c:pt idx="6">
                  <c:v>361695.3</c:v>
                </c:pt>
                <c:pt idx="7">
                  <c:v>238623.44280369568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27-4149-9FCB-4B32FC4E4A6C}"/>
            </c:ext>
          </c:extLst>
        </c:ser>
        <c:ser>
          <c:idx val="2"/>
          <c:order val="2"/>
          <c:tx>
            <c:strRef>
              <c:f>'KPI 18a'!$D$23</c:f>
              <c:strCache>
                <c:ptCount val="1"/>
                <c:pt idx="0">
                  <c:v>Actual 24/25</c:v>
                </c:pt>
              </c:strCache>
            </c:strRef>
          </c:tx>
          <c:invertIfNegative val="0"/>
          <c:val>
            <c:numRef>
              <c:f>'KPI 18a'!$E$23:$P$23</c:f>
              <c:numCache>
                <c:formatCode>#,##0</c:formatCode>
                <c:ptCount val="12"/>
                <c:pt idx="0">
                  <c:v>186398.4088</c:v>
                </c:pt>
                <c:pt idx="1">
                  <c:v>208648.25200000001</c:v>
                </c:pt>
                <c:pt idx="2">
                  <c:v>234344.97999999998</c:v>
                </c:pt>
                <c:pt idx="3">
                  <c:v>243454</c:v>
                </c:pt>
                <c:pt idx="4">
                  <c:v>249736.68</c:v>
                </c:pt>
                <c:pt idx="5">
                  <c:v>169475.89333333331</c:v>
                </c:pt>
                <c:pt idx="6">
                  <c:v>261852.1</c:v>
                </c:pt>
                <c:pt idx="7">
                  <c:v>237940</c:v>
                </c:pt>
                <c:pt idx="8">
                  <c:v>234647</c:v>
                </c:pt>
                <c:pt idx="9">
                  <c:v>199395</c:v>
                </c:pt>
                <c:pt idx="10">
                  <c:v>223777</c:v>
                </c:pt>
                <c:pt idx="11">
                  <c:v>256162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10-4A30-81F3-9D178468D2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2879872"/>
        <c:axId val="112885760"/>
      </c:barChart>
      <c:lineChart>
        <c:grouping val="standard"/>
        <c:varyColors val="0"/>
        <c:ser>
          <c:idx val="0"/>
          <c:order val="0"/>
          <c:tx>
            <c:strRef>
              <c:f>'KPI 18a'!$D$19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18a'!$E$18:$P$18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18a'!$E$19:$P$19</c:f>
              <c:numCache>
                <c:formatCode>#,##0</c:formatCode>
                <c:ptCount val="12"/>
                <c:pt idx="0">
                  <c:v>228260.94284444442</c:v>
                </c:pt>
                <c:pt idx="1">
                  <c:v>228260.94284444442</c:v>
                </c:pt>
                <c:pt idx="2">
                  <c:v>228260.94284444442</c:v>
                </c:pt>
                <c:pt idx="3">
                  <c:v>228260.94284444442</c:v>
                </c:pt>
                <c:pt idx="4">
                  <c:v>228260.94284444442</c:v>
                </c:pt>
                <c:pt idx="5">
                  <c:v>228260.94284444442</c:v>
                </c:pt>
                <c:pt idx="6">
                  <c:v>228260.94284444442</c:v>
                </c:pt>
                <c:pt idx="7">
                  <c:v>228260.94284444442</c:v>
                </c:pt>
                <c:pt idx="8">
                  <c:v>228260.94284444442</c:v>
                </c:pt>
                <c:pt idx="9">
                  <c:v>228260.94284444442</c:v>
                </c:pt>
                <c:pt idx="10">
                  <c:v>228260.94284444442</c:v>
                </c:pt>
                <c:pt idx="11">
                  <c:v>228260.94284444442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27-4149-9FCB-4B32FC4E4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879872"/>
        <c:axId val="112885760"/>
      </c:lineChart>
      <c:dateAx>
        <c:axId val="11287987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2885760"/>
        <c:crosses val="autoZero"/>
        <c:auto val="1"/>
        <c:lblOffset val="100"/>
        <c:baseTimeUnit val="months"/>
      </c:dateAx>
      <c:valAx>
        <c:axId val="11288576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287987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18b'!$D$20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18b'!$E$18:$P$18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18b'!$E$20:$P$20</c:f>
              <c:numCache>
                <c:formatCode>#,##0</c:formatCode>
                <c:ptCount val="12"/>
                <c:pt idx="0">
                  <c:v>33874.799999999988</c:v>
                </c:pt>
                <c:pt idx="1">
                  <c:v>27405.720000000008</c:v>
                </c:pt>
                <c:pt idx="2">
                  <c:v>32775</c:v>
                </c:pt>
                <c:pt idx="3">
                  <c:v>62827</c:v>
                </c:pt>
                <c:pt idx="4">
                  <c:v>57300</c:v>
                </c:pt>
                <c:pt idx="5">
                  <c:v>41671</c:v>
                </c:pt>
                <c:pt idx="6">
                  <c:v>41746</c:v>
                </c:pt>
                <c:pt idx="7">
                  <c:v>56711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4E-4FA2-975D-6812B3D2A31B}"/>
            </c:ext>
          </c:extLst>
        </c:ser>
        <c:ser>
          <c:idx val="2"/>
          <c:order val="2"/>
          <c:tx>
            <c:strRef>
              <c:f>'KPI 18b'!$D$23</c:f>
              <c:strCache>
                <c:ptCount val="1"/>
                <c:pt idx="0">
                  <c:v>Actual 24/25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invertIfNegative val="0"/>
          <c:val>
            <c:numRef>
              <c:f>'KPI 18b'!$E$23:$P$23</c:f>
              <c:numCache>
                <c:formatCode>#,##0.0</c:formatCode>
                <c:ptCount val="12"/>
                <c:pt idx="0">
                  <c:v>25779.809999999998</c:v>
                </c:pt>
                <c:pt idx="1">
                  <c:v>31713.739999999998</c:v>
                </c:pt>
                <c:pt idx="2">
                  <c:v>31369.440000000002</c:v>
                </c:pt>
                <c:pt idx="3">
                  <c:v>43221.14</c:v>
                </c:pt>
                <c:pt idx="4">
                  <c:v>53602.33</c:v>
                </c:pt>
                <c:pt idx="5">
                  <c:v>46112.007333333335</c:v>
                </c:pt>
                <c:pt idx="6">
                  <c:v>55278.02</c:v>
                </c:pt>
                <c:pt idx="7">
                  <c:v>51253.049999999996</c:v>
                </c:pt>
                <c:pt idx="8">
                  <c:v>40390.080000000002</c:v>
                </c:pt>
                <c:pt idx="9">
                  <c:v>34900.509999999995</c:v>
                </c:pt>
                <c:pt idx="10">
                  <c:v>30868.720000000001</c:v>
                </c:pt>
                <c:pt idx="11">
                  <c:v>30323.160000000014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4E-4FA2-975D-6812B3D2A3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783296"/>
        <c:axId val="41784832"/>
      </c:barChart>
      <c:lineChart>
        <c:grouping val="standard"/>
        <c:varyColors val="0"/>
        <c:ser>
          <c:idx val="0"/>
          <c:order val="0"/>
          <c:tx>
            <c:strRef>
              <c:f>'KPI 18b'!$D$19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18b'!$E$18:$P$18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18b'!$E$19:$P$19</c:f>
              <c:numCache>
                <c:formatCode>#,##0</c:formatCode>
                <c:ptCount val="12"/>
                <c:pt idx="0">
                  <c:v>39567.905439297625</c:v>
                </c:pt>
                <c:pt idx="1">
                  <c:v>39567.905439297625</c:v>
                </c:pt>
                <c:pt idx="2">
                  <c:v>39567.905439297625</c:v>
                </c:pt>
                <c:pt idx="3">
                  <c:v>39567.905439297625</c:v>
                </c:pt>
                <c:pt idx="4">
                  <c:v>39567.905439297625</c:v>
                </c:pt>
                <c:pt idx="5">
                  <c:v>39567.905439297625</c:v>
                </c:pt>
                <c:pt idx="6">
                  <c:v>39567.905439297625</c:v>
                </c:pt>
                <c:pt idx="7">
                  <c:v>39567.905439297625</c:v>
                </c:pt>
                <c:pt idx="8">
                  <c:v>39567.905439297625</c:v>
                </c:pt>
                <c:pt idx="9">
                  <c:v>39567.905439297625</c:v>
                </c:pt>
                <c:pt idx="10">
                  <c:v>39567.905439297625</c:v>
                </c:pt>
                <c:pt idx="11">
                  <c:v>39567.905439297625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4E-4FA2-975D-6812B3D2A3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783296"/>
        <c:axId val="41784832"/>
      </c:lineChart>
      <c:dateAx>
        <c:axId val="4178329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1784832"/>
        <c:crosses val="autoZero"/>
        <c:auto val="1"/>
        <c:lblOffset val="100"/>
        <c:baseTimeUnit val="months"/>
      </c:dateAx>
      <c:valAx>
        <c:axId val="4178483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1783296"/>
        <c:crosses val="autoZero"/>
        <c:crossBetween val="between"/>
      </c:valAx>
    </c:plotArea>
    <c:legend>
      <c:legendPos val="r"/>
      <c:legendEntry>
        <c:idx val="1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18c'!$D$20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18c'!$E$18:$P$18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18c'!$E$20:$P$20</c:f>
              <c:numCache>
                <c:formatCode>#,##0</c:formatCode>
                <c:ptCount val="12"/>
                <c:pt idx="0">
                  <c:v>251718.8</c:v>
                </c:pt>
                <c:pt idx="1">
                  <c:v>281792.72000000003</c:v>
                </c:pt>
                <c:pt idx="2">
                  <c:v>264848</c:v>
                </c:pt>
                <c:pt idx="3">
                  <c:v>319380</c:v>
                </c:pt>
                <c:pt idx="4">
                  <c:v>263096</c:v>
                </c:pt>
                <c:pt idx="5">
                  <c:v>233587</c:v>
                </c:pt>
                <c:pt idx="6">
                  <c:v>403441.3</c:v>
                </c:pt>
                <c:pt idx="7">
                  <c:v>295334.44280369568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2E-4081-BF8E-CC953153CB5D}"/>
            </c:ext>
          </c:extLst>
        </c:ser>
        <c:ser>
          <c:idx val="4"/>
          <c:order val="2"/>
          <c:tx>
            <c:strRef>
              <c:f>'KPI 18c'!$D$23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18c'!$E$18:$P$18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18c'!$E$23:$P$23</c:f>
              <c:numCache>
                <c:formatCode>#,##0</c:formatCode>
                <c:ptCount val="12"/>
                <c:pt idx="0">
                  <c:v>212178.2188</c:v>
                </c:pt>
                <c:pt idx="1">
                  <c:v>240361.992</c:v>
                </c:pt>
                <c:pt idx="2">
                  <c:v>265714.42</c:v>
                </c:pt>
                <c:pt idx="3">
                  <c:v>286675.14</c:v>
                </c:pt>
                <c:pt idx="4">
                  <c:v>303339.01</c:v>
                </c:pt>
                <c:pt idx="5">
                  <c:v>215587.90066666665</c:v>
                </c:pt>
                <c:pt idx="6">
                  <c:v>317130.12</c:v>
                </c:pt>
                <c:pt idx="7">
                  <c:v>289193.05</c:v>
                </c:pt>
                <c:pt idx="8">
                  <c:v>275037.08</c:v>
                </c:pt>
                <c:pt idx="9">
                  <c:v>234295.51</c:v>
                </c:pt>
                <c:pt idx="10">
                  <c:v>254645.72</c:v>
                </c:pt>
                <c:pt idx="11">
                  <c:v>286485.16000000003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2E-4081-BF8E-CC953153CB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984000"/>
        <c:axId val="111993984"/>
      </c:barChart>
      <c:lineChart>
        <c:grouping val="standard"/>
        <c:varyColors val="0"/>
        <c:ser>
          <c:idx val="0"/>
          <c:order val="0"/>
          <c:tx>
            <c:strRef>
              <c:f>'KPI 18c'!$D$19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18c'!$E$18:$P$18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18c'!$E$19:$P$19</c:f>
              <c:numCache>
                <c:formatCode>#,##0</c:formatCode>
                <c:ptCount val="12"/>
                <c:pt idx="0">
                  <c:v>267828.84828374203</c:v>
                </c:pt>
                <c:pt idx="1">
                  <c:v>267828.84828374203</c:v>
                </c:pt>
                <c:pt idx="2">
                  <c:v>267828.84828374203</c:v>
                </c:pt>
                <c:pt idx="3">
                  <c:v>267828.84828374203</c:v>
                </c:pt>
                <c:pt idx="4">
                  <c:v>267828.84828374203</c:v>
                </c:pt>
                <c:pt idx="5">
                  <c:v>267828.84828374203</c:v>
                </c:pt>
                <c:pt idx="6">
                  <c:v>267828.84828374203</c:v>
                </c:pt>
                <c:pt idx="7">
                  <c:v>267828.84828374203</c:v>
                </c:pt>
                <c:pt idx="8">
                  <c:v>267828.84828374203</c:v>
                </c:pt>
                <c:pt idx="9">
                  <c:v>267828.84828374203</c:v>
                </c:pt>
                <c:pt idx="10">
                  <c:v>267828.84828374203</c:v>
                </c:pt>
                <c:pt idx="11">
                  <c:v>267828.84828374203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2E-4081-BF8E-CC953153CB5D}"/>
            </c:ext>
          </c:extLst>
        </c:ser>
        <c:ser>
          <c:idx val="2"/>
          <c:order val="3"/>
          <c:tx>
            <c:strRef>
              <c:f>'KPI 17'!#REF!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17'!#REF!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02E-4081-BF8E-CC953153CB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984000"/>
        <c:axId val="111993984"/>
      </c:lineChart>
      <c:dateAx>
        <c:axId val="11198400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1993984"/>
        <c:crosses val="autoZero"/>
        <c:auto val="1"/>
        <c:lblOffset val="100"/>
        <c:baseTimeUnit val="months"/>
      </c:dateAx>
      <c:valAx>
        <c:axId val="11199398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1984000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18b'!$D$20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18b'!$E$18:$P$18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18b'!$E$20:$P$20</c:f>
              <c:numCache>
                <c:formatCode>#,##0</c:formatCode>
                <c:ptCount val="12"/>
                <c:pt idx="0">
                  <c:v>33874.799999999988</c:v>
                </c:pt>
                <c:pt idx="1">
                  <c:v>27405.720000000008</c:v>
                </c:pt>
                <c:pt idx="2">
                  <c:v>32775</c:v>
                </c:pt>
                <c:pt idx="3">
                  <c:v>62827</c:v>
                </c:pt>
                <c:pt idx="4">
                  <c:v>57300</c:v>
                </c:pt>
                <c:pt idx="5">
                  <c:v>41671</c:v>
                </c:pt>
                <c:pt idx="6">
                  <c:v>41746</c:v>
                </c:pt>
                <c:pt idx="7">
                  <c:v>56711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4E-4FA2-975D-6812B3D2A31B}"/>
            </c:ext>
          </c:extLst>
        </c:ser>
        <c:ser>
          <c:idx val="2"/>
          <c:order val="2"/>
          <c:tx>
            <c:strRef>
              <c:f>'KPI 18b'!$D$23</c:f>
              <c:strCache>
                <c:ptCount val="1"/>
                <c:pt idx="0">
                  <c:v>Actual 24/25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invertIfNegative val="0"/>
          <c:val>
            <c:numRef>
              <c:f>'KPI 18b'!$E$23:$P$23</c:f>
              <c:numCache>
                <c:formatCode>#,##0.0</c:formatCode>
                <c:ptCount val="12"/>
                <c:pt idx="0">
                  <c:v>25779.809999999998</c:v>
                </c:pt>
                <c:pt idx="1">
                  <c:v>31713.739999999998</c:v>
                </c:pt>
                <c:pt idx="2">
                  <c:v>31369.440000000002</c:v>
                </c:pt>
                <c:pt idx="3">
                  <c:v>43221.14</c:v>
                </c:pt>
                <c:pt idx="4">
                  <c:v>53602.33</c:v>
                </c:pt>
                <c:pt idx="5">
                  <c:v>46112.007333333335</c:v>
                </c:pt>
                <c:pt idx="6">
                  <c:v>55278.02</c:v>
                </c:pt>
                <c:pt idx="7">
                  <c:v>51253.049999999996</c:v>
                </c:pt>
                <c:pt idx="8">
                  <c:v>40390.080000000002</c:v>
                </c:pt>
                <c:pt idx="9">
                  <c:v>34900.509999999995</c:v>
                </c:pt>
                <c:pt idx="10">
                  <c:v>30868.720000000001</c:v>
                </c:pt>
                <c:pt idx="11">
                  <c:v>30323.160000000014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4E-4FA2-975D-6812B3D2A3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663104"/>
        <c:axId val="41668992"/>
      </c:barChart>
      <c:lineChart>
        <c:grouping val="standard"/>
        <c:varyColors val="0"/>
        <c:ser>
          <c:idx val="0"/>
          <c:order val="0"/>
          <c:tx>
            <c:strRef>
              <c:f>'KPI 18b'!$D$19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18b'!$E$18:$P$18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18b'!$E$19:$P$19</c:f>
              <c:numCache>
                <c:formatCode>#,##0</c:formatCode>
                <c:ptCount val="12"/>
                <c:pt idx="0">
                  <c:v>39567.905439297625</c:v>
                </c:pt>
                <c:pt idx="1">
                  <c:v>39567.905439297625</c:v>
                </c:pt>
                <c:pt idx="2">
                  <c:v>39567.905439297625</c:v>
                </c:pt>
                <c:pt idx="3">
                  <c:v>39567.905439297625</c:v>
                </c:pt>
                <c:pt idx="4">
                  <c:v>39567.905439297625</c:v>
                </c:pt>
                <c:pt idx="5">
                  <c:v>39567.905439297625</c:v>
                </c:pt>
                <c:pt idx="6">
                  <c:v>39567.905439297625</c:v>
                </c:pt>
                <c:pt idx="7">
                  <c:v>39567.905439297625</c:v>
                </c:pt>
                <c:pt idx="8">
                  <c:v>39567.905439297625</c:v>
                </c:pt>
                <c:pt idx="9">
                  <c:v>39567.905439297625</c:v>
                </c:pt>
                <c:pt idx="10">
                  <c:v>39567.905439297625</c:v>
                </c:pt>
                <c:pt idx="11">
                  <c:v>39567.905439297625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4E-4FA2-975D-6812B3D2A3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663104"/>
        <c:axId val="41668992"/>
      </c:lineChart>
      <c:dateAx>
        <c:axId val="4166310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1668992"/>
        <c:crosses val="autoZero"/>
        <c:auto val="1"/>
        <c:lblOffset val="100"/>
        <c:baseTimeUnit val="months"/>
      </c:dateAx>
      <c:valAx>
        <c:axId val="4166899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1663104"/>
        <c:crosses val="autoZero"/>
        <c:crossBetween val="between"/>
      </c:valAx>
    </c:plotArea>
    <c:legend>
      <c:legendPos val="r"/>
      <c:legendEntry>
        <c:idx val="1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18e'!$D$20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18e'!$E$18:$P$18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18e'!$E$20:$P$20</c:f>
              <c:numCache>
                <c:formatCode>0.000</c:formatCode>
                <c:ptCount val="12"/>
                <c:pt idx="0">
                  <c:v>1.2264324045527306</c:v>
                </c:pt>
                <c:pt idx="1">
                  <c:v>1.0712352596805219</c:v>
                </c:pt>
                <c:pt idx="2">
                  <c:v>1.1711631238917313</c:v>
                </c:pt>
                <c:pt idx="3">
                  <c:v>1.1616310408414896</c:v>
                </c:pt>
                <c:pt idx="4">
                  <c:v>1.2109228652039639</c:v>
                </c:pt>
                <c:pt idx="5">
                  <c:v>1.1565602301366065</c:v>
                </c:pt>
                <c:pt idx="6">
                  <c:v>1.440259962801258</c:v>
                </c:pt>
                <c:pt idx="7">
                  <c:v>1.2474633061470242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8A-47C5-9594-61B248A9D9DD}"/>
            </c:ext>
          </c:extLst>
        </c:ser>
        <c:ser>
          <c:idx val="2"/>
          <c:order val="2"/>
          <c:tx>
            <c:strRef>
              <c:f>'KPI 18e'!$D$23</c:f>
              <c:strCache>
                <c:ptCount val="1"/>
                <c:pt idx="0">
                  <c:v>Actual 24/25</c:v>
                </c:pt>
              </c:strCache>
            </c:strRef>
          </c:tx>
          <c:invertIfNegative val="0"/>
          <c:val>
            <c:numRef>
              <c:f>'KPI 18e'!$E$23:$P$23</c:f>
              <c:numCache>
                <c:formatCode>0.000</c:formatCode>
                <c:ptCount val="12"/>
                <c:pt idx="0">
                  <c:v>1.0232327224489142</c:v>
                </c:pt>
                <c:pt idx="1">
                  <c:v>1.0265345274222017</c:v>
                </c:pt>
                <c:pt idx="2">
                  <c:v>1.2170884975484579</c:v>
                </c:pt>
                <c:pt idx="3">
                  <c:v>1.2428944236328408</c:v>
                </c:pt>
                <c:pt idx="4">
                  <c:v>1.2878993449923122</c:v>
                </c:pt>
                <c:pt idx="5">
                  <c:v>1.2883372087209466</c:v>
                </c:pt>
                <c:pt idx="6">
                  <c:v>1.1015017137822185</c:v>
                </c:pt>
                <c:pt idx="7">
                  <c:v>1.1999064365822589</c:v>
                </c:pt>
                <c:pt idx="8">
                  <c:v>1.1272150067418862</c:v>
                </c:pt>
                <c:pt idx="9">
                  <c:v>1.1998743769418954</c:v>
                </c:pt>
                <c:pt idx="10">
                  <c:v>1.0563044815117009</c:v>
                </c:pt>
                <c:pt idx="11">
                  <c:v>1.1577271358060435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22-43F8-A70B-AA491C2270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2823296"/>
        <c:axId val="113001216"/>
      </c:barChart>
      <c:lineChart>
        <c:grouping val="standard"/>
        <c:varyColors val="0"/>
        <c:ser>
          <c:idx val="0"/>
          <c:order val="0"/>
          <c:tx>
            <c:strRef>
              <c:f>'KPI 18e'!$D$19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18e'!$E$18:$P$18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18e'!$E$19:$P$19</c:f>
              <c:numCache>
                <c:formatCode>0.000</c:formatCode>
                <c:ptCount val="12"/>
                <c:pt idx="0">
                  <c:v>1.2468605442955827</c:v>
                </c:pt>
                <c:pt idx="1">
                  <c:v>1.2406730358135698</c:v>
                </c:pt>
                <c:pt idx="2">
                  <c:v>1.2340699882914403</c:v>
                </c:pt>
                <c:pt idx="3">
                  <c:v>1.2153751305159148</c:v>
                </c:pt>
                <c:pt idx="4">
                  <c:v>1.1991042876642464</c:v>
                </c:pt>
                <c:pt idx="5">
                  <c:v>1.2083819624610144</c:v>
                </c:pt>
                <c:pt idx="6">
                  <c:v>1.1722820556626139</c:v>
                </c:pt>
                <c:pt idx="7">
                  <c:v>1.1615313277607739</c:v>
                </c:pt>
                <c:pt idx="8">
                  <c:v>1.15257945412652</c:v>
                </c:pt>
                <c:pt idx="9">
                  <c:v>1.1470605657264115</c:v>
                </c:pt>
                <c:pt idx="10">
                  <c:v>1.1417398207153342</c:v>
                </c:pt>
                <c:pt idx="11">
                  <c:v>1.1367944110631742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8A-47C5-9594-61B248A9D9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823296"/>
        <c:axId val="113001216"/>
      </c:lineChart>
      <c:dateAx>
        <c:axId val="11282329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3001216"/>
        <c:crosses val="autoZero"/>
        <c:auto val="1"/>
        <c:lblOffset val="100"/>
        <c:baseTimeUnit val="months"/>
      </c:dateAx>
      <c:valAx>
        <c:axId val="113001216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282329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18f'!$D$20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18f'!$E$18:$P$18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18f'!$E$20:$P$20</c:f>
              <c:numCache>
                <c:formatCode>#,##0</c:formatCode>
                <c:ptCount val="12"/>
                <c:pt idx="0">
                  <c:v>37.279461534556255</c:v>
                </c:pt>
                <c:pt idx="1">
                  <c:v>30.576203593178587</c:v>
                </c:pt>
                <c:pt idx="2">
                  <c:v>30.794835346089389</c:v>
                </c:pt>
                <c:pt idx="3">
                  <c:v>29.030333598844845</c:v>
                </c:pt>
                <c:pt idx="4">
                  <c:v>35.184933055336934</c:v>
                </c:pt>
                <c:pt idx="5">
                  <c:v>38.666041482024291</c:v>
                </c:pt>
                <c:pt idx="6">
                  <c:v>25.487914799887193</c:v>
                </c:pt>
                <c:pt idx="7">
                  <c:v>34.928972572116677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6E-4A1C-9C01-A19BAB1883BD}"/>
            </c:ext>
          </c:extLst>
        </c:ser>
        <c:ser>
          <c:idx val="4"/>
          <c:order val="2"/>
          <c:tx>
            <c:strRef>
              <c:f>'KPI 18f'!$D$23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18f'!$E$18:$P$18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18f'!$E$23:$P$23</c:f>
              <c:numCache>
                <c:formatCode>#,##0</c:formatCode>
                <c:ptCount val="12"/>
                <c:pt idx="0">
                  <c:v>28.6505162285696</c:v>
                </c:pt>
                <c:pt idx="1">
                  <c:v>28.742966767821645</c:v>
                </c:pt>
                <c:pt idx="2">
                  <c:v>34.078477931356822</c:v>
                </c:pt>
                <c:pt idx="3">
                  <c:v>34.801043861719542</c:v>
                </c:pt>
                <c:pt idx="4">
                  <c:v>36.061181659784751</c:v>
                </c:pt>
                <c:pt idx="5">
                  <c:v>36.073441844186505</c:v>
                </c:pt>
                <c:pt idx="6">
                  <c:v>30.842047985902116</c:v>
                </c:pt>
                <c:pt idx="7">
                  <c:v>33.597380224303251</c:v>
                </c:pt>
                <c:pt idx="8">
                  <c:v>31.562020188772813</c:v>
                </c:pt>
                <c:pt idx="9">
                  <c:v>33.596482554373068</c:v>
                </c:pt>
                <c:pt idx="10">
                  <c:v>29.576525482327622</c:v>
                </c:pt>
                <c:pt idx="11">
                  <c:v>32.416359802569211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6E-4A1C-9C01-A19BAB1883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2650112"/>
        <c:axId val="112651648"/>
      </c:barChart>
      <c:lineChart>
        <c:grouping val="standard"/>
        <c:varyColors val="0"/>
        <c:ser>
          <c:idx val="0"/>
          <c:order val="0"/>
          <c:tx>
            <c:strRef>
              <c:f>'KPI 18f'!$D$19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18f'!$E$18:$P$18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18f'!$E$19:$P$19</c:f>
              <c:numCache>
                <c:formatCode>#,##0</c:formatCode>
                <c:ptCount val="12"/>
                <c:pt idx="0">
                  <c:v>31.287126887099898</c:v>
                </c:pt>
                <c:pt idx="1">
                  <c:v>31.258346069876513</c:v>
                </c:pt>
                <c:pt idx="2">
                  <c:v>31.136915565721083</c:v>
                </c:pt>
                <c:pt idx="3">
                  <c:v>31.038503952459422</c:v>
                </c:pt>
                <c:pt idx="4">
                  <c:v>30.908830775412799</c:v>
                </c:pt>
                <c:pt idx="5">
                  <c:v>30.748718582897062</c:v>
                </c:pt>
                <c:pt idx="6">
                  <c:v>30.668071502999933</c:v>
                </c:pt>
                <c:pt idx="7">
                  <c:v>30.561062733412925</c:v>
                </c:pt>
                <c:pt idx="8">
                  <c:v>30.414355368468357</c:v>
                </c:pt>
                <c:pt idx="9">
                  <c:v>30.306709570416977</c:v>
                </c:pt>
                <c:pt idx="10">
                  <c:v>30.196989516736068</c:v>
                </c:pt>
                <c:pt idx="11">
                  <c:v>30.020546649446622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6E-4A1C-9C01-A19BAB1883BD}"/>
            </c:ext>
          </c:extLst>
        </c:ser>
        <c:ser>
          <c:idx val="2"/>
          <c:order val="3"/>
          <c:tx>
            <c:strRef>
              <c:f>'KPI 18'!#REF!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18'!#REF!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D6E-4A1C-9C01-A19BAB1883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50112"/>
        <c:axId val="112651648"/>
      </c:lineChart>
      <c:dateAx>
        <c:axId val="11265011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2651648"/>
        <c:crosses val="autoZero"/>
        <c:auto val="1"/>
        <c:lblOffset val="100"/>
        <c:baseTimeUnit val="months"/>
      </c:dateAx>
      <c:valAx>
        <c:axId val="11265164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2650112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18g'!$D$20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18g'!$E$18:$P$18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18g'!$E$20:$P$20</c:f>
              <c:numCache>
                <c:formatCode>#,##0</c:formatCode>
                <c:ptCount val="12"/>
                <c:pt idx="0">
                  <c:v>28</c:v>
                </c:pt>
                <c:pt idx="1">
                  <c:v>28</c:v>
                </c:pt>
                <c:pt idx="2">
                  <c:v>28</c:v>
                </c:pt>
                <c:pt idx="3">
                  <c:v>28</c:v>
                </c:pt>
                <c:pt idx="4">
                  <c:v>28</c:v>
                </c:pt>
                <c:pt idx="5">
                  <c:v>38.666041482024291</c:v>
                </c:pt>
                <c:pt idx="6">
                  <c:v>25.487914799887193</c:v>
                </c:pt>
                <c:pt idx="7">
                  <c:v>34.928972572116677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DA-45D6-ABB5-BB5BA77D7AD1}"/>
            </c:ext>
          </c:extLst>
        </c:ser>
        <c:ser>
          <c:idx val="2"/>
          <c:order val="2"/>
          <c:tx>
            <c:strRef>
              <c:f>'KPI 18g'!$D$23</c:f>
              <c:strCache>
                <c:ptCount val="1"/>
                <c:pt idx="0">
                  <c:v>Actual 24/25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invertIfNegative val="0"/>
          <c:val>
            <c:numRef>
              <c:f>'KPI 18g'!$E$23:$P$23</c:f>
              <c:numCache>
                <c:formatCode>#,##0.00</c:formatCode>
                <c:ptCount val="12"/>
                <c:pt idx="0">
                  <c:v>28</c:v>
                </c:pt>
                <c:pt idx="1">
                  <c:v>28</c:v>
                </c:pt>
                <c:pt idx="2">
                  <c:v>28</c:v>
                </c:pt>
                <c:pt idx="3">
                  <c:v>28</c:v>
                </c:pt>
                <c:pt idx="4">
                  <c:v>28</c:v>
                </c:pt>
                <c:pt idx="5">
                  <c:v>28</c:v>
                </c:pt>
                <c:pt idx="6">
                  <c:v>28</c:v>
                </c:pt>
                <c:pt idx="7">
                  <c:v>28</c:v>
                </c:pt>
                <c:pt idx="8">
                  <c:v>28</c:v>
                </c:pt>
                <c:pt idx="9">
                  <c:v>28</c:v>
                </c:pt>
                <c:pt idx="10">
                  <c:v>28</c:v>
                </c:pt>
                <c:pt idx="11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DA-45D6-ABB5-BB5BA77D7A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2589824"/>
        <c:axId val="113636096"/>
      </c:barChart>
      <c:lineChart>
        <c:grouping val="standard"/>
        <c:varyColors val="0"/>
        <c:ser>
          <c:idx val="0"/>
          <c:order val="0"/>
          <c:tx>
            <c:strRef>
              <c:f>'KPI 18g'!$D$19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18g'!$E$18:$P$18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18g'!$E$19:$P$19</c:f>
              <c:numCache>
                <c:formatCode>#,##0</c:formatCode>
                <c:ptCount val="12"/>
                <c:pt idx="0">
                  <c:v>32</c:v>
                </c:pt>
                <c:pt idx="1">
                  <c:v>32</c:v>
                </c:pt>
                <c:pt idx="2">
                  <c:v>32</c:v>
                </c:pt>
                <c:pt idx="3">
                  <c:v>32</c:v>
                </c:pt>
                <c:pt idx="4">
                  <c:v>32</c:v>
                </c:pt>
                <c:pt idx="5">
                  <c:v>32</c:v>
                </c:pt>
                <c:pt idx="6">
                  <c:v>32</c:v>
                </c:pt>
                <c:pt idx="7">
                  <c:v>32</c:v>
                </c:pt>
                <c:pt idx="8">
                  <c:v>32</c:v>
                </c:pt>
                <c:pt idx="9">
                  <c:v>32</c:v>
                </c:pt>
                <c:pt idx="10">
                  <c:v>32</c:v>
                </c:pt>
                <c:pt idx="11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DA-45D6-ABB5-BB5BA77D7A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589824"/>
        <c:axId val="113636096"/>
      </c:lineChart>
      <c:dateAx>
        <c:axId val="11258982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3636096"/>
        <c:crosses val="autoZero"/>
        <c:auto val="1"/>
        <c:lblOffset val="100"/>
        <c:baseTimeUnit val="months"/>
      </c:dateAx>
      <c:valAx>
        <c:axId val="11363609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2589824"/>
        <c:crosses val="autoZero"/>
        <c:crossBetween val="between"/>
      </c:valAx>
    </c:plotArea>
    <c:legend>
      <c:legendPos val="r"/>
      <c:legendEntry>
        <c:idx val="1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19a'!$D$20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19a'!$E$18:$P$18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19a'!$E$20:$P$20</c:f>
              <c:numCache>
                <c:formatCode>#,##0</c:formatCode>
                <c:ptCount val="12"/>
                <c:pt idx="0">
                  <c:v>7651413.3899999997</c:v>
                </c:pt>
                <c:pt idx="1">
                  <c:v>8043192.6600000001</c:v>
                </c:pt>
                <c:pt idx="2">
                  <c:v>6963974.8600000003</c:v>
                </c:pt>
                <c:pt idx="3">
                  <c:v>7981628.9500000002</c:v>
                </c:pt>
                <c:pt idx="4">
                  <c:v>7644595.2199999997</c:v>
                </c:pt>
                <c:pt idx="5">
                  <c:v>7809264.4000000004</c:v>
                </c:pt>
                <c:pt idx="6">
                  <c:v>7139598.2300000004</c:v>
                </c:pt>
                <c:pt idx="7">
                  <c:v>8269364.3985034786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66-44C5-8B00-B454805F8B8D}"/>
            </c:ext>
          </c:extLst>
        </c:ser>
        <c:ser>
          <c:idx val="4"/>
          <c:order val="2"/>
          <c:tx>
            <c:strRef>
              <c:f>'KPI 19a'!$D$23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19a'!$E$18:$P$18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19a'!$E$23:$P$23</c:f>
              <c:numCache>
                <c:formatCode>#,##0</c:formatCode>
                <c:ptCount val="12"/>
                <c:pt idx="0">
                  <c:v>5940990.1264000004</c:v>
                </c:pt>
                <c:pt idx="1">
                  <c:v>6730135.7759999996</c:v>
                </c:pt>
                <c:pt idx="2">
                  <c:v>7440003.7599999998</c:v>
                </c:pt>
                <c:pt idx="3">
                  <c:v>8026903.9199999999</c:v>
                </c:pt>
                <c:pt idx="4">
                  <c:v>8493492.2800000012</c:v>
                </c:pt>
                <c:pt idx="5">
                  <c:v>6036461.2186666662</c:v>
                </c:pt>
                <c:pt idx="6">
                  <c:v>8879643.3599999994</c:v>
                </c:pt>
                <c:pt idx="7">
                  <c:v>8097405.3999999994</c:v>
                </c:pt>
                <c:pt idx="8">
                  <c:v>7701038.2400000002</c:v>
                </c:pt>
                <c:pt idx="9">
                  <c:v>6560274.2800000003</c:v>
                </c:pt>
                <c:pt idx="10">
                  <c:v>7130080.1600000001</c:v>
                </c:pt>
                <c:pt idx="11">
                  <c:v>8021584.4800000004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66-44C5-8B00-B454805F8B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403392"/>
        <c:axId val="113404928"/>
      </c:barChart>
      <c:lineChart>
        <c:grouping val="standard"/>
        <c:varyColors val="0"/>
        <c:ser>
          <c:idx val="0"/>
          <c:order val="0"/>
          <c:tx>
            <c:strRef>
              <c:f>'KPI 19a'!$D$19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19a'!$E$18:$P$18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19a'!$E$19:$P$19</c:f>
              <c:numCache>
                <c:formatCode>#,##0</c:formatCode>
                <c:ptCount val="12"/>
                <c:pt idx="0">
                  <c:v>6873938.2127302829</c:v>
                </c:pt>
                <c:pt idx="1">
                  <c:v>6908250.7731730584</c:v>
                </c:pt>
                <c:pt idx="2">
                  <c:v>6945244.7015119158</c:v>
                </c:pt>
                <c:pt idx="3">
                  <c:v>7052103.2905185428</c:v>
                </c:pt>
                <c:pt idx="4">
                  <c:v>7147821.6609680867</c:v>
                </c:pt>
                <c:pt idx="5">
                  <c:v>7236864.662077738</c:v>
                </c:pt>
                <c:pt idx="6">
                  <c:v>7311421.5866726991</c:v>
                </c:pt>
                <c:pt idx="7">
                  <c:v>7379121.4022962181</c:v>
                </c:pt>
                <c:pt idx="8">
                  <c:v>7436461.9593673553</c:v>
                </c:pt>
                <c:pt idx="9">
                  <c:v>7472270.7781341579</c:v>
                </c:pt>
                <c:pt idx="10">
                  <c:v>7507122.5788081698</c:v>
                </c:pt>
                <c:pt idx="11">
                  <c:v>7539810.393741766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66-44C5-8B00-B454805F8B8D}"/>
            </c:ext>
          </c:extLst>
        </c:ser>
        <c:ser>
          <c:idx val="2"/>
          <c:order val="3"/>
          <c:tx>
            <c:strRef>
              <c:f>'KPI 20'!#REF!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20'!#REF!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966-44C5-8B00-B454805F8B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403392"/>
        <c:axId val="113404928"/>
      </c:lineChart>
      <c:dateAx>
        <c:axId val="1134033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3404928"/>
        <c:crosses val="autoZero"/>
        <c:auto val="1"/>
        <c:lblOffset val="100"/>
        <c:baseTimeUnit val="months"/>
      </c:dateAx>
      <c:valAx>
        <c:axId val="11340492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3403392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19b'!$D$20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19b'!$E$18:$P$18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19b'!$E$20:$P$20</c:f>
              <c:numCache>
                <c:formatCode>#,##0</c:formatCode>
                <c:ptCount val="12"/>
                <c:pt idx="0">
                  <c:v>2513384</c:v>
                </c:pt>
                <c:pt idx="1">
                  <c:v>178524</c:v>
                </c:pt>
                <c:pt idx="2">
                  <c:v>89236</c:v>
                </c:pt>
                <c:pt idx="3">
                  <c:v>163120</c:v>
                </c:pt>
                <c:pt idx="4">
                  <c:v>18150</c:v>
                </c:pt>
                <c:pt idx="5">
                  <c:v>134650</c:v>
                </c:pt>
                <c:pt idx="6">
                  <c:v>42500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C6-4553-870A-84CD23D6FDB3}"/>
            </c:ext>
          </c:extLst>
        </c:ser>
        <c:ser>
          <c:idx val="4"/>
          <c:order val="2"/>
          <c:tx>
            <c:strRef>
              <c:f>'KPI 19b'!$D$23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19b'!$E$18:$P$18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19b'!$E$23:$P$23</c:f>
              <c:numCache>
                <c:formatCode>#,##0</c:formatCode>
                <c:ptCount val="12"/>
                <c:pt idx="0">
                  <c:v>139910</c:v>
                </c:pt>
                <c:pt idx="1">
                  <c:v>10250</c:v>
                </c:pt>
                <c:pt idx="2">
                  <c:v>150630</c:v>
                </c:pt>
                <c:pt idx="3">
                  <c:v>0</c:v>
                </c:pt>
                <c:pt idx="4">
                  <c:v>1500</c:v>
                </c:pt>
                <c:pt idx="5">
                  <c:v>0</c:v>
                </c:pt>
                <c:pt idx="6">
                  <c:v>33411</c:v>
                </c:pt>
                <c:pt idx="7">
                  <c:v>95052</c:v>
                </c:pt>
                <c:pt idx="8">
                  <c:v>236050</c:v>
                </c:pt>
                <c:pt idx="9">
                  <c:v>32083</c:v>
                </c:pt>
                <c:pt idx="10">
                  <c:v>22650</c:v>
                </c:pt>
                <c:pt idx="11">
                  <c:v>2929534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C6-4553-870A-84CD23D6FD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4274304"/>
        <c:axId val="114275840"/>
      </c:barChart>
      <c:lineChart>
        <c:grouping val="standard"/>
        <c:varyColors val="0"/>
        <c:ser>
          <c:idx val="0"/>
          <c:order val="0"/>
          <c:tx>
            <c:strRef>
              <c:f>'KPI 19b'!$D$19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19b'!$E$18:$P$18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19b'!$E$19:$P$19</c:f>
              <c:numCache>
                <c:formatCode>#,##0</c:formatCode>
                <c:ptCount val="12"/>
                <c:pt idx="0">
                  <c:v>0</c:v>
                </c:pt>
                <c:pt idx="1">
                  <c:v>155266.66666666666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310533.33333333337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C6-4553-870A-84CD23D6FDB3}"/>
            </c:ext>
          </c:extLst>
        </c:ser>
        <c:ser>
          <c:idx val="2"/>
          <c:order val="3"/>
          <c:tx>
            <c:strRef>
              <c:f>'KPI 21'!#REF!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21'!#REF!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4C6-4553-870A-84CD23D6FD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274304"/>
        <c:axId val="114275840"/>
      </c:lineChart>
      <c:dateAx>
        <c:axId val="11427430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4275840"/>
        <c:crosses val="autoZero"/>
        <c:auto val="1"/>
        <c:lblOffset val="100"/>
        <c:baseTimeUnit val="months"/>
      </c:dateAx>
      <c:valAx>
        <c:axId val="11427584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4274304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19c'!$D$20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19c'!$E$18:$P$18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19c'!$E$20:$P$20</c:f>
              <c:numCache>
                <c:formatCode>#,##0</c:formatCode>
                <c:ptCount val="12"/>
                <c:pt idx="0">
                  <c:v>513111.85</c:v>
                </c:pt>
                <c:pt idx="1">
                  <c:v>657635</c:v>
                </c:pt>
                <c:pt idx="2">
                  <c:v>565352.5</c:v>
                </c:pt>
                <c:pt idx="3">
                  <c:v>687352.5</c:v>
                </c:pt>
                <c:pt idx="4">
                  <c:v>543172.5</c:v>
                </c:pt>
                <c:pt idx="5">
                  <c:v>504917.5</c:v>
                </c:pt>
                <c:pt idx="6">
                  <c:v>700292.5</c:v>
                </c:pt>
                <c:pt idx="7">
                  <c:v>473496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62-407C-B94D-2943D87C5C8C}"/>
            </c:ext>
          </c:extLst>
        </c:ser>
        <c:ser>
          <c:idx val="4"/>
          <c:order val="2"/>
          <c:tx>
            <c:strRef>
              <c:f>'KPI 19c'!$D$23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19c'!$E$18:$P$18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19c'!$E$23:$P$23</c:f>
              <c:numCache>
                <c:formatCode>#,##0</c:formatCode>
                <c:ptCount val="12"/>
                <c:pt idx="0">
                  <c:v>414721.33199999999</c:v>
                </c:pt>
                <c:pt idx="1">
                  <c:v>468297.92</c:v>
                </c:pt>
                <c:pt idx="2">
                  <c:v>436639.43999999994</c:v>
                </c:pt>
                <c:pt idx="3">
                  <c:v>461302.48</c:v>
                </c:pt>
                <c:pt idx="4">
                  <c:v>471060.12</c:v>
                </c:pt>
                <c:pt idx="5">
                  <c:v>334676.2</c:v>
                </c:pt>
                <c:pt idx="6">
                  <c:v>575814.12</c:v>
                </c:pt>
                <c:pt idx="7">
                  <c:v>482026</c:v>
                </c:pt>
                <c:pt idx="8">
                  <c:v>487994</c:v>
                </c:pt>
                <c:pt idx="9">
                  <c:v>390533.4</c:v>
                </c:pt>
                <c:pt idx="10">
                  <c:v>482144.54157303367</c:v>
                </c:pt>
                <c:pt idx="11">
                  <c:v>494909.64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62-407C-B94D-2943D87C5C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838336"/>
        <c:axId val="113860608"/>
      </c:barChart>
      <c:lineChart>
        <c:grouping val="standard"/>
        <c:varyColors val="0"/>
        <c:ser>
          <c:idx val="0"/>
          <c:order val="0"/>
          <c:tx>
            <c:strRef>
              <c:f>'KPI 19c'!$D$19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19c'!$E$18:$P$18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19c'!$E$19:$P$19</c:f>
              <c:numCache>
                <c:formatCode>#,##0</c:formatCode>
                <c:ptCount val="12"/>
                <c:pt idx="0">
                  <c:v>439410</c:v>
                </c:pt>
                <c:pt idx="1">
                  <c:v>442010</c:v>
                </c:pt>
                <c:pt idx="2">
                  <c:v>446110</c:v>
                </c:pt>
                <c:pt idx="3">
                  <c:v>454410</c:v>
                </c:pt>
                <c:pt idx="4">
                  <c:v>462510</c:v>
                </c:pt>
                <c:pt idx="5">
                  <c:v>470710</c:v>
                </c:pt>
                <c:pt idx="6">
                  <c:v>476810</c:v>
                </c:pt>
                <c:pt idx="7">
                  <c:v>482910</c:v>
                </c:pt>
                <c:pt idx="8">
                  <c:v>489010</c:v>
                </c:pt>
                <c:pt idx="9">
                  <c:v>493110</c:v>
                </c:pt>
                <c:pt idx="10">
                  <c:v>497210</c:v>
                </c:pt>
                <c:pt idx="11">
                  <c:v>502310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62-407C-B94D-2943D87C5C8C}"/>
            </c:ext>
          </c:extLst>
        </c:ser>
        <c:ser>
          <c:idx val="2"/>
          <c:order val="3"/>
          <c:tx>
            <c:strRef>
              <c:f>'KPI 22'!#REF!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22'!#REF!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662-407C-B94D-2943D87C5C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838336"/>
        <c:axId val="113860608"/>
      </c:lineChart>
      <c:dateAx>
        <c:axId val="11383833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3860608"/>
        <c:crosses val="autoZero"/>
        <c:auto val="1"/>
        <c:lblOffset val="100"/>
        <c:baseTimeUnit val="months"/>
      </c:dateAx>
      <c:valAx>
        <c:axId val="11386060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3838336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19d'!$D$20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19d'!$E$18:$P$18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19d'!$E$20:$P$20</c:f>
              <c:numCache>
                <c:formatCode>#,##0</c:formatCode>
                <c:ptCount val="12"/>
                <c:pt idx="0">
                  <c:v>10262.237000000001</c:v>
                </c:pt>
                <c:pt idx="1">
                  <c:v>13152.7</c:v>
                </c:pt>
                <c:pt idx="2">
                  <c:v>11307.050000000001</c:v>
                </c:pt>
                <c:pt idx="3">
                  <c:v>13747.050000000001</c:v>
                </c:pt>
                <c:pt idx="4">
                  <c:v>10863.45</c:v>
                </c:pt>
                <c:pt idx="5">
                  <c:v>10098.35</c:v>
                </c:pt>
                <c:pt idx="6">
                  <c:v>14005.85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16-4692-B7F4-D35A13A6B630}"/>
            </c:ext>
          </c:extLst>
        </c:ser>
        <c:ser>
          <c:idx val="4"/>
          <c:order val="2"/>
          <c:tx>
            <c:strRef>
              <c:f>'KPI 19d'!$D$23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19d'!$E$18:$P$18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19d'!$E$23:$P$23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239772</c:v>
                </c:pt>
                <c:pt idx="9">
                  <c:v>0</c:v>
                </c:pt>
                <c:pt idx="10">
                  <c:v>824134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16-4692-B7F4-D35A13A6B6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55840"/>
        <c:axId val="1157376"/>
      </c:barChart>
      <c:lineChart>
        <c:grouping val="standard"/>
        <c:varyColors val="0"/>
        <c:ser>
          <c:idx val="0"/>
          <c:order val="0"/>
          <c:tx>
            <c:strRef>
              <c:f>'KPI 19d'!$D$19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19d'!$E$18:$P$18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19d'!$E$19:$P$19</c:f>
              <c:numCache>
                <c:formatCode>#,##0</c:formatCode>
                <c:ptCount val="12"/>
                <c:pt idx="0">
                  <c:v>104871.95</c:v>
                </c:pt>
                <c:pt idx="1">
                  <c:v>104871.95</c:v>
                </c:pt>
                <c:pt idx="2">
                  <c:v>104871.95</c:v>
                </c:pt>
                <c:pt idx="3">
                  <c:v>104871.95</c:v>
                </c:pt>
                <c:pt idx="4">
                  <c:v>104871.95</c:v>
                </c:pt>
                <c:pt idx="5">
                  <c:v>104871.95</c:v>
                </c:pt>
                <c:pt idx="6">
                  <c:v>104871.95</c:v>
                </c:pt>
                <c:pt idx="7">
                  <c:v>104871.95</c:v>
                </c:pt>
                <c:pt idx="8">
                  <c:v>104871.95</c:v>
                </c:pt>
                <c:pt idx="9">
                  <c:v>104871.95</c:v>
                </c:pt>
                <c:pt idx="10">
                  <c:v>104871.95</c:v>
                </c:pt>
                <c:pt idx="11">
                  <c:v>104871.95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16-4692-B7F4-D35A13A6B630}"/>
            </c:ext>
          </c:extLst>
        </c:ser>
        <c:ser>
          <c:idx val="2"/>
          <c:order val="3"/>
          <c:tx>
            <c:strRef>
              <c:f>'KPI 23'!#REF!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23'!#REF!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916-4692-B7F4-D35A13A6B6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5840"/>
        <c:axId val="1157376"/>
      </c:lineChart>
      <c:dateAx>
        <c:axId val="115584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57376"/>
        <c:crosses val="autoZero"/>
        <c:auto val="1"/>
        <c:lblOffset val="100"/>
        <c:baseTimeUnit val="months"/>
      </c:dateAx>
      <c:valAx>
        <c:axId val="115737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55840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19e'!$D$20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19e'!$E$18:$P$18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19e'!$E$20:$P$20</c:f>
              <c:numCache>
                <c:formatCode>#,##0</c:formatCode>
                <c:ptCount val="12"/>
                <c:pt idx="0">
                  <c:v>10688171.477</c:v>
                </c:pt>
                <c:pt idx="1">
                  <c:v>8892504.3599999994</c:v>
                </c:pt>
                <c:pt idx="2">
                  <c:v>7629870.4100000001</c:v>
                </c:pt>
                <c:pt idx="3">
                  <c:v>8845848.5</c:v>
                </c:pt>
                <c:pt idx="4">
                  <c:v>8216781.1699999999</c:v>
                </c:pt>
                <c:pt idx="5">
                  <c:v>8458930.25</c:v>
                </c:pt>
                <c:pt idx="6">
                  <c:v>7896396.5800000001</c:v>
                </c:pt>
                <c:pt idx="7">
                  <c:v>8742860.3985034786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3F-4CD1-9AC5-92F70412D25E}"/>
            </c:ext>
          </c:extLst>
        </c:ser>
        <c:ser>
          <c:idx val="4"/>
          <c:order val="2"/>
          <c:tx>
            <c:strRef>
              <c:f>'KPI 19e'!$D$23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19e'!$E$18:$P$18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19e'!$E$23:$P$23</c:f>
              <c:numCache>
                <c:formatCode>#,##0</c:formatCode>
                <c:ptCount val="12"/>
                <c:pt idx="0">
                  <c:v>6495621.4584000008</c:v>
                </c:pt>
                <c:pt idx="1">
                  <c:v>7208683.6959999995</c:v>
                </c:pt>
                <c:pt idx="2">
                  <c:v>8027273.1999999993</c:v>
                </c:pt>
                <c:pt idx="3">
                  <c:v>8488206.4000000004</c:v>
                </c:pt>
                <c:pt idx="4">
                  <c:v>8966052.4000000004</c:v>
                </c:pt>
                <c:pt idx="5">
                  <c:v>6371137.4186666664</c:v>
                </c:pt>
                <c:pt idx="6">
                  <c:v>9488868.4799999986</c:v>
                </c:pt>
                <c:pt idx="7">
                  <c:v>8674483.3999999985</c:v>
                </c:pt>
                <c:pt idx="8">
                  <c:v>8664854.2400000002</c:v>
                </c:pt>
                <c:pt idx="9">
                  <c:v>6982890.6800000006</c:v>
                </c:pt>
                <c:pt idx="10">
                  <c:v>8459008.7015730329</c:v>
                </c:pt>
                <c:pt idx="11">
                  <c:v>11446028.120000001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3F-4CD1-9AC5-92F70412D2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888256"/>
        <c:axId val="114287360"/>
      </c:barChart>
      <c:lineChart>
        <c:grouping val="standard"/>
        <c:varyColors val="0"/>
        <c:ser>
          <c:idx val="0"/>
          <c:order val="0"/>
          <c:tx>
            <c:strRef>
              <c:f>'KPI 19e'!$D$19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19e'!$E$18:$P$18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19e'!$E$19:$P$19</c:f>
              <c:numCache>
                <c:formatCode>#,##0</c:formatCode>
                <c:ptCount val="12"/>
                <c:pt idx="0">
                  <c:v>7418220.1627302831</c:v>
                </c:pt>
                <c:pt idx="1">
                  <c:v>7610399.3898397256</c:v>
                </c:pt>
                <c:pt idx="2">
                  <c:v>7496226.651511916</c:v>
                </c:pt>
                <c:pt idx="3">
                  <c:v>7611385.2405185429</c:v>
                </c:pt>
                <c:pt idx="4">
                  <c:v>7715203.6109680869</c:v>
                </c:pt>
                <c:pt idx="5">
                  <c:v>8122979.9454110712</c:v>
                </c:pt>
                <c:pt idx="6">
                  <c:v>7893103.5366726993</c:v>
                </c:pt>
                <c:pt idx="7">
                  <c:v>7966903.3522962183</c:v>
                </c:pt>
                <c:pt idx="8">
                  <c:v>8030343.9093673555</c:v>
                </c:pt>
                <c:pt idx="9">
                  <c:v>8070252.7281341581</c:v>
                </c:pt>
                <c:pt idx="10">
                  <c:v>8109204.52880817</c:v>
                </c:pt>
                <c:pt idx="11">
                  <c:v>8146992.3437417662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3F-4CD1-9AC5-92F70412D25E}"/>
            </c:ext>
          </c:extLst>
        </c:ser>
        <c:ser>
          <c:idx val="2"/>
          <c:order val="3"/>
          <c:tx>
            <c:strRef>
              <c:f>'KPI 25'!#REF!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25'!#REF!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33F-4CD1-9AC5-92F70412D2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888256"/>
        <c:axId val="114287360"/>
      </c:lineChart>
      <c:dateAx>
        <c:axId val="11388825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4287360"/>
        <c:crosses val="autoZero"/>
        <c:auto val="1"/>
        <c:lblOffset val="100"/>
        <c:baseTimeUnit val="months"/>
      </c:dateAx>
      <c:valAx>
        <c:axId val="11428736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3888256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19f'!$D$20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19f'!$E$18:$P$18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19f'!$E$20:$P$20</c:f>
              <c:numCache>
                <c:formatCode>#,##0</c:formatCode>
                <c:ptCount val="12"/>
                <c:pt idx="0">
                  <c:v>52.075251609371328</c:v>
                </c:pt>
                <c:pt idx="1">
                  <c:v>33.804862727804938</c:v>
                </c:pt>
                <c:pt idx="2">
                  <c:v>33.739438713015332</c:v>
                </c:pt>
                <c:pt idx="3">
                  <c:v>32.173624523079496</c:v>
                </c:pt>
                <c:pt idx="4">
                  <c:v>37.818470053251957</c:v>
                </c:pt>
                <c:pt idx="5">
                  <c:v>41.882734555645229</c:v>
                </c:pt>
                <c:pt idx="6">
                  <c:v>28.189637115919421</c:v>
                </c:pt>
                <c:pt idx="7">
                  <c:v>36.928972572116677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F5-4E24-86B3-400FDAD2D765}"/>
            </c:ext>
          </c:extLst>
        </c:ser>
        <c:ser>
          <c:idx val="4"/>
          <c:order val="2"/>
          <c:tx>
            <c:strRef>
              <c:f>'KPI 19f'!$D$23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19f'!$E$18:$P$18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19f'!$E$23:$P$23</c:f>
              <c:numCache>
                <c:formatCode>#,##0</c:formatCode>
                <c:ptCount val="12"/>
                <c:pt idx="0">
                  <c:v>31.325234354716052</c:v>
                </c:pt>
                <c:pt idx="1">
                  <c:v>30.786742319931722</c:v>
                </c:pt>
                <c:pt idx="2">
                  <c:v>36.768429347564208</c:v>
                </c:pt>
                <c:pt idx="3">
                  <c:v>36.801043861719542</c:v>
                </c:pt>
                <c:pt idx="4">
                  <c:v>38.067550273625372</c:v>
                </c:pt>
                <c:pt idx="5">
                  <c:v>38.073441844186505</c:v>
                </c:pt>
                <c:pt idx="6">
                  <c:v>32.958095852182296</c:v>
                </c:pt>
                <c:pt idx="7">
                  <c:v>35.991765589408033</c:v>
                </c:pt>
                <c:pt idx="8">
                  <c:v>35.512134329520443</c:v>
                </c:pt>
                <c:pt idx="9">
                  <c:v>0</c:v>
                </c:pt>
                <c:pt idx="10">
                  <c:v>35.089098692167568</c:v>
                </c:pt>
                <c:pt idx="11">
                  <c:v>46.255021906625217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F5-4E24-86B3-400FDAD2D7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280512"/>
        <c:axId val="113282048"/>
      </c:barChart>
      <c:lineChart>
        <c:grouping val="standard"/>
        <c:varyColors val="0"/>
        <c:ser>
          <c:idx val="0"/>
          <c:order val="0"/>
          <c:tx>
            <c:strRef>
              <c:f>'KPI 19f'!$D$19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19f'!$E$18:$P$18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19f'!$E$19:$P$19</c:f>
              <c:numCache>
                <c:formatCode>#,##0</c:formatCode>
                <c:ptCount val="12"/>
                <c:pt idx="0">
                  <c:v>33.764457626045299</c:v>
                </c:pt>
                <c:pt idx="1">
                  <c:v>34.435417252278121</c:v>
                </c:pt>
                <c:pt idx="2">
                  <c:v>33.6070774092126</c:v>
                </c:pt>
                <c:pt idx="3">
                  <c:v>33.500078081549894</c:v>
                </c:pt>
                <c:pt idx="4">
                  <c:v>33.362321294536713</c:v>
                </c:pt>
                <c:pt idx="5">
                  <c:v>34.513734339236777</c:v>
                </c:pt>
                <c:pt idx="6">
                  <c:v>33.107961396248818</c:v>
                </c:pt>
                <c:pt idx="7">
                  <c:v>32.995396046038465</c:v>
                </c:pt>
                <c:pt idx="8">
                  <c:v>32.843270728072454</c:v>
                </c:pt>
                <c:pt idx="9">
                  <c:v>32.73205868116306</c:v>
                </c:pt>
                <c:pt idx="10">
                  <c:v>32.618831193291243</c:v>
                </c:pt>
                <c:pt idx="11">
                  <c:v>32.43810532835009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F5-4E24-86B3-400FDAD2D765}"/>
            </c:ext>
          </c:extLst>
        </c:ser>
        <c:ser>
          <c:idx val="2"/>
          <c:order val="3"/>
          <c:tx>
            <c:strRef>
              <c:f>'KPI 26'!#REF!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26'!#REF!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4F5-4E24-86B3-400FDAD2D7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280512"/>
        <c:axId val="113282048"/>
      </c:lineChart>
      <c:dateAx>
        <c:axId val="11328051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3282048"/>
        <c:crosses val="autoZero"/>
        <c:auto val="1"/>
        <c:lblOffset val="100"/>
        <c:baseTimeUnit val="months"/>
      </c:dateAx>
      <c:valAx>
        <c:axId val="11328204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3280512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19g'!$D$20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19g'!$E$18:$P$18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19g'!$E$20:$P$20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7A-4BC2-9CC9-6B7317AF5EE9}"/>
            </c:ext>
          </c:extLst>
        </c:ser>
        <c:ser>
          <c:idx val="4"/>
          <c:order val="2"/>
          <c:tx>
            <c:strRef>
              <c:f>'KPI 19g'!$D$23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19g'!$E$18:$P$18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19g'!$E$23:$P$23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7A-4BC2-9CC9-6B7317AF5E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4650496"/>
        <c:axId val="114660480"/>
      </c:barChart>
      <c:lineChart>
        <c:grouping val="standard"/>
        <c:varyColors val="0"/>
        <c:ser>
          <c:idx val="0"/>
          <c:order val="0"/>
          <c:tx>
            <c:strRef>
              <c:f>'KPI 19g'!$D$19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19g'!$E$18:$P$18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19g'!$E$19:$P$19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7A-4BC2-9CC9-6B7317AF5EE9}"/>
            </c:ext>
          </c:extLst>
        </c:ser>
        <c:ser>
          <c:idx val="2"/>
          <c:order val="3"/>
          <c:tx>
            <c:strRef>
              <c:f>'KPI 27'!#REF!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27'!#REF!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07A-4BC2-9CC9-6B7317AF5E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650496"/>
        <c:axId val="114660480"/>
      </c:lineChart>
      <c:dateAx>
        <c:axId val="11465049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4660480"/>
        <c:crosses val="autoZero"/>
        <c:auto val="1"/>
        <c:lblOffset val="100"/>
        <c:baseTimeUnit val="months"/>
      </c:dateAx>
      <c:valAx>
        <c:axId val="11466048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4650496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19h'!$D$20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19h'!$E$18:$P$18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19h'!$E$20:$P$20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33-493B-B4EA-045FA6AF177D}"/>
            </c:ext>
          </c:extLst>
        </c:ser>
        <c:ser>
          <c:idx val="4"/>
          <c:order val="2"/>
          <c:tx>
            <c:strRef>
              <c:f>'KPI 19h'!$D$23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19h'!$E$18:$P$18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19h'!$E$23:$P$23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33-493B-B4EA-045FA6AF1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5787648"/>
        <c:axId val="115789184"/>
      </c:barChart>
      <c:lineChart>
        <c:grouping val="standard"/>
        <c:varyColors val="0"/>
        <c:ser>
          <c:idx val="0"/>
          <c:order val="0"/>
          <c:tx>
            <c:strRef>
              <c:f>'KPI 19h'!$D$19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19h'!$E$18:$P$18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19h'!$E$19:$P$19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33-493B-B4EA-045FA6AF177D}"/>
            </c:ext>
          </c:extLst>
        </c:ser>
        <c:ser>
          <c:idx val="2"/>
          <c:order val="3"/>
          <c:tx>
            <c:strRef>
              <c:f>'KPI 28'!#REF!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28'!#REF!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233-493B-B4EA-045FA6AF1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787648"/>
        <c:axId val="115789184"/>
      </c:lineChart>
      <c:dateAx>
        <c:axId val="1157876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5789184"/>
        <c:crosses val="autoZero"/>
        <c:auto val="1"/>
        <c:lblOffset val="100"/>
        <c:baseTimeUnit val="months"/>
      </c:dateAx>
      <c:valAx>
        <c:axId val="11578918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5787648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20a'!$D$20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20a'!$E$18:$P$18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20a'!$E$20:$P$20</c:f>
              <c:numCache>
                <c:formatCode>#,##0</c:formatCode>
                <c:ptCount val="12"/>
                <c:pt idx="0">
                  <c:v>298</c:v>
                </c:pt>
                <c:pt idx="1">
                  <c:v>298</c:v>
                </c:pt>
                <c:pt idx="2">
                  <c:v>298</c:v>
                </c:pt>
                <c:pt idx="3">
                  <c:v>298</c:v>
                </c:pt>
                <c:pt idx="4">
                  <c:v>298</c:v>
                </c:pt>
                <c:pt idx="5">
                  <c:v>298</c:v>
                </c:pt>
                <c:pt idx="6">
                  <c:v>298</c:v>
                </c:pt>
                <c:pt idx="7">
                  <c:v>298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96-4FB3-8DFF-3F458C82079C}"/>
            </c:ext>
          </c:extLst>
        </c:ser>
        <c:ser>
          <c:idx val="4"/>
          <c:order val="2"/>
          <c:tx>
            <c:strRef>
              <c:f>'KPI 20a'!$D$23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20a'!$E$18:$P$18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20a'!$E$23:$P$23</c:f>
              <c:numCache>
                <c:formatCode>#,##0</c:formatCode>
                <c:ptCount val="12"/>
                <c:pt idx="0">
                  <c:v>298</c:v>
                </c:pt>
                <c:pt idx="1">
                  <c:v>298</c:v>
                </c:pt>
                <c:pt idx="2">
                  <c:v>298</c:v>
                </c:pt>
                <c:pt idx="3">
                  <c:v>298</c:v>
                </c:pt>
                <c:pt idx="4">
                  <c:v>298</c:v>
                </c:pt>
                <c:pt idx="5">
                  <c:v>298</c:v>
                </c:pt>
                <c:pt idx="6">
                  <c:v>298</c:v>
                </c:pt>
                <c:pt idx="7">
                  <c:v>298</c:v>
                </c:pt>
                <c:pt idx="8">
                  <c:v>298</c:v>
                </c:pt>
                <c:pt idx="9">
                  <c:v>298</c:v>
                </c:pt>
                <c:pt idx="10">
                  <c:v>298</c:v>
                </c:pt>
                <c:pt idx="11">
                  <c:v>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96-4FB3-8DFF-3F458C8207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4143232"/>
        <c:axId val="114144768"/>
      </c:barChart>
      <c:lineChart>
        <c:grouping val="standard"/>
        <c:varyColors val="0"/>
        <c:ser>
          <c:idx val="0"/>
          <c:order val="0"/>
          <c:tx>
            <c:strRef>
              <c:f>'KPI 20a'!$D$19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20a'!$E$18:$P$18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20a'!$E$19:$P$19</c:f>
              <c:numCache>
                <c:formatCode>#,##0</c:formatCode>
                <c:ptCount val="12"/>
                <c:pt idx="0">
                  <c:v>298</c:v>
                </c:pt>
                <c:pt idx="1">
                  <c:v>298</c:v>
                </c:pt>
                <c:pt idx="2">
                  <c:v>298</c:v>
                </c:pt>
                <c:pt idx="3">
                  <c:v>298</c:v>
                </c:pt>
                <c:pt idx="4">
                  <c:v>298</c:v>
                </c:pt>
                <c:pt idx="5">
                  <c:v>298</c:v>
                </c:pt>
                <c:pt idx="6">
                  <c:v>298</c:v>
                </c:pt>
                <c:pt idx="7">
                  <c:v>298</c:v>
                </c:pt>
                <c:pt idx="8">
                  <c:v>298</c:v>
                </c:pt>
                <c:pt idx="9">
                  <c:v>298</c:v>
                </c:pt>
                <c:pt idx="10">
                  <c:v>298</c:v>
                </c:pt>
                <c:pt idx="11">
                  <c:v>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96-4FB3-8DFF-3F458C82079C}"/>
            </c:ext>
          </c:extLst>
        </c:ser>
        <c:ser>
          <c:idx val="2"/>
          <c:order val="3"/>
          <c:tx>
            <c:strRef>
              <c:f>'KPI 29'!#REF!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29'!#REF!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A96-4FB3-8DFF-3F458C8207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143232"/>
        <c:axId val="114144768"/>
      </c:lineChart>
      <c:dateAx>
        <c:axId val="11414323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4144768"/>
        <c:crosses val="autoZero"/>
        <c:auto val="1"/>
        <c:lblOffset val="100"/>
        <c:baseTimeUnit val="months"/>
      </c:dateAx>
      <c:valAx>
        <c:axId val="11414476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4143232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20b'!$D$20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20b'!$E$18:$P$18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20b'!$E$20:$P$20</c:f>
              <c:numCache>
                <c:formatCode>#,##0</c:formatCode>
                <c:ptCount val="12"/>
                <c:pt idx="0">
                  <c:v>42</c:v>
                </c:pt>
                <c:pt idx="1">
                  <c:v>42</c:v>
                </c:pt>
                <c:pt idx="2">
                  <c:v>42</c:v>
                </c:pt>
                <c:pt idx="3">
                  <c:v>42</c:v>
                </c:pt>
                <c:pt idx="4">
                  <c:v>42</c:v>
                </c:pt>
                <c:pt idx="5">
                  <c:v>42</c:v>
                </c:pt>
                <c:pt idx="6">
                  <c:v>42</c:v>
                </c:pt>
                <c:pt idx="7">
                  <c:v>42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4F-4323-8C29-BCD7CF4BB74A}"/>
            </c:ext>
          </c:extLst>
        </c:ser>
        <c:ser>
          <c:idx val="4"/>
          <c:order val="2"/>
          <c:tx>
            <c:strRef>
              <c:f>'KPI 20b'!$D$23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20b'!$E$18:$P$18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20b'!$E$23:$P$23</c:f>
              <c:numCache>
                <c:formatCode>#,##0</c:formatCode>
                <c:ptCount val="12"/>
                <c:pt idx="0">
                  <c:v>42</c:v>
                </c:pt>
                <c:pt idx="1">
                  <c:v>42</c:v>
                </c:pt>
                <c:pt idx="2">
                  <c:v>42</c:v>
                </c:pt>
                <c:pt idx="3">
                  <c:v>42</c:v>
                </c:pt>
                <c:pt idx="4">
                  <c:v>42</c:v>
                </c:pt>
                <c:pt idx="5">
                  <c:v>42</c:v>
                </c:pt>
                <c:pt idx="6">
                  <c:v>42</c:v>
                </c:pt>
                <c:pt idx="7">
                  <c:v>42</c:v>
                </c:pt>
                <c:pt idx="8">
                  <c:v>42</c:v>
                </c:pt>
                <c:pt idx="9">
                  <c:v>42</c:v>
                </c:pt>
                <c:pt idx="10">
                  <c:v>42</c:v>
                </c:pt>
                <c:pt idx="11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4F-4323-8C29-BCD7CF4BB7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4223360"/>
        <c:axId val="114692096"/>
      </c:barChart>
      <c:lineChart>
        <c:grouping val="standard"/>
        <c:varyColors val="0"/>
        <c:ser>
          <c:idx val="0"/>
          <c:order val="0"/>
          <c:tx>
            <c:strRef>
              <c:f>'KPI 20b'!$D$19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20b'!$E$18:$P$18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20b'!$E$19:$P$19</c:f>
              <c:numCache>
                <c:formatCode>#,##0</c:formatCode>
                <c:ptCount val="12"/>
                <c:pt idx="0">
                  <c:v>42</c:v>
                </c:pt>
                <c:pt idx="1">
                  <c:v>42</c:v>
                </c:pt>
                <c:pt idx="2">
                  <c:v>42</c:v>
                </c:pt>
                <c:pt idx="3">
                  <c:v>42</c:v>
                </c:pt>
                <c:pt idx="4">
                  <c:v>42</c:v>
                </c:pt>
                <c:pt idx="5">
                  <c:v>42</c:v>
                </c:pt>
                <c:pt idx="6">
                  <c:v>42</c:v>
                </c:pt>
                <c:pt idx="7">
                  <c:v>42</c:v>
                </c:pt>
                <c:pt idx="8">
                  <c:v>42</c:v>
                </c:pt>
                <c:pt idx="9">
                  <c:v>42</c:v>
                </c:pt>
                <c:pt idx="10">
                  <c:v>42</c:v>
                </c:pt>
                <c:pt idx="11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4F-4323-8C29-BCD7CF4BB74A}"/>
            </c:ext>
          </c:extLst>
        </c:ser>
        <c:ser>
          <c:idx val="2"/>
          <c:order val="3"/>
          <c:tx>
            <c:strRef>
              <c:f>'KPI 30'!#REF!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30'!#REF!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4F-4323-8C29-BCD7CF4BB7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223360"/>
        <c:axId val="114692096"/>
      </c:lineChart>
      <c:dateAx>
        <c:axId val="11422336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4692096"/>
        <c:crosses val="autoZero"/>
        <c:auto val="1"/>
        <c:lblOffset val="100"/>
        <c:baseTimeUnit val="months"/>
      </c:dateAx>
      <c:valAx>
        <c:axId val="11469209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4223360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20c'!$D$20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20c'!$E$18:$P$18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20c'!$E$20:$P$20</c:f>
              <c:numCache>
                <c:formatCode>#,##0</c:formatCode>
                <c:ptCount val="12"/>
                <c:pt idx="0">
                  <c:v>306</c:v>
                </c:pt>
                <c:pt idx="1">
                  <c:v>306</c:v>
                </c:pt>
                <c:pt idx="2">
                  <c:v>306</c:v>
                </c:pt>
                <c:pt idx="3">
                  <c:v>306</c:v>
                </c:pt>
                <c:pt idx="4">
                  <c:v>306</c:v>
                </c:pt>
                <c:pt idx="5">
                  <c:v>306</c:v>
                </c:pt>
                <c:pt idx="6">
                  <c:v>346</c:v>
                </c:pt>
                <c:pt idx="7">
                  <c:v>351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16-4F12-8B60-A88FBBD97966}"/>
            </c:ext>
          </c:extLst>
        </c:ser>
        <c:ser>
          <c:idx val="4"/>
          <c:order val="2"/>
          <c:tx>
            <c:strRef>
              <c:f>'KPI 20c'!$D$23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20c'!$E$18:$P$18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20c'!$E$23:$P$23</c:f>
              <c:numCache>
                <c:formatCode>#,##0</c:formatCode>
                <c:ptCount val="12"/>
                <c:pt idx="0">
                  <c:v>306</c:v>
                </c:pt>
                <c:pt idx="1">
                  <c:v>306</c:v>
                </c:pt>
                <c:pt idx="2">
                  <c:v>306</c:v>
                </c:pt>
                <c:pt idx="3">
                  <c:v>306</c:v>
                </c:pt>
                <c:pt idx="4">
                  <c:v>306</c:v>
                </c:pt>
                <c:pt idx="5">
                  <c:v>306</c:v>
                </c:pt>
                <c:pt idx="6">
                  <c:v>306</c:v>
                </c:pt>
                <c:pt idx="7">
                  <c:v>306</c:v>
                </c:pt>
                <c:pt idx="8">
                  <c:v>306</c:v>
                </c:pt>
                <c:pt idx="9">
                  <c:v>306</c:v>
                </c:pt>
                <c:pt idx="10">
                  <c:v>306</c:v>
                </c:pt>
                <c:pt idx="11">
                  <c:v>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16-4F12-8B60-A88FBBD97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4781568"/>
        <c:axId val="114787456"/>
      </c:barChart>
      <c:lineChart>
        <c:grouping val="standard"/>
        <c:varyColors val="0"/>
        <c:ser>
          <c:idx val="0"/>
          <c:order val="0"/>
          <c:tx>
            <c:strRef>
              <c:f>'KPI 20c'!$D$19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20c'!$E$18:$P$18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20c'!$E$19:$P$19</c:f>
              <c:numCache>
                <c:formatCode>#,##0</c:formatCode>
                <c:ptCount val="12"/>
                <c:pt idx="0">
                  <c:v>312</c:v>
                </c:pt>
                <c:pt idx="1">
                  <c:v>312</c:v>
                </c:pt>
                <c:pt idx="2">
                  <c:v>312</c:v>
                </c:pt>
                <c:pt idx="3">
                  <c:v>312</c:v>
                </c:pt>
                <c:pt idx="4">
                  <c:v>312</c:v>
                </c:pt>
                <c:pt idx="5">
                  <c:v>312</c:v>
                </c:pt>
                <c:pt idx="6">
                  <c:v>312</c:v>
                </c:pt>
                <c:pt idx="7">
                  <c:v>312</c:v>
                </c:pt>
                <c:pt idx="8">
                  <c:v>312</c:v>
                </c:pt>
                <c:pt idx="9">
                  <c:v>312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16-4F12-8B60-A88FBBD97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781568"/>
        <c:axId val="114787456"/>
      </c:lineChart>
      <c:dateAx>
        <c:axId val="11478156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4787456"/>
        <c:crosses val="autoZero"/>
        <c:auto val="1"/>
        <c:lblOffset val="100"/>
        <c:baseTimeUnit val="months"/>
      </c:dateAx>
      <c:valAx>
        <c:axId val="11478745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478156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20d'!$D$20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20d'!$E$18:$P$18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20d'!$E$20:$P$20</c:f>
              <c:numCache>
                <c:formatCode>#,##0</c:formatCode>
                <c:ptCount val="12"/>
                <c:pt idx="0">
                  <c:v>131</c:v>
                </c:pt>
                <c:pt idx="1">
                  <c:v>131</c:v>
                </c:pt>
                <c:pt idx="2">
                  <c:v>131</c:v>
                </c:pt>
                <c:pt idx="3">
                  <c:v>131</c:v>
                </c:pt>
                <c:pt idx="4">
                  <c:v>131</c:v>
                </c:pt>
                <c:pt idx="5">
                  <c:v>131</c:v>
                </c:pt>
                <c:pt idx="6">
                  <c:v>131</c:v>
                </c:pt>
                <c:pt idx="7">
                  <c:v>131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E7-42A2-A5D4-38B439A10B99}"/>
            </c:ext>
          </c:extLst>
        </c:ser>
        <c:ser>
          <c:idx val="4"/>
          <c:order val="2"/>
          <c:tx>
            <c:strRef>
              <c:f>'KPI 20d'!$D$23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20d'!$E$18:$P$18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20d'!$E$23:$P$23</c:f>
              <c:numCache>
                <c:formatCode>#,##0</c:formatCode>
                <c:ptCount val="12"/>
                <c:pt idx="0">
                  <c:v>131</c:v>
                </c:pt>
                <c:pt idx="1">
                  <c:v>131</c:v>
                </c:pt>
                <c:pt idx="2">
                  <c:v>131</c:v>
                </c:pt>
                <c:pt idx="3">
                  <c:v>131</c:v>
                </c:pt>
                <c:pt idx="4">
                  <c:v>131</c:v>
                </c:pt>
                <c:pt idx="5">
                  <c:v>131</c:v>
                </c:pt>
                <c:pt idx="6">
                  <c:v>131</c:v>
                </c:pt>
                <c:pt idx="7">
                  <c:v>131</c:v>
                </c:pt>
                <c:pt idx="8">
                  <c:v>131</c:v>
                </c:pt>
                <c:pt idx="9">
                  <c:v>131</c:v>
                </c:pt>
                <c:pt idx="10">
                  <c:v>131</c:v>
                </c:pt>
                <c:pt idx="11">
                  <c:v>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E7-42A2-A5D4-38B439A10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4705920"/>
        <c:axId val="114707456"/>
      </c:barChart>
      <c:lineChart>
        <c:grouping val="standard"/>
        <c:varyColors val="0"/>
        <c:ser>
          <c:idx val="0"/>
          <c:order val="0"/>
          <c:tx>
            <c:strRef>
              <c:f>'KPI 20d'!$D$19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20d'!$E$18:$P$18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20d'!$E$19:$P$19</c:f>
              <c:numCache>
                <c:formatCode>#,##0</c:formatCode>
                <c:ptCount val="12"/>
                <c:pt idx="0">
                  <c:v>134</c:v>
                </c:pt>
                <c:pt idx="1">
                  <c:v>134</c:v>
                </c:pt>
                <c:pt idx="2">
                  <c:v>134</c:v>
                </c:pt>
                <c:pt idx="3">
                  <c:v>134</c:v>
                </c:pt>
                <c:pt idx="4">
                  <c:v>134</c:v>
                </c:pt>
                <c:pt idx="5">
                  <c:v>134</c:v>
                </c:pt>
                <c:pt idx="6">
                  <c:v>134</c:v>
                </c:pt>
                <c:pt idx="7">
                  <c:v>134</c:v>
                </c:pt>
                <c:pt idx="8">
                  <c:v>134</c:v>
                </c:pt>
                <c:pt idx="9">
                  <c:v>134</c:v>
                </c:pt>
                <c:pt idx="10">
                  <c:v>134</c:v>
                </c:pt>
                <c:pt idx="11">
                  <c:v>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E7-42A2-A5D4-38B439A10B99}"/>
            </c:ext>
          </c:extLst>
        </c:ser>
        <c:ser>
          <c:idx val="2"/>
          <c:order val="3"/>
          <c:tx>
            <c:strRef>
              <c:f>'KPI 32'!#REF!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32'!#REF!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E7-42A2-A5D4-38B439A10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705920"/>
        <c:axId val="114707456"/>
      </c:lineChart>
      <c:dateAx>
        <c:axId val="11470592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4707456"/>
        <c:crosses val="autoZero"/>
        <c:auto val="1"/>
        <c:lblOffset val="100"/>
        <c:baseTimeUnit val="months"/>
      </c:dateAx>
      <c:valAx>
        <c:axId val="11470745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4705920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20e'!$D$20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20e'!$E$18:$P$18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20e'!$E$20:$P$20</c:f>
              <c:numCache>
                <c:formatCode>#,##0</c:formatCode>
                <c:ptCount val="12"/>
                <c:pt idx="0">
                  <c:v>294</c:v>
                </c:pt>
                <c:pt idx="1">
                  <c:v>294</c:v>
                </c:pt>
                <c:pt idx="2">
                  <c:v>294</c:v>
                </c:pt>
                <c:pt idx="3">
                  <c:v>294</c:v>
                </c:pt>
                <c:pt idx="4">
                  <c:v>294</c:v>
                </c:pt>
                <c:pt idx="5">
                  <c:v>294</c:v>
                </c:pt>
                <c:pt idx="6">
                  <c:v>286</c:v>
                </c:pt>
                <c:pt idx="7">
                  <c:v>282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EE-4F2E-92E6-824B9A5F3F22}"/>
            </c:ext>
          </c:extLst>
        </c:ser>
        <c:ser>
          <c:idx val="4"/>
          <c:order val="2"/>
          <c:tx>
            <c:strRef>
              <c:f>'KPI 20e'!$D$23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20e'!$E$18:$P$18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20e'!$E$23:$P$23</c:f>
              <c:numCache>
                <c:formatCode>#,##0</c:formatCode>
                <c:ptCount val="12"/>
                <c:pt idx="0">
                  <c:v>294</c:v>
                </c:pt>
                <c:pt idx="1">
                  <c:v>294</c:v>
                </c:pt>
                <c:pt idx="2">
                  <c:v>294</c:v>
                </c:pt>
                <c:pt idx="3">
                  <c:v>294</c:v>
                </c:pt>
                <c:pt idx="4">
                  <c:v>294</c:v>
                </c:pt>
                <c:pt idx="5">
                  <c:v>294</c:v>
                </c:pt>
                <c:pt idx="6">
                  <c:v>294</c:v>
                </c:pt>
                <c:pt idx="7">
                  <c:v>294</c:v>
                </c:pt>
                <c:pt idx="8">
                  <c:v>294</c:v>
                </c:pt>
                <c:pt idx="9">
                  <c:v>294</c:v>
                </c:pt>
                <c:pt idx="10">
                  <c:v>294</c:v>
                </c:pt>
                <c:pt idx="11">
                  <c:v>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EE-4F2E-92E6-824B9A5F3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4810880"/>
        <c:axId val="114812416"/>
      </c:barChart>
      <c:lineChart>
        <c:grouping val="standard"/>
        <c:varyColors val="0"/>
        <c:ser>
          <c:idx val="0"/>
          <c:order val="0"/>
          <c:tx>
            <c:strRef>
              <c:f>'KPI 20e'!$D$19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20e'!$E$18:$P$18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20e'!$E$19:$P$19</c:f>
              <c:numCache>
                <c:formatCode>#,##0</c:formatCode>
                <c:ptCount val="12"/>
                <c:pt idx="0">
                  <c:v>298</c:v>
                </c:pt>
                <c:pt idx="1">
                  <c:v>298</c:v>
                </c:pt>
                <c:pt idx="2">
                  <c:v>298</c:v>
                </c:pt>
                <c:pt idx="3">
                  <c:v>298</c:v>
                </c:pt>
                <c:pt idx="4">
                  <c:v>298</c:v>
                </c:pt>
                <c:pt idx="5">
                  <c:v>298</c:v>
                </c:pt>
                <c:pt idx="6">
                  <c:v>298</c:v>
                </c:pt>
                <c:pt idx="7">
                  <c:v>298</c:v>
                </c:pt>
                <c:pt idx="8">
                  <c:v>298</c:v>
                </c:pt>
                <c:pt idx="9">
                  <c:v>298</c:v>
                </c:pt>
                <c:pt idx="10">
                  <c:v>298</c:v>
                </c:pt>
                <c:pt idx="11">
                  <c:v>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EE-4F2E-92E6-824B9A5F3F22}"/>
            </c:ext>
          </c:extLst>
        </c:ser>
        <c:ser>
          <c:idx val="2"/>
          <c:order val="3"/>
          <c:tx>
            <c:strRef>
              <c:f>'KPI 29'!#REF!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29'!#REF!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0EE-4F2E-92E6-824B9A5F3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810880"/>
        <c:axId val="114812416"/>
      </c:lineChart>
      <c:dateAx>
        <c:axId val="11481088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4812416"/>
        <c:crosses val="autoZero"/>
        <c:auto val="1"/>
        <c:lblOffset val="100"/>
        <c:baseTimeUnit val="months"/>
      </c:dateAx>
      <c:valAx>
        <c:axId val="11481241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4810880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20f'!$D$20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20f'!$E$18:$P$18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20f'!$E$20:$P$20</c:f>
              <c:numCache>
                <c:formatCode>#,##0</c:formatCode>
                <c:ptCount val="12"/>
                <c:pt idx="0">
                  <c:v>41</c:v>
                </c:pt>
                <c:pt idx="1">
                  <c:v>41</c:v>
                </c:pt>
                <c:pt idx="2">
                  <c:v>41</c:v>
                </c:pt>
                <c:pt idx="3">
                  <c:v>41</c:v>
                </c:pt>
                <c:pt idx="4">
                  <c:v>41</c:v>
                </c:pt>
                <c:pt idx="5">
                  <c:v>41</c:v>
                </c:pt>
                <c:pt idx="6">
                  <c:v>42</c:v>
                </c:pt>
                <c:pt idx="7">
                  <c:v>42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B5-4710-A146-9F19597AD086}"/>
            </c:ext>
          </c:extLst>
        </c:ser>
        <c:ser>
          <c:idx val="4"/>
          <c:order val="2"/>
          <c:tx>
            <c:strRef>
              <c:f>'KPI 20f'!$D$23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20f'!$E$18:$P$18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20f'!$E$23:$P$23</c:f>
              <c:numCache>
                <c:formatCode>#,##0</c:formatCode>
                <c:ptCount val="12"/>
                <c:pt idx="0">
                  <c:v>41</c:v>
                </c:pt>
                <c:pt idx="1">
                  <c:v>41</c:v>
                </c:pt>
                <c:pt idx="2">
                  <c:v>41</c:v>
                </c:pt>
                <c:pt idx="3">
                  <c:v>41</c:v>
                </c:pt>
                <c:pt idx="4">
                  <c:v>41</c:v>
                </c:pt>
                <c:pt idx="5">
                  <c:v>41</c:v>
                </c:pt>
                <c:pt idx="6">
                  <c:v>41</c:v>
                </c:pt>
                <c:pt idx="7">
                  <c:v>41</c:v>
                </c:pt>
                <c:pt idx="8">
                  <c:v>41</c:v>
                </c:pt>
                <c:pt idx="9">
                  <c:v>41</c:v>
                </c:pt>
                <c:pt idx="10">
                  <c:v>41</c:v>
                </c:pt>
                <c:pt idx="11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B5-4710-A146-9F19597AD0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5681536"/>
        <c:axId val="115695616"/>
      </c:barChart>
      <c:lineChart>
        <c:grouping val="standard"/>
        <c:varyColors val="0"/>
        <c:ser>
          <c:idx val="0"/>
          <c:order val="0"/>
          <c:tx>
            <c:strRef>
              <c:f>'KPI 20f'!$D$19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20f'!$E$18:$P$18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20f'!$E$19:$P$19</c:f>
              <c:numCache>
                <c:formatCode>#,##0</c:formatCode>
                <c:ptCount val="12"/>
                <c:pt idx="0">
                  <c:v>42</c:v>
                </c:pt>
                <c:pt idx="1">
                  <c:v>42</c:v>
                </c:pt>
                <c:pt idx="2">
                  <c:v>42</c:v>
                </c:pt>
                <c:pt idx="3">
                  <c:v>42</c:v>
                </c:pt>
                <c:pt idx="4">
                  <c:v>42</c:v>
                </c:pt>
                <c:pt idx="5">
                  <c:v>42</c:v>
                </c:pt>
                <c:pt idx="6">
                  <c:v>42</c:v>
                </c:pt>
                <c:pt idx="7">
                  <c:v>42</c:v>
                </c:pt>
                <c:pt idx="8">
                  <c:v>42</c:v>
                </c:pt>
                <c:pt idx="9">
                  <c:v>42</c:v>
                </c:pt>
                <c:pt idx="10">
                  <c:v>42</c:v>
                </c:pt>
                <c:pt idx="11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B5-4710-A146-9F19597AD086}"/>
            </c:ext>
          </c:extLst>
        </c:ser>
        <c:ser>
          <c:idx val="2"/>
          <c:order val="3"/>
          <c:tx>
            <c:strRef>
              <c:f>'KPI 30'!#REF!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30'!#REF!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9B5-4710-A146-9F19597AD0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681536"/>
        <c:axId val="115695616"/>
      </c:lineChart>
      <c:dateAx>
        <c:axId val="11568153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5695616"/>
        <c:crosses val="autoZero"/>
        <c:auto val="1"/>
        <c:lblOffset val="100"/>
        <c:baseTimeUnit val="months"/>
      </c:dateAx>
      <c:valAx>
        <c:axId val="11569561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5681536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20g'!$D$20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20g'!$E$18:$P$18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20g'!$E$20:$P$20</c:f>
              <c:numCache>
                <c:formatCode>#,##0</c:formatCode>
                <c:ptCount val="12"/>
                <c:pt idx="0">
                  <c:v>306</c:v>
                </c:pt>
                <c:pt idx="1">
                  <c:v>306</c:v>
                </c:pt>
                <c:pt idx="2">
                  <c:v>306</c:v>
                </c:pt>
                <c:pt idx="3">
                  <c:v>306</c:v>
                </c:pt>
                <c:pt idx="4">
                  <c:v>306</c:v>
                </c:pt>
                <c:pt idx="5">
                  <c:v>306</c:v>
                </c:pt>
                <c:pt idx="6">
                  <c:v>346</c:v>
                </c:pt>
                <c:pt idx="7">
                  <c:v>351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92-4849-97D5-5885FB19A1D5}"/>
            </c:ext>
          </c:extLst>
        </c:ser>
        <c:ser>
          <c:idx val="4"/>
          <c:order val="2"/>
          <c:tx>
            <c:strRef>
              <c:f>'KPI 20g'!$D$23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20g'!$E$18:$P$18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20g'!$E$23:$P$23</c:f>
              <c:numCache>
                <c:formatCode>#,##0</c:formatCode>
                <c:ptCount val="12"/>
                <c:pt idx="0">
                  <c:v>306</c:v>
                </c:pt>
                <c:pt idx="1">
                  <c:v>306</c:v>
                </c:pt>
                <c:pt idx="2">
                  <c:v>306</c:v>
                </c:pt>
                <c:pt idx="3">
                  <c:v>306</c:v>
                </c:pt>
                <c:pt idx="4">
                  <c:v>306</c:v>
                </c:pt>
                <c:pt idx="5">
                  <c:v>306</c:v>
                </c:pt>
                <c:pt idx="6">
                  <c:v>306</c:v>
                </c:pt>
                <c:pt idx="7">
                  <c:v>306</c:v>
                </c:pt>
                <c:pt idx="8">
                  <c:v>306</c:v>
                </c:pt>
                <c:pt idx="9">
                  <c:v>306</c:v>
                </c:pt>
                <c:pt idx="10">
                  <c:v>306</c:v>
                </c:pt>
                <c:pt idx="11">
                  <c:v>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92-4849-97D5-5885FB19A1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5137920"/>
        <c:axId val="115139712"/>
      </c:barChart>
      <c:lineChart>
        <c:grouping val="standard"/>
        <c:varyColors val="0"/>
        <c:ser>
          <c:idx val="0"/>
          <c:order val="0"/>
          <c:tx>
            <c:strRef>
              <c:f>'KPI 20g'!$D$19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20g'!$E$18:$P$18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20g'!$E$19:$P$19</c:f>
              <c:numCache>
                <c:formatCode>#,##0</c:formatCode>
                <c:ptCount val="12"/>
                <c:pt idx="0">
                  <c:v>312</c:v>
                </c:pt>
                <c:pt idx="1">
                  <c:v>312</c:v>
                </c:pt>
                <c:pt idx="2">
                  <c:v>312</c:v>
                </c:pt>
                <c:pt idx="3">
                  <c:v>312</c:v>
                </c:pt>
                <c:pt idx="4">
                  <c:v>312</c:v>
                </c:pt>
                <c:pt idx="5">
                  <c:v>312</c:v>
                </c:pt>
                <c:pt idx="6">
                  <c:v>312</c:v>
                </c:pt>
                <c:pt idx="7">
                  <c:v>312</c:v>
                </c:pt>
                <c:pt idx="8">
                  <c:v>312</c:v>
                </c:pt>
                <c:pt idx="9">
                  <c:v>312</c:v>
                </c:pt>
                <c:pt idx="10">
                  <c:v>312</c:v>
                </c:pt>
                <c:pt idx="11">
                  <c:v>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92-4849-97D5-5885FB19A1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137920"/>
        <c:axId val="115139712"/>
      </c:lineChart>
      <c:dateAx>
        <c:axId val="11513792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5139712"/>
        <c:crosses val="autoZero"/>
        <c:auto val="1"/>
        <c:lblOffset val="100"/>
        <c:baseTimeUnit val="months"/>
      </c:dateAx>
      <c:valAx>
        <c:axId val="11513971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513792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20h'!$D$20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20h'!$E$18:$P$18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20h'!$E$20:$P$20</c:f>
              <c:numCache>
                <c:formatCode>#,##0</c:formatCode>
                <c:ptCount val="12"/>
                <c:pt idx="0">
                  <c:v>129</c:v>
                </c:pt>
                <c:pt idx="1">
                  <c:v>129</c:v>
                </c:pt>
                <c:pt idx="2">
                  <c:v>129</c:v>
                </c:pt>
                <c:pt idx="3">
                  <c:v>129</c:v>
                </c:pt>
                <c:pt idx="4">
                  <c:v>129</c:v>
                </c:pt>
                <c:pt idx="5">
                  <c:v>129</c:v>
                </c:pt>
                <c:pt idx="6">
                  <c:v>73</c:v>
                </c:pt>
                <c:pt idx="7">
                  <c:v>113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50-466F-B73D-C2EB46F5E321}"/>
            </c:ext>
          </c:extLst>
        </c:ser>
        <c:ser>
          <c:idx val="4"/>
          <c:order val="2"/>
          <c:tx>
            <c:strRef>
              <c:f>'KPI 20h'!$D$23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20h'!$E$18:$P$18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20h'!$E$23:$P$23</c:f>
              <c:numCache>
                <c:formatCode>#,##0</c:formatCode>
                <c:ptCount val="12"/>
                <c:pt idx="0">
                  <c:v>129</c:v>
                </c:pt>
                <c:pt idx="1">
                  <c:v>129</c:v>
                </c:pt>
                <c:pt idx="2">
                  <c:v>129</c:v>
                </c:pt>
                <c:pt idx="3">
                  <c:v>129</c:v>
                </c:pt>
                <c:pt idx="4">
                  <c:v>129</c:v>
                </c:pt>
                <c:pt idx="5">
                  <c:v>129</c:v>
                </c:pt>
                <c:pt idx="6">
                  <c:v>129</c:v>
                </c:pt>
                <c:pt idx="7">
                  <c:v>129</c:v>
                </c:pt>
                <c:pt idx="8">
                  <c:v>129</c:v>
                </c:pt>
                <c:pt idx="9">
                  <c:v>129</c:v>
                </c:pt>
                <c:pt idx="10">
                  <c:v>129</c:v>
                </c:pt>
                <c:pt idx="11">
                  <c:v>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50-466F-B73D-C2EB46F5E3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4500736"/>
        <c:axId val="114502272"/>
      </c:barChart>
      <c:lineChart>
        <c:grouping val="standard"/>
        <c:varyColors val="0"/>
        <c:ser>
          <c:idx val="0"/>
          <c:order val="0"/>
          <c:tx>
            <c:strRef>
              <c:f>'KPI 20h'!$D$19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20h'!$E$18:$P$18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20h'!$E$19:$P$19</c:f>
              <c:numCache>
                <c:formatCode>#,##0</c:formatCode>
                <c:ptCount val="12"/>
                <c:pt idx="0">
                  <c:v>134</c:v>
                </c:pt>
                <c:pt idx="1">
                  <c:v>134</c:v>
                </c:pt>
                <c:pt idx="2">
                  <c:v>134</c:v>
                </c:pt>
                <c:pt idx="3">
                  <c:v>134</c:v>
                </c:pt>
                <c:pt idx="4">
                  <c:v>134</c:v>
                </c:pt>
                <c:pt idx="5">
                  <c:v>134</c:v>
                </c:pt>
                <c:pt idx="6">
                  <c:v>134</c:v>
                </c:pt>
                <c:pt idx="7">
                  <c:v>134</c:v>
                </c:pt>
                <c:pt idx="8">
                  <c:v>134</c:v>
                </c:pt>
                <c:pt idx="9">
                  <c:v>134</c:v>
                </c:pt>
                <c:pt idx="10">
                  <c:v>134</c:v>
                </c:pt>
                <c:pt idx="11">
                  <c:v>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50-466F-B73D-C2EB46F5E321}"/>
            </c:ext>
          </c:extLst>
        </c:ser>
        <c:ser>
          <c:idx val="2"/>
          <c:order val="3"/>
          <c:tx>
            <c:strRef>
              <c:f>'KPI 32'!#REF!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32'!#REF!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C50-466F-B73D-C2EB46F5E3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500736"/>
        <c:axId val="114502272"/>
      </c:lineChart>
      <c:dateAx>
        <c:axId val="11450073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4502272"/>
        <c:crosses val="autoZero"/>
        <c:auto val="1"/>
        <c:lblOffset val="100"/>
        <c:baseTimeUnit val="months"/>
      </c:dateAx>
      <c:valAx>
        <c:axId val="11450227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4500736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20i'!$D$20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20i'!$E$18:$P$18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20i'!$E$20:$P$20</c:f>
              <c:numCache>
                <c:formatCode>0%</c:formatCode>
                <c:ptCount val="12"/>
                <c:pt idx="0">
                  <c:v>0.98657718120805371</c:v>
                </c:pt>
                <c:pt idx="1">
                  <c:v>0.98657718120805371</c:v>
                </c:pt>
                <c:pt idx="2">
                  <c:v>0.98657718120805371</c:v>
                </c:pt>
                <c:pt idx="3">
                  <c:v>0.98657718120805371</c:v>
                </c:pt>
                <c:pt idx="4">
                  <c:v>0.98657718120805371</c:v>
                </c:pt>
                <c:pt idx="5">
                  <c:v>0.98657718120805371</c:v>
                </c:pt>
                <c:pt idx="6">
                  <c:v>0.95973154362416102</c:v>
                </c:pt>
                <c:pt idx="7">
                  <c:v>0.94630872483221473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86-45BA-8FBA-01BFC8EC1687}"/>
            </c:ext>
          </c:extLst>
        </c:ser>
        <c:ser>
          <c:idx val="4"/>
          <c:order val="2"/>
          <c:tx>
            <c:strRef>
              <c:f>'KPI 20i'!$D$23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20i'!$E$18:$P$18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20i'!$E$23:$P$23</c:f>
              <c:numCache>
                <c:formatCode>0%</c:formatCode>
                <c:ptCount val="12"/>
                <c:pt idx="0">
                  <c:v>0.98657718120805371</c:v>
                </c:pt>
                <c:pt idx="1">
                  <c:v>0.98657718120805371</c:v>
                </c:pt>
                <c:pt idx="2">
                  <c:v>0.98657718120805371</c:v>
                </c:pt>
                <c:pt idx="3">
                  <c:v>0.98657718120805371</c:v>
                </c:pt>
                <c:pt idx="4">
                  <c:v>0.98657718120805371</c:v>
                </c:pt>
                <c:pt idx="5">
                  <c:v>0.98657718120805371</c:v>
                </c:pt>
                <c:pt idx="6">
                  <c:v>0.98657718120805371</c:v>
                </c:pt>
                <c:pt idx="7">
                  <c:v>0.98657718120805371</c:v>
                </c:pt>
                <c:pt idx="8">
                  <c:v>0.98657718120805371</c:v>
                </c:pt>
                <c:pt idx="9">
                  <c:v>0.98657718120805371</c:v>
                </c:pt>
                <c:pt idx="10">
                  <c:v>0.98657718120805371</c:v>
                </c:pt>
                <c:pt idx="11">
                  <c:v>0.98657718120805371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86-45BA-8FBA-01BFC8EC16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6072832"/>
        <c:axId val="116074368"/>
      </c:barChart>
      <c:lineChart>
        <c:grouping val="standard"/>
        <c:varyColors val="0"/>
        <c:ser>
          <c:idx val="0"/>
          <c:order val="0"/>
          <c:tx>
            <c:strRef>
              <c:f>'KPI 20i'!$D$19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20i'!$E$18:$P$18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20i'!$E$19:$P$19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86-45BA-8FBA-01BFC8EC1687}"/>
            </c:ext>
          </c:extLst>
        </c:ser>
        <c:ser>
          <c:idx val="2"/>
          <c:order val="3"/>
          <c:tx>
            <c:strRef>
              <c:f>'KPI 33'!#REF!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33'!#REF!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186-45BA-8FBA-01BFC8EC16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072832"/>
        <c:axId val="116074368"/>
      </c:lineChart>
      <c:dateAx>
        <c:axId val="11607283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6074368"/>
        <c:crosses val="autoZero"/>
        <c:auto val="1"/>
        <c:lblOffset val="100"/>
        <c:baseTimeUnit val="months"/>
      </c:dateAx>
      <c:valAx>
        <c:axId val="11607436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6072832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20j'!$D$20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20j'!$E$18:$P$18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20j'!$E$20:$P$20</c:f>
              <c:numCache>
                <c:formatCode>0%</c:formatCode>
                <c:ptCount val="12"/>
                <c:pt idx="0">
                  <c:v>0.97619047619047616</c:v>
                </c:pt>
                <c:pt idx="1">
                  <c:v>0.97619047619047616</c:v>
                </c:pt>
                <c:pt idx="2">
                  <c:v>0.97619047619047616</c:v>
                </c:pt>
                <c:pt idx="3">
                  <c:v>0.97619047619047616</c:v>
                </c:pt>
                <c:pt idx="4">
                  <c:v>0.97619047619047616</c:v>
                </c:pt>
                <c:pt idx="5">
                  <c:v>0.97619047619047616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EF-42E7-802A-52008E5555D4}"/>
            </c:ext>
          </c:extLst>
        </c:ser>
        <c:ser>
          <c:idx val="4"/>
          <c:order val="2"/>
          <c:tx>
            <c:strRef>
              <c:f>'KPI 20j'!$D$23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20j'!$E$18:$P$18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20j'!$E$23:$P$23</c:f>
              <c:numCache>
                <c:formatCode>0%</c:formatCode>
                <c:ptCount val="12"/>
                <c:pt idx="0">
                  <c:v>0.97619047619047616</c:v>
                </c:pt>
                <c:pt idx="1">
                  <c:v>0.97619047619047616</c:v>
                </c:pt>
                <c:pt idx="2">
                  <c:v>0.97619047619047616</c:v>
                </c:pt>
                <c:pt idx="3">
                  <c:v>0.97619047619047616</c:v>
                </c:pt>
                <c:pt idx="4">
                  <c:v>0.97619047619047616</c:v>
                </c:pt>
                <c:pt idx="5">
                  <c:v>0.97619047619047616</c:v>
                </c:pt>
                <c:pt idx="6">
                  <c:v>0.97619047619047616</c:v>
                </c:pt>
                <c:pt idx="7">
                  <c:v>0.97619047619047616</c:v>
                </c:pt>
                <c:pt idx="8">
                  <c:v>0.97619047619047616</c:v>
                </c:pt>
                <c:pt idx="9">
                  <c:v>0.97619047619047616</c:v>
                </c:pt>
                <c:pt idx="10">
                  <c:v>0.97619047619047616</c:v>
                </c:pt>
                <c:pt idx="11">
                  <c:v>0.97619047619047616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EF-42E7-802A-52008E5555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5583616"/>
        <c:axId val="115589504"/>
      </c:barChart>
      <c:lineChart>
        <c:grouping val="standard"/>
        <c:varyColors val="0"/>
        <c:ser>
          <c:idx val="0"/>
          <c:order val="0"/>
          <c:tx>
            <c:strRef>
              <c:f>'KPI 20j'!$D$19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20j'!$E$18:$P$18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20j'!$E$19:$P$19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EF-42E7-802A-52008E5555D4}"/>
            </c:ext>
          </c:extLst>
        </c:ser>
        <c:ser>
          <c:idx val="2"/>
          <c:order val="3"/>
          <c:tx>
            <c:strRef>
              <c:f>'KPI 34'!#REF!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34'!#REF!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0EF-42E7-802A-52008E5555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583616"/>
        <c:axId val="115589504"/>
      </c:lineChart>
      <c:dateAx>
        <c:axId val="11558361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5589504"/>
        <c:crosses val="autoZero"/>
        <c:auto val="1"/>
        <c:lblOffset val="100"/>
        <c:baseTimeUnit val="months"/>
      </c:dateAx>
      <c:valAx>
        <c:axId val="11558950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5583616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20k'!$D$20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20k'!$E$18:$P$18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20k'!$E$20:$P$20</c:f>
              <c:numCache>
                <c:formatCode>0%</c:formatCode>
                <c:ptCount val="12"/>
                <c:pt idx="0">
                  <c:v>0.98709677419354835</c:v>
                </c:pt>
                <c:pt idx="1">
                  <c:v>0.98709677419354835</c:v>
                </c:pt>
                <c:pt idx="2">
                  <c:v>0.98709677419354835</c:v>
                </c:pt>
                <c:pt idx="3">
                  <c:v>0.98709677419354835</c:v>
                </c:pt>
                <c:pt idx="4">
                  <c:v>0.98709677419354835</c:v>
                </c:pt>
                <c:pt idx="5">
                  <c:v>0.98709677419354835</c:v>
                </c:pt>
                <c:pt idx="6">
                  <c:v>1.1161290322580646</c:v>
                </c:pt>
                <c:pt idx="7">
                  <c:v>1.1322580645161291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13-4D1E-97E6-7E74D1ABF6C9}"/>
            </c:ext>
          </c:extLst>
        </c:ser>
        <c:ser>
          <c:idx val="4"/>
          <c:order val="2"/>
          <c:tx>
            <c:strRef>
              <c:f>'KPI 20k'!$D$23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20k'!$E$18:$P$18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20k'!$E$23:$P$23</c:f>
              <c:numCache>
                <c:formatCode>0%</c:formatCode>
                <c:ptCount val="12"/>
                <c:pt idx="0">
                  <c:v>1.0130718954248366</c:v>
                </c:pt>
                <c:pt idx="1">
                  <c:v>0.98709677419354835</c:v>
                </c:pt>
                <c:pt idx="2">
                  <c:v>0.98709677419354835</c:v>
                </c:pt>
                <c:pt idx="3">
                  <c:v>0.98709677419354835</c:v>
                </c:pt>
                <c:pt idx="4">
                  <c:v>0.98709677419354835</c:v>
                </c:pt>
                <c:pt idx="5">
                  <c:v>0.98709677419354835</c:v>
                </c:pt>
                <c:pt idx="6">
                  <c:v>0.98709677419354835</c:v>
                </c:pt>
                <c:pt idx="7">
                  <c:v>0.98709677419354835</c:v>
                </c:pt>
                <c:pt idx="8">
                  <c:v>0.98709677419354835</c:v>
                </c:pt>
                <c:pt idx="9">
                  <c:v>0.98709677419354835</c:v>
                </c:pt>
                <c:pt idx="10">
                  <c:v>0.98709677419354835</c:v>
                </c:pt>
                <c:pt idx="11">
                  <c:v>0.98709677419354835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13-4D1E-97E6-7E74D1ABF6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5098752"/>
        <c:axId val="115100288"/>
      </c:barChart>
      <c:lineChart>
        <c:grouping val="standard"/>
        <c:varyColors val="0"/>
        <c:ser>
          <c:idx val="0"/>
          <c:order val="0"/>
          <c:tx>
            <c:strRef>
              <c:f>'KPI 20k'!$D$19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20k'!$E$18:$P$18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20k'!$E$19:$P$19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13-4D1E-97E6-7E74D1ABF6C9}"/>
            </c:ext>
          </c:extLst>
        </c:ser>
        <c:ser>
          <c:idx val="2"/>
          <c:order val="3"/>
          <c:tx>
            <c:strRef>
              <c:f>'KPI 35'!#REF!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35'!#REF!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F13-4D1E-97E6-7E74D1ABF6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098752"/>
        <c:axId val="115100288"/>
      </c:lineChart>
      <c:dateAx>
        <c:axId val="11509875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5100288"/>
        <c:crosses val="autoZero"/>
        <c:auto val="1"/>
        <c:lblOffset val="100"/>
        <c:baseTimeUnit val="months"/>
      </c:dateAx>
      <c:valAx>
        <c:axId val="11510028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5098752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20l'!$D$20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20l'!$E$18:$P$18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20l'!$E$20:$P$20</c:f>
              <c:numCache>
                <c:formatCode>0%</c:formatCode>
                <c:ptCount val="12"/>
                <c:pt idx="0">
                  <c:v>0.98473282442748089</c:v>
                </c:pt>
                <c:pt idx="1">
                  <c:v>0.98473282442748089</c:v>
                </c:pt>
                <c:pt idx="2">
                  <c:v>0.98473282442748089</c:v>
                </c:pt>
                <c:pt idx="3">
                  <c:v>0.98473282442748089</c:v>
                </c:pt>
                <c:pt idx="4">
                  <c:v>0.98473282442748089</c:v>
                </c:pt>
                <c:pt idx="5">
                  <c:v>0.98473282442748089</c:v>
                </c:pt>
                <c:pt idx="6">
                  <c:v>0.5572519083969466</c:v>
                </c:pt>
                <c:pt idx="7">
                  <c:v>0.86259541984732824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9E-4DE9-A28E-A92B8EDCC389}"/>
            </c:ext>
          </c:extLst>
        </c:ser>
        <c:ser>
          <c:idx val="4"/>
          <c:order val="2"/>
          <c:tx>
            <c:strRef>
              <c:f>'KPI 20l'!$D$23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20l'!$E$18:$P$18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20l'!$E$30:$P$30</c:f>
              <c:numCache>
                <c:formatCode>0%</c:formatCode>
                <c:ptCount val="12"/>
                <c:pt idx="0">
                  <c:v>1.0155038759689923</c:v>
                </c:pt>
                <c:pt idx="1">
                  <c:v>1.0001183501982367</c:v>
                </c:pt>
                <c:pt idx="2">
                  <c:v>0.99498984160798487</c:v>
                </c:pt>
                <c:pt idx="3">
                  <c:v>0.9924255873128589</c:v>
                </c:pt>
                <c:pt idx="4">
                  <c:v>0.99088703473578332</c:v>
                </c:pt>
                <c:pt idx="5">
                  <c:v>0.98986133301773294</c:v>
                </c:pt>
                <c:pt idx="6">
                  <c:v>0.98912868893341133</c:v>
                </c:pt>
                <c:pt idx="7">
                  <c:v>0.98857920587017001</c:v>
                </c:pt>
                <c:pt idx="8">
                  <c:v>0.98815183015431574</c:v>
                </c:pt>
                <c:pt idx="9">
                  <c:v>0.98780992958163216</c:v>
                </c:pt>
                <c:pt idx="10">
                  <c:v>0.98753019274943654</c:v>
                </c:pt>
                <c:pt idx="11">
                  <c:v>0.98729707872260686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9E-4DE9-A28E-A92B8EDCC3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5670400"/>
        <c:axId val="114898048"/>
      </c:barChart>
      <c:lineChart>
        <c:grouping val="standard"/>
        <c:varyColors val="0"/>
        <c:ser>
          <c:idx val="0"/>
          <c:order val="0"/>
          <c:tx>
            <c:strRef>
              <c:f>'KPI 20l'!$D$19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20l'!$E$18:$P$18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20l'!$E$19:$P$19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9E-4DE9-A28E-A92B8EDCC389}"/>
            </c:ext>
          </c:extLst>
        </c:ser>
        <c:ser>
          <c:idx val="2"/>
          <c:order val="3"/>
          <c:tx>
            <c:strRef>
              <c:f>'KPI 36'!#REF!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36'!#REF!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9E-4DE9-A28E-A92B8EDCC3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670400"/>
        <c:axId val="114898048"/>
      </c:lineChart>
      <c:dateAx>
        <c:axId val="11567040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4898048"/>
        <c:crosses val="autoZero"/>
        <c:auto val="1"/>
        <c:lblOffset val="100"/>
        <c:baseTimeUnit val="months"/>
      </c:dateAx>
      <c:valAx>
        <c:axId val="11489804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5670400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6b2'!$D$20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6b2'!$E$18:$P$18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6b2'!$E$20:$P$20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1982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05-4A64-B223-61FFB59A0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540160"/>
        <c:axId val="54541696"/>
      </c:barChart>
      <c:lineChart>
        <c:grouping val="standard"/>
        <c:varyColors val="0"/>
        <c:ser>
          <c:idx val="0"/>
          <c:order val="0"/>
          <c:tx>
            <c:strRef>
              <c:f>'KPI 6b2'!$D$19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6b2'!$E$18:$P$18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6b2'!$E$19:$P$19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05-4A64-B223-61FFB59A05E7}"/>
            </c:ext>
          </c:extLst>
        </c:ser>
        <c:ser>
          <c:idx val="2"/>
          <c:order val="2"/>
          <c:tx>
            <c:strRef>
              <c:f>'KPI 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05-4A64-B223-61FFB59A0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540160"/>
        <c:axId val="54541696"/>
      </c:lineChart>
      <c:dateAx>
        <c:axId val="5454016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54541696"/>
        <c:crosses val="autoZero"/>
        <c:auto val="1"/>
        <c:lblOffset val="100"/>
        <c:baseTimeUnit val="months"/>
      </c:dateAx>
      <c:valAx>
        <c:axId val="5454169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54540160"/>
        <c:crosses val="autoZero"/>
        <c:crossBetween val="between"/>
      </c:valAx>
    </c:plotArea>
    <c:legend>
      <c:legendPos val="r"/>
      <c:legendEntry>
        <c:idx val="2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12d'!$D$20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12d'!$E$18:$P$18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12d'!$E$20:$P$20</c:f>
              <c:numCache>
                <c:formatCode>#,##0.0</c:formatCode>
                <c:ptCount val="12"/>
                <c:pt idx="0">
                  <c:v>0.80964024413359115</c:v>
                </c:pt>
                <c:pt idx="1">
                  <c:v>1.2052357571121912</c:v>
                </c:pt>
                <c:pt idx="2">
                  <c:v>1.2769215618691221</c:v>
                </c:pt>
                <c:pt idx="3">
                  <c:v>1.0562222222222222</c:v>
                </c:pt>
                <c:pt idx="4">
                  <c:v>1.2349874521988529</c:v>
                </c:pt>
                <c:pt idx="5">
                  <c:v>1.207341590378747</c:v>
                </c:pt>
                <c:pt idx="6">
                  <c:v>1.7942366467763062</c:v>
                </c:pt>
                <c:pt idx="7">
                  <c:v>1.2769078488324923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CC-474D-AE60-209E500CB876}"/>
            </c:ext>
          </c:extLst>
        </c:ser>
        <c:ser>
          <c:idx val="2"/>
          <c:order val="2"/>
          <c:tx>
            <c:strRef>
              <c:f>'KPI 12d'!$D$23</c:f>
              <c:strCache>
                <c:ptCount val="1"/>
                <c:pt idx="0">
                  <c:v>Actual 24/25</c:v>
                </c:pt>
              </c:strCache>
            </c:strRef>
          </c:tx>
          <c:invertIfNegative val="0"/>
          <c:val>
            <c:numRef>
              <c:f>'KPI 12d'!$E$23:$P$23</c:f>
              <c:numCache>
                <c:formatCode>0.000</c:formatCode>
                <c:ptCount val="12"/>
                <c:pt idx="0">
                  <c:v>1.9105352544787157</c:v>
                </c:pt>
                <c:pt idx="1">
                  <c:v>1.4388802593368002</c:v>
                </c:pt>
                <c:pt idx="2">
                  <c:v>1.1644976738337733</c:v>
                </c:pt>
                <c:pt idx="3">
                  <c:v>1.1128069592004621</c:v>
                </c:pt>
                <c:pt idx="4">
                  <c:v>1.0898709620528497</c:v>
                </c:pt>
                <c:pt idx="5">
                  <c:v>1.0335330868290196</c:v>
                </c:pt>
                <c:pt idx="6">
                  <c:v>0.82603292493932567</c:v>
                </c:pt>
                <c:pt idx="7">
                  <c:v>1.0931043825780669</c:v>
                </c:pt>
                <c:pt idx="8">
                  <c:v>1.0362120869368507</c:v>
                </c:pt>
                <c:pt idx="9">
                  <c:v>1.2290009027354984</c:v>
                </c:pt>
                <c:pt idx="10">
                  <c:v>1.0656077459885689</c:v>
                </c:pt>
                <c:pt idx="11">
                  <c:v>1.3214092222489766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CC-474D-AE60-209E500CB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641088"/>
        <c:axId val="109749376"/>
      </c:barChart>
      <c:lineChart>
        <c:grouping val="standard"/>
        <c:varyColors val="0"/>
        <c:ser>
          <c:idx val="0"/>
          <c:order val="0"/>
          <c:tx>
            <c:strRef>
              <c:f>'KPI 12d'!$D$19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12d'!$E$18:$P$18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12d'!$E$19:$P$19</c:f>
              <c:numCache>
                <c:formatCode>#,##0.0</c:formatCode>
                <c:ptCount val="12"/>
                <c:pt idx="0">
                  <c:v>0.88930256410256403</c:v>
                </c:pt>
                <c:pt idx="1">
                  <c:v>0.88930256410256403</c:v>
                </c:pt>
                <c:pt idx="2">
                  <c:v>0.88930256410256403</c:v>
                </c:pt>
                <c:pt idx="3">
                  <c:v>0.8627562189054726</c:v>
                </c:pt>
                <c:pt idx="4">
                  <c:v>0.83774879227053134</c:v>
                </c:pt>
                <c:pt idx="5">
                  <c:v>0.81415023474178405</c:v>
                </c:pt>
                <c:pt idx="6">
                  <c:v>0.80284259259259261</c:v>
                </c:pt>
                <c:pt idx="7">
                  <c:v>0.79184474885844747</c:v>
                </c:pt>
                <c:pt idx="8">
                  <c:v>0.78114414414414413</c:v>
                </c:pt>
                <c:pt idx="9">
                  <c:v>0.78114414414414413</c:v>
                </c:pt>
                <c:pt idx="10">
                  <c:v>0.78114414414414413</c:v>
                </c:pt>
                <c:pt idx="11">
                  <c:v>0.77590156599552573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CC-474D-AE60-209E500CB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641088"/>
        <c:axId val="109749376"/>
      </c:lineChart>
      <c:dateAx>
        <c:axId val="10964108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9749376"/>
        <c:crosses val="autoZero"/>
        <c:auto val="1"/>
        <c:lblOffset val="100"/>
        <c:baseTimeUnit val="months"/>
      </c:dateAx>
      <c:valAx>
        <c:axId val="109749376"/>
        <c:scaling>
          <c:orientation val="minMax"/>
        </c:scaling>
        <c:delete val="0"/>
        <c:axPos val="l"/>
        <c:majorGridlines/>
        <c:numFmt formatCode="#,##0.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964108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6b1'!$D$20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6b1'!$E$18:$P$18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6b1'!$E$20:$P$20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E9-488B-A2ED-C362AB2347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002752"/>
        <c:axId val="111004288"/>
      </c:barChart>
      <c:lineChart>
        <c:grouping val="standard"/>
        <c:varyColors val="0"/>
        <c:ser>
          <c:idx val="0"/>
          <c:order val="0"/>
          <c:tx>
            <c:strRef>
              <c:f>'KPI 6b1'!$D$19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6b1'!$E$18:$P$18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6b1'!$E$19:$P$19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E9-488B-A2ED-C362AB234791}"/>
            </c:ext>
          </c:extLst>
        </c:ser>
        <c:ser>
          <c:idx val="2"/>
          <c:order val="2"/>
          <c:tx>
            <c:strRef>
              <c:f>'KPI 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3E9-488B-A2ED-C362AB2347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002752"/>
        <c:axId val="111004288"/>
      </c:lineChart>
      <c:dateAx>
        <c:axId val="11100275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1004288"/>
        <c:crosses val="autoZero"/>
        <c:auto val="1"/>
        <c:lblOffset val="100"/>
        <c:baseTimeUnit val="months"/>
      </c:dateAx>
      <c:valAx>
        <c:axId val="11100428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1002752"/>
        <c:crosses val="autoZero"/>
        <c:crossBetween val="between"/>
      </c:valAx>
    </c:plotArea>
    <c:legend>
      <c:legendPos val="r"/>
      <c:legendEntry>
        <c:idx val="2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Aa'!$D$20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Aa'!$E$18:$P$18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Aa'!$E$20:$P$20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BE-461E-8528-DDA10B736ABD}"/>
            </c:ext>
          </c:extLst>
        </c:ser>
        <c:ser>
          <c:idx val="4"/>
          <c:order val="2"/>
          <c:tx>
            <c:strRef>
              <c:f>'KPI Aa'!$D$23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Aa'!$E$18:$P$18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Aa'!$E$23:$P$23</c:f>
              <c:numCache>
                <c:formatCode>#,##0</c:formatCode>
                <c:ptCount val="12"/>
                <c:pt idx="0">
                  <c:v>636</c:v>
                </c:pt>
                <c:pt idx="1">
                  <c:v>447</c:v>
                </c:pt>
                <c:pt idx="2">
                  <c:v>1166</c:v>
                </c:pt>
                <c:pt idx="3">
                  <c:v>345</c:v>
                </c:pt>
                <c:pt idx="4">
                  <c:v>2229</c:v>
                </c:pt>
                <c:pt idx="5">
                  <c:v>2971</c:v>
                </c:pt>
                <c:pt idx="6">
                  <c:v>1255</c:v>
                </c:pt>
                <c:pt idx="7">
                  <c:v>1505</c:v>
                </c:pt>
                <c:pt idx="8">
                  <c:v>1568</c:v>
                </c:pt>
                <c:pt idx="9">
                  <c:v>1075</c:v>
                </c:pt>
                <c:pt idx="10">
                  <c:v>2691</c:v>
                </c:pt>
                <c:pt idx="11">
                  <c:v>1399.1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BE-461E-8528-DDA10B736A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646016"/>
        <c:axId val="110647552"/>
      </c:barChart>
      <c:lineChart>
        <c:grouping val="standard"/>
        <c:varyColors val="0"/>
        <c:ser>
          <c:idx val="0"/>
          <c:order val="0"/>
          <c:tx>
            <c:strRef>
              <c:f>'KPI Aa'!$D$19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Aa'!$E$18:$P$18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Aa'!$E$19:$P$19</c:f>
              <c:numCache>
                <c:formatCode>#,##0</c:formatCode>
                <c:ptCount val="12"/>
                <c:pt idx="0">
                  <c:v>1248.0999999999999</c:v>
                </c:pt>
                <c:pt idx="1">
                  <c:v>1249.0999999999999</c:v>
                </c:pt>
                <c:pt idx="2">
                  <c:v>1264.0999999999999</c:v>
                </c:pt>
                <c:pt idx="3">
                  <c:v>1279.0999999999999</c:v>
                </c:pt>
                <c:pt idx="4">
                  <c:v>1294.0999999999999</c:v>
                </c:pt>
                <c:pt idx="5">
                  <c:v>1309.0999999999999</c:v>
                </c:pt>
                <c:pt idx="6">
                  <c:v>1324.1</c:v>
                </c:pt>
                <c:pt idx="7">
                  <c:v>1339.1</c:v>
                </c:pt>
                <c:pt idx="8">
                  <c:v>1354.1</c:v>
                </c:pt>
                <c:pt idx="9">
                  <c:v>1369.1</c:v>
                </c:pt>
                <c:pt idx="10">
                  <c:v>1384.1</c:v>
                </c:pt>
                <c:pt idx="11">
                  <c:v>1399.1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BE-461E-8528-DDA10B736ABD}"/>
            </c:ext>
          </c:extLst>
        </c:ser>
        <c:ser>
          <c:idx val="2"/>
          <c:order val="3"/>
          <c:tx>
            <c:strRef>
              <c:f>'KPI 11'!#REF!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7BE-461E-8528-DDA10B736A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646016"/>
        <c:axId val="110647552"/>
      </c:lineChart>
      <c:dateAx>
        <c:axId val="11064601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0647552"/>
        <c:crosses val="autoZero"/>
        <c:auto val="1"/>
        <c:lblOffset val="100"/>
        <c:baseTimeUnit val="months"/>
      </c:dateAx>
      <c:valAx>
        <c:axId val="11064755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0646016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Bb'!$D$20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Bb'!$E$18:$P$18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Bb'!$E$20:$P$20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5E-4DFB-9A9F-A486ABC1096D}"/>
            </c:ext>
          </c:extLst>
        </c:ser>
        <c:ser>
          <c:idx val="4"/>
          <c:order val="2"/>
          <c:tx>
            <c:strRef>
              <c:f>'KPI Bb'!$D$23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Bb'!$E$18:$P$18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Bb'!$E$23:$P$23</c:f>
              <c:numCache>
                <c:formatCode>#,##0</c:formatCode>
                <c:ptCount val="12"/>
                <c:pt idx="0">
                  <c:v>3012</c:v>
                </c:pt>
                <c:pt idx="1">
                  <c:v>1121</c:v>
                </c:pt>
                <c:pt idx="2">
                  <c:v>499</c:v>
                </c:pt>
                <c:pt idx="3">
                  <c:v>396</c:v>
                </c:pt>
                <c:pt idx="4">
                  <c:v>2695</c:v>
                </c:pt>
                <c:pt idx="5">
                  <c:v>1293</c:v>
                </c:pt>
                <c:pt idx="6">
                  <c:v>5163</c:v>
                </c:pt>
                <c:pt idx="7">
                  <c:v>1670</c:v>
                </c:pt>
                <c:pt idx="8">
                  <c:v>1745</c:v>
                </c:pt>
                <c:pt idx="9">
                  <c:v>2356</c:v>
                </c:pt>
                <c:pt idx="10">
                  <c:v>562</c:v>
                </c:pt>
                <c:pt idx="11">
                  <c:v>1461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5E-4DFB-9A9F-A486ABC109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642112"/>
        <c:axId val="111643648"/>
      </c:barChart>
      <c:lineChart>
        <c:grouping val="standard"/>
        <c:varyColors val="0"/>
        <c:ser>
          <c:idx val="0"/>
          <c:order val="0"/>
          <c:tx>
            <c:strRef>
              <c:f>'KPI Bb'!$D$19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Bb'!$E$18:$P$18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Bb'!$E$19:$P$19</c:f>
              <c:numCache>
                <c:formatCode>#,##0</c:formatCode>
                <c:ptCount val="12"/>
                <c:pt idx="0">
                  <c:v>2293.730852178659</c:v>
                </c:pt>
                <c:pt idx="1">
                  <c:v>2517.8633383419246</c:v>
                </c:pt>
                <c:pt idx="2">
                  <c:v>3394.2030777526325</c:v>
                </c:pt>
                <c:pt idx="3">
                  <c:v>4147.272171295539</c:v>
                </c:pt>
                <c:pt idx="4">
                  <c:v>5148.4730947472908</c:v>
                </c:pt>
                <c:pt idx="5">
                  <c:v>6408.2793100706886</c:v>
                </c:pt>
                <c:pt idx="6">
                  <c:v>7090.7754164781536</c:v>
                </c:pt>
                <c:pt idx="7">
                  <c:v>7987.5561782431851</c:v>
                </c:pt>
                <c:pt idx="8">
                  <c:v>9208.0637697701459</c:v>
                </c:pt>
                <c:pt idx="9">
                  <c:v>10121.438183307566</c:v>
                </c:pt>
                <c:pt idx="10">
                  <c:v>11064.719412244693</c:v>
                </c:pt>
                <c:pt idx="11">
                  <c:v>12565.625195569814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5E-4DFB-9A9F-A486ABC1096D}"/>
            </c:ext>
          </c:extLst>
        </c:ser>
        <c:ser>
          <c:idx val="2"/>
          <c:order val="3"/>
          <c:tx>
            <c:strRef>
              <c:f>'KPI 11'!#REF!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5E-4DFB-9A9F-A486ABC109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642112"/>
        <c:axId val="111643648"/>
      </c:lineChart>
      <c:dateAx>
        <c:axId val="11164211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1643648"/>
        <c:crosses val="autoZero"/>
        <c:auto val="1"/>
        <c:lblOffset val="100"/>
        <c:baseTimeUnit val="months"/>
      </c:dateAx>
      <c:valAx>
        <c:axId val="11164364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1642112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Aa (2)'!$D$20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Aa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Aa (2)'!$E$20:$P$20</c:f>
              <c:numCache>
                <c:formatCode>#,##0</c:formatCode>
                <c:ptCount val="12"/>
                <c:pt idx="0">
                  <c:v>1.0420866637791866</c:v>
                </c:pt>
                <c:pt idx="1">
                  <c:v>1.0873368956180052</c:v>
                </c:pt>
                <c:pt idx="2">
                  <c:v>1.142406628438233</c:v>
                </c:pt>
                <c:pt idx="3">
                  <c:v>1.0774583833414961</c:v>
                </c:pt>
                <c:pt idx="4">
                  <c:v>1.0609218436873749</c:v>
                </c:pt>
                <c:pt idx="5">
                  <c:v>0.96969680231112976</c:v>
                </c:pt>
                <c:pt idx="6">
                  <c:v>1.0447190531533883</c:v>
                </c:pt>
                <c:pt idx="7">
                  <c:v>0.98886537732972346</c:v>
                </c:pt>
                <c:pt idx="8">
                  <c:v>0.86240971781460363</c:v>
                </c:pt>
                <c:pt idx="9">
                  <c:v>0.8420914629443973</c:v>
                </c:pt>
                <c:pt idx="10">
                  <c:v>0.72440514887530882</c:v>
                </c:pt>
                <c:pt idx="11">
                  <c:v>0.82124954150874185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55-41F5-863A-3B240687F96F}"/>
            </c:ext>
          </c:extLst>
        </c:ser>
        <c:ser>
          <c:idx val="4"/>
          <c:order val="2"/>
          <c:tx>
            <c:strRef>
              <c:f>'KPI Aa (2)'!$D$23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Aa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Aa (2)'!$E$23:$P$23</c:f>
              <c:numCache>
                <c:formatCode>#,##0</c:formatCode>
                <c:ptCount val="12"/>
                <c:pt idx="0">
                  <c:v>636</c:v>
                </c:pt>
                <c:pt idx="1">
                  <c:v>447</c:v>
                </c:pt>
                <c:pt idx="2">
                  <c:v>1166</c:v>
                </c:pt>
                <c:pt idx="3">
                  <c:v>345</c:v>
                </c:pt>
                <c:pt idx="4">
                  <c:v>2229</c:v>
                </c:pt>
                <c:pt idx="5">
                  <c:v>2971</c:v>
                </c:pt>
                <c:pt idx="6">
                  <c:v>1255</c:v>
                </c:pt>
                <c:pt idx="7">
                  <c:v>1505</c:v>
                </c:pt>
                <c:pt idx="8">
                  <c:v>1568</c:v>
                </c:pt>
                <c:pt idx="9">
                  <c:v>1075</c:v>
                </c:pt>
                <c:pt idx="10">
                  <c:v>2691</c:v>
                </c:pt>
                <c:pt idx="11">
                  <c:v>1399.1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55-41F5-863A-3B240687F9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2101632"/>
        <c:axId val="112107520"/>
      </c:barChart>
      <c:lineChart>
        <c:grouping val="standard"/>
        <c:varyColors val="0"/>
        <c:ser>
          <c:idx val="0"/>
          <c:order val="0"/>
          <c:tx>
            <c:strRef>
              <c:f>'KPI Aa (2)'!$D$19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Aa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Aa (2)'!$E$19:$P$19</c:f>
              <c:numCache>
                <c:formatCode>#,##0</c:formatCode>
                <c:ptCount val="12"/>
                <c:pt idx="0">
                  <c:v>1.2468605442955827</c:v>
                </c:pt>
                <c:pt idx="1">
                  <c:v>1.2406730358135698</c:v>
                </c:pt>
                <c:pt idx="2">
                  <c:v>1.2340699882914403</c:v>
                </c:pt>
                <c:pt idx="3">
                  <c:v>1.2153751305159148</c:v>
                </c:pt>
                <c:pt idx="4">
                  <c:v>1.1991042876642464</c:v>
                </c:pt>
                <c:pt idx="5">
                  <c:v>1.2083819624610144</c:v>
                </c:pt>
                <c:pt idx="6">
                  <c:v>1.1722820556626139</c:v>
                </c:pt>
                <c:pt idx="7">
                  <c:v>1.1615313277607739</c:v>
                </c:pt>
                <c:pt idx="8">
                  <c:v>1.15257945412652</c:v>
                </c:pt>
                <c:pt idx="9">
                  <c:v>1.1470605657264115</c:v>
                </c:pt>
                <c:pt idx="10">
                  <c:v>1.1417398207153342</c:v>
                </c:pt>
                <c:pt idx="11">
                  <c:v>1.1367944110631742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55-41F5-863A-3B240687F96F}"/>
            </c:ext>
          </c:extLst>
        </c:ser>
        <c:ser>
          <c:idx val="2"/>
          <c:order val="3"/>
          <c:tx>
            <c:strRef>
              <c:f>'KPI 11'!#REF!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B55-41F5-863A-3B240687F9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101632"/>
        <c:axId val="112107520"/>
      </c:lineChart>
      <c:dateAx>
        <c:axId val="11210163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2107520"/>
        <c:crosses val="autoZero"/>
        <c:auto val="1"/>
        <c:lblOffset val="100"/>
        <c:baseTimeUnit val="months"/>
      </c:dateAx>
      <c:valAx>
        <c:axId val="11210752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2101632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5b3'!$D$20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5b3'!$E$18:$P$18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5b3'!$E$20:$P$20</c:f>
              <c:numCache>
                <c:formatCode>#,##0.0</c:formatCode>
                <c:ptCount val="12"/>
                <c:pt idx="0">
                  <c:v>2.1548821548821548</c:v>
                </c:pt>
                <c:pt idx="1">
                  <c:v>0.83594594594594596</c:v>
                </c:pt>
                <c:pt idx="2">
                  <c:v>0.91041985381608026</c:v>
                </c:pt>
                <c:pt idx="3">
                  <c:v>0.71036041394076366</c:v>
                </c:pt>
                <c:pt idx="4">
                  <c:v>0.89926923628026934</c:v>
                </c:pt>
                <c:pt idx="5">
                  <c:v>0.84828691151096869</c:v>
                </c:pt>
                <c:pt idx="6">
                  <c:v>0.77708082992870298</c:v>
                </c:pt>
                <c:pt idx="7">
                  <c:v>1.2079592306806402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87-455B-B57E-DBD44EC1E859}"/>
            </c:ext>
          </c:extLst>
        </c:ser>
        <c:ser>
          <c:idx val="2"/>
          <c:order val="2"/>
          <c:tx>
            <c:strRef>
              <c:f>'KPI 5b3'!$D$23</c:f>
              <c:strCache>
                <c:ptCount val="1"/>
                <c:pt idx="0">
                  <c:v>Actual 24/25</c:v>
                </c:pt>
              </c:strCache>
            </c:strRef>
          </c:tx>
          <c:invertIfNegative val="0"/>
          <c:val>
            <c:numRef>
              <c:f>'KPI 5b3'!$E$23:$P$23</c:f>
              <c:numCache>
                <c:formatCode>0.000</c:formatCode>
                <c:ptCount val="12"/>
                <c:pt idx="0">
                  <c:v>1.3741834334988241</c:v>
                </c:pt>
                <c:pt idx="1">
                  <c:v>1.3325352112676057</c:v>
                </c:pt>
                <c:pt idx="2">
                  <c:v>1.3346021611001964</c:v>
                </c:pt>
                <c:pt idx="3">
                  <c:v>1.302693286881951</c:v>
                </c:pt>
                <c:pt idx="4">
                  <c:v>1.4396327257777168</c:v>
                </c:pt>
                <c:pt idx="5">
                  <c:v>1.3190635451505017</c:v>
                </c:pt>
                <c:pt idx="6">
                  <c:v>0.89521295758908626</c:v>
                </c:pt>
                <c:pt idx="7">
                  <c:v>1.1710666666666667</c:v>
                </c:pt>
                <c:pt idx="8">
                  <c:v>1.039846654275093</c:v>
                </c:pt>
                <c:pt idx="9">
                  <c:v>1.1828823350562481</c:v>
                </c:pt>
                <c:pt idx="10">
                  <c:v>1.4827008078036885</c:v>
                </c:pt>
                <c:pt idx="11">
                  <c:v>0.9296389974706829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87-455B-B57E-DBD44EC1E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351232"/>
        <c:axId val="40352768"/>
      </c:barChart>
      <c:lineChart>
        <c:grouping val="standard"/>
        <c:varyColors val="0"/>
        <c:ser>
          <c:idx val="0"/>
          <c:order val="0"/>
          <c:tx>
            <c:strRef>
              <c:f>'KPI 5b3'!$D$19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5b3'!$E$18:$P$18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5b3'!$E$19:$P$19</c:f>
              <c:numCache>
                <c:formatCode>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87-455B-B57E-DBD44EC1E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351232"/>
        <c:axId val="40352768"/>
      </c:lineChart>
      <c:dateAx>
        <c:axId val="4035123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0352768"/>
        <c:crosses val="autoZero"/>
        <c:auto val="1"/>
        <c:lblOffset val="100"/>
        <c:baseTimeUnit val="months"/>
      </c:dateAx>
      <c:valAx>
        <c:axId val="40352768"/>
        <c:scaling>
          <c:orientation val="minMax"/>
        </c:scaling>
        <c:delete val="0"/>
        <c:axPos val="l"/>
        <c:majorGridlines/>
        <c:numFmt formatCode="#,##0.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035123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11dcc'!$D$20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11dcc'!$E$18:$P$18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11dcc'!$E$20:$P$20</c:f>
              <c:numCache>
                <c:formatCode>#,##0</c:formatCode>
                <c:ptCount val="12"/>
                <c:pt idx="0">
                  <c:v>204950</c:v>
                </c:pt>
                <c:pt idx="1">
                  <c:v>250736</c:v>
                </c:pt>
                <c:pt idx="2">
                  <c:v>209451</c:v>
                </c:pt>
                <c:pt idx="3">
                  <c:v>263620</c:v>
                </c:pt>
                <c:pt idx="4">
                  <c:v>207346</c:v>
                </c:pt>
                <c:pt idx="5">
                  <c:v>186795</c:v>
                </c:pt>
                <c:pt idx="6">
                  <c:v>259961</c:v>
                </c:pt>
                <c:pt idx="7">
                  <c:v>226921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13-4130-AC9F-361006CE3F1C}"/>
            </c:ext>
          </c:extLst>
        </c:ser>
        <c:ser>
          <c:idx val="4"/>
          <c:order val="2"/>
          <c:tx>
            <c:strRef>
              <c:f>'KPI 11dcc'!$D$23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11dcc'!$E$18:$P$18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11dcc'!$E$23:$P$23</c:f>
              <c:numCache>
                <c:formatCode>#,##0</c:formatCode>
                <c:ptCount val="12"/>
                <c:pt idx="0">
                  <c:v>199192.12</c:v>
                </c:pt>
                <c:pt idx="1">
                  <c:v>229211</c:v>
                </c:pt>
                <c:pt idx="2">
                  <c:v>219157</c:v>
                </c:pt>
                <c:pt idx="3">
                  <c:v>226434</c:v>
                </c:pt>
                <c:pt idx="4">
                  <c:v>232327</c:v>
                </c:pt>
                <c:pt idx="5">
                  <c:v>162567</c:v>
                </c:pt>
                <c:pt idx="6">
                  <c:v>280545</c:v>
                </c:pt>
                <c:pt idx="7">
                  <c:v>236218</c:v>
                </c:pt>
                <c:pt idx="8">
                  <c:v>234258</c:v>
                </c:pt>
                <c:pt idx="9">
                  <c:v>176008</c:v>
                </c:pt>
                <c:pt idx="10">
                  <c:v>222024</c:v>
                </c:pt>
                <c:pt idx="11">
                  <c:v>228197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13-4130-AC9F-361006CE3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2792704"/>
        <c:axId val="112794240"/>
      </c:barChart>
      <c:lineChart>
        <c:grouping val="standard"/>
        <c:varyColors val="0"/>
        <c:ser>
          <c:idx val="0"/>
          <c:order val="0"/>
          <c:tx>
            <c:strRef>
              <c:f>'KPI 11dcc'!$D$19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11dcc'!$E$18:$P$18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11dcc'!$E$19:$P$19</c:f>
              <c:numCache>
                <c:formatCode>#,##0</c:formatCode>
                <c:ptCount val="12"/>
                <c:pt idx="0">
                  <c:v>214810.56914782134</c:v>
                </c:pt>
                <c:pt idx="1">
                  <c:v>215882.83666165808</c:v>
                </c:pt>
                <c:pt idx="2">
                  <c:v>217038.89692224737</c:v>
                </c:pt>
                <c:pt idx="3">
                  <c:v>220378.22782870446</c:v>
                </c:pt>
                <c:pt idx="4">
                  <c:v>223369.42690525271</c:v>
                </c:pt>
                <c:pt idx="5">
                  <c:v>226152.02068992931</c:v>
                </c:pt>
                <c:pt idx="6">
                  <c:v>228481.92458352185</c:v>
                </c:pt>
                <c:pt idx="7">
                  <c:v>230597.54382175682</c:v>
                </c:pt>
                <c:pt idx="8">
                  <c:v>232389.43623022985</c:v>
                </c:pt>
                <c:pt idx="9">
                  <c:v>233508.46181669243</c:v>
                </c:pt>
                <c:pt idx="10">
                  <c:v>234597.58058775531</c:v>
                </c:pt>
                <c:pt idx="11">
                  <c:v>235619.07480443019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13-4130-AC9F-361006CE3F1C}"/>
            </c:ext>
          </c:extLst>
        </c:ser>
        <c:ser>
          <c:idx val="2"/>
          <c:order val="3"/>
          <c:tx>
            <c:strRef>
              <c:f>'KPI 11'!#REF!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D13-4130-AC9F-361006CE3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792704"/>
        <c:axId val="112794240"/>
      </c:lineChart>
      <c:dateAx>
        <c:axId val="11279270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2794240"/>
        <c:crosses val="autoZero"/>
        <c:auto val="1"/>
        <c:lblOffset val="100"/>
        <c:baseTimeUnit val="months"/>
      </c:dateAx>
      <c:valAx>
        <c:axId val="11279424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2792704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18c'!$D$20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18c'!$E$18:$P$18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18c'!$E$20:$P$20</c:f>
              <c:numCache>
                <c:formatCode>#,##0</c:formatCode>
                <c:ptCount val="12"/>
                <c:pt idx="0">
                  <c:v>251718.8</c:v>
                </c:pt>
                <c:pt idx="1">
                  <c:v>281792.72000000003</c:v>
                </c:pt>
                <c:pt idx="2">
                  <c:v>264848</c:v>
                </c:pt>
                <c:pt idx="3">
                  <c:v>319380</c:v>
                </c:pt>
                <c:pt idx="4">
                  <c:v>263096</c:v>
                </c:pt>
                <c:pt idx="5">
                  <c:v>233587</c:v>
                </c:pt>
                <c:pt idx="6">
                  <c:v>403441.3</c:v>
                </c:pt>
                <c:pt idx="7">
                  <c:v>295334.44280369568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2E-4081-BF8E-CC953153CB5D}"/>
            </c:ext>
          </c:extLst>
        </c:ser>
        <c:ser>
          <c:idx val="4"/>
          <c:order val="2"/>
          <c:tx>
            <c:strRef>
              <c:f>'KPI 18c'!$D$23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18c'!$E$18:$P$18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18c'!$E$23:$P$23</c:f>
              <c:numCache>
                <c:formatCode>#,##0</c:formatCode>
                <c:ptCount val="12"/>
                <c:pt idx="0">
                  <c:v>212178.2188</c:v>
                </c:pt>
                <c:pt idx="1">
                  <c:v>240361.992</c:v>
                </c:pt>
                <c:pt idx="2">
                  <c:v>265714.42</c:v>
                </c:pt>
                <c:pt idx="3">
                  <c:v>286675.14</c:v>
                </c:pt>
                <c:pt idx="4">
                  <c:v>303339.01</c:v>
                </c:pt>
                <c:pt idx="5">
                  <c:v>215587.90066666665</c:v>
                </c:pt>
                <c:pt idx="6">
                  <c:v>317130.12</c:v>
                </c:pt>
                <c:pt idx="7">
                  <c:v>289193.05</c:v>
                </c:pt>
                <c:pt idx="8">
                  <c:v>275037.08</c:v>
                </c:pt>
                <c:pt idx="9">
                  <c:v>234295.51</c:v>
                </c:pt>
                <c:pt idx="10">
                  <c:v>254645.72</c:v>
                </c:pt>
                <c:pt idx="11">
                  <c:v>286485.16000000003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2E-4081-BF8E-CC953153CB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595520"/>
        <c:axId val="113597056"/>
      </c:barChart>
      <c:lineChart>
        <c:grouping val="standard"/>
        <c:varyColors val="0"/>
        <c:ser>
          <c:idx val="0"/>
          <c:order val="0"/>
          <c:tx>
            <c:strRef>
              <c:f>'KPI 18c'!$D$19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18c'!$E$18:$P$18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18c'!$E$19:$P$19</c:f>
              <c:numCache>
                <c:formatCode>#,##0</c:formatCode>
                <c:ptCount val="12"/>
                <c:pt idx="0">
                  <c:v>267828.84828374203</c:v>
                </c:pt>
                <c:pt idx="1">
                  <c:v>267828.84828374203</c:v>
                </c:pt>
                <c:pt idx="2">
                  <c:v>267828.84828374203</c:v>
                </c:pt>
                <c:pt idx="3">
                  <c:v>267828.84828374203</c:v>
                </c:pt>
                <c:pt idx="4">
                  <c:v>267828.84828374203</c:v>
                </c:pt>
                <c:pt idx="5">
                  <c:v>267828.84828374203</c:v>
                </c:pt>
                <c:pt idx="6">
                  <c:v>267828.84828374203</c:v>
                </c:pt>
                <c:pt idx="7">
                  <c:v>267828.84828374203</c:v>
                </c:pt>
                <c:pt idx="8">
                  <c:v>267828.84828374203</c:v>
                </c:pt>
                <c:pt idx="9">
                  <c:v>267828.84828374203</c:v>
                </c:pt>
                <c:pt idx="10">
                  <c:v>267828.84828374203</c:v>
                </c:pt>
                <c:pt idx="11">
                  <c:v>267828.84828374203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2E-4081-BF8E-CC953153CB5D}"/>
            </c:ext>
          </c:extLst>
        </c:ser>
        <c:ser>
          <c:idx val="2"/>
          <c:order val="3"/>
          <c:tx>
            <c:strRef>
              <c:f>'KPI 17'!#REF!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17'!#REF!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02E-4081-BF8E-CC953153CB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595520"/>
        <c:axId val="113597056"/>
      </c:lineChart>
      <c:dateAx>
        <c:axId val="11359552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3597056"/>
        <c:crosses val="autoZero"/>
        <c:auto val="1"/>
        <c:lblOffset val="100"/>
        <c:baseTimeUnit val="months"/>
      </c:dateAx>
      <c:valAx>
        <c:axId val="11359705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3595520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39'!$D$20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39'!$E$18:$P$18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39'!$E$20:$P$20</c:f>
              <c:numCache>
                <c:formatCode>#,##0</c:formatCode>
                <c:ptCount val="12"/>
                <c:pt idx="0">
                  <c:v>2020.0370000000003</c:v>
                </c:pt>
                <c:pt idx="1">
                  <c:v>920</c:v>
                </c:pt>
                <c:pt idx="2">
                  <c:v>3311</c:v>
                </c:pt>
                <c:pt idx="3">
                  <c:v>5807</c:v>
                </c:pt>
                <c:pt idx="4">
                  <c:v>3727</c:v>
                </c:pt>
                <c:pt idx="5">
                  <c:v>5088</c:v>
                </c:pt>
                <c:pt idx="6">
                  <c:v>4299</c:v>
                </c:pt>
                <c:pt idx="7">
                  <c:v>2762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59-48BC-8539-1C2D06CCF055}"/>
            </c:ext>
          </c:extLst>
        </c:ser>
        <c:ser>
          <c:idx val="4"/>
          <c:order val="2"/>
          <c:tx>
            <c:strRef>
              <c:f>'KPI 39'!$D$23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39'!$E$18:$P$18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39'!$E$23:$P$23</c:f>
              <c:numCache>
                <c:formatCode>#,##0</c:formatCode>
                <c:ptCount val="12"/>
                <c:pt idx="0">
                  <c:v>1164</c:v>
                </c:pt>
                <c:pt idx="1">
                  <c:v>1258.4399999999878</c:v>
                </c:pt>
                <c:pt idx="2">
                  <c:v>1107</c:v>
                </c:pt>
                <c:pt idx="3">
                  <c:v>4130.2399999999907</c:v>
                </c:pt>
                <c:pt idx="4">
                  <c:v>3439.3800000000047</c:v>
                </c:pt>
                <c:pt idx="5">
                  <c:v>2692.9800000000032</c:v>
                </c:pt>
                <c:pt idx="6">
                  <c:v>7226</c:v>
                </c:pt>
                <c:pt idx="7">
                  <c:v>5198</c:v>
                </c:pt>
                <c:pt idx="8">
                  <c:v>7944</c:v>
                </c:pt>
                <c:pt idx="9">
                  <c:v>3090.820000000007</c:v>
                </c:pt>
                <c:pt idx="10">
                  <c:v>7029.7200000000012</c:v>
                </c:pt>
                <c:pt idx="11">
                  <c:v>2839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59-48BC-8539-1C2D06CCF0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6021120"/>
        <c:axId val="116022656"/>
      </c:barChart>
      <c:lineChart>
        <c:grouping val="standard"/>
        <c:varyColors val="0"/>
        <c:ser>
          <c:idx val="0"/>
          <c:order val="0"/>
          <c:tx>
            <c:strRef>
              <c:f>'KPI 39'!$D$19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39'!$E$18:$P$18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39'!$E$19:$P$19</c:f>
              <c:numCache>
                <c:formatCode>#,##0</c:formatCode>
                <c:ptCount val="12"/>
                <c:pt idx="0">
                  <c:v>1699.7308521786588</c:v>
                </c:pt>
                <c:pt idx="1">
                  <c:v>1902.8633383419249</c:v>
                </c:pt>
                <c:pt idx="2">
                  <c:v>2758.2030777526325</c:v>
                </c:pt>
                <c:pt idx="3">
                  <c:v>3488.272171295539</c:v>
                </c:pt>
                <c:pt idx="4">
                  <c:v>4468.4730947472908</c:v>
                </c:pt>
                <c:pt idx="5">
                  <c:v>5707.2793100706886</c:v>
                </c:pt>
                <c:pt idx="6">
                  <c:v>6368.7754164781536</c:v>
                </c:pt>
                <c:pt idx="7">
                  <c:v>7244.5561782431851</c:v>
                </c:pt>
                <c:pt idx="8">
                  <c:v>8444.0637697701459</c:v>
                </c:pt>
                <c:pt idx="9">
                  <c:v>9336.4381833075659</c:v>
                </c:pt>
                <c:pt idx="10">
                  <c:v>10258.719412244693</c:v>
                </c:pt>
                <c:pt idx="11">
                  <c:v>11738.625195569814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59-48BC-8539-1C2D06CCF055}"/>
            </c:ext>
          </c:extLst>
        </c:ser>
        <c:ser>
          <c:idx val="2"/>
          <c:order val="3"/>
          <c:tx>
            <c:strRef>
              <c:f>'KPI 11'!#REF!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D59-48BC-8539-1C2D06CCF0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021120"/>
        <c:axId val="116022656"/>
      </c:lineChart>
      <c:dateAx>
        <c:axId val="11602112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6022656"/>
        <c:crosses val="autoZero"/>
        <c:auto val="1"/>
        <c:lblOffset val="100"/>
        <c:baseTimeUnit val="months"/>
      </c:dateAx>
      <c:valAx>
        <c:axId val="11602265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6021120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trlProps/ctrlProp1.xml><?xml version="1.0" encoding="utf-8"?>
<formControlPr xmlns="http://schemas.microsoft.com/office/spreadsheetml/2009/9/main" objectType="Spin" dx="16" fmlaLink="Actual_month" max="12" min="1" page="10" val="8"/>
</file>

<file path=xl/ctrlProps/ctrlProp2.xml><?xml version="1.0" encoding="utf-8"?>
<formControlPr xmlns="http://schemas.microsoft.com/office/spreadsheetml/2009/9/main" objectType="Spin" dx="16" fmlaLink="Actual_month" max="12" min="1" page="10" val="8"/>
</file>

<file path=xl/ctrlProps/ctrlProp3.xml><?xml version="1.0" encoding="utf-8"?>
<formControlPr xmlns="http://schemas.microsoft.com/office/spreadsheetml/2009/9/main" objectType="Spin" dx="16" fmlaLink="Actual_month" max="12" min="1" page="10" val="8"/>
</file>

<file path=xl/ctrlProps/ctrlProp4.xml><?xml version="1.0" encoding="utf-8"?>
<formControlPr xmlns="http://schemas.microsoft.com/office/spreadsheetml/2009/9/main" objectType="Spin" dx="16" fmlaLink="Actual_month" max="12" min="1" page="10" val="8"/>
</file>

<file path=xl/ctrlProps/ctrlProp5.xml><?xml version="1.0" encoding="utf-8"?>
<formControlPr xmlns="http://schemas.microsoft.com/office/spreadsheetml/2009/9/main" objectType="Spin" dx="16" fmlaLink="Actual_month" max="12" min="1" page="10" val="8"/>
</file>

<file path=xl/ctrlProps/ctrlProp6.xml><?xml version="1.0" encoding="utf-8"?>
<formControlPr xmlns="http://schemas.microsoft.com/office/spreadsheetml/2009/9/main" objectType="Spin" dx="16" fmlaLink="Actual_month" max="12" min="1" page="10" val="8"/>
</file>

<file path=xl/ctrlProps/ctrlProp7.xml><?xml version="1.0" encoding="utf-8"?>
<formControlPr xmlns="http://schemas.microsoft.com/office/spreadsheetml/2009/9/main" objectType="Spin" dx="16" fmlaLink="Actual_month" max="12" min="1" page="10" val="8"/>
</file>

<file path=xl/ctrlProps/ctrlProp8.xml><?xml version="1.0" encoding="utf-8"?>
<formControlPr xmlns="http://schemas.microsoft.com/office/spreadsheetml/2009/9/main" objectType="Spin" dx="16" fmlaLink="Actual_month" max="12" min="1" page="10" val="8"/>
</file>

<file path=xl/ctrlProps/ctrlProp9.xml><?xml version="1.0" encoding="utf-8"?>
<formControlPr xmlns="http://schemas.microsoft.com/office/spreadsheetml/2009/9/main" objectType="Spin" dx="16" fmlaLink="Actual_month" max="12" min="1" page="10" val="8"/>
</file>

<file path=xl/ctrlProps/ctrlProp10.xml><?xml version="1.0" encoding="utf-8"?>
<formControlPr xmlns="http://schemas.microsoft.com/office/spreadsheetml/2009/9/main" objectType="Spin" dx="16" fmlaLink="Actual_month" max="12" min="1" page="10" val="8"/>
</file>

<file path=xl/ctrlProps/ctrlProp11.xml><?xml version="1.0" encoding="utf-8"?>
<formControlPr xmlns="http://schemas.microsoft.com/office/spreadsheetml/2009/9/main" objectType="Spin" dx="16" fmlaLink="Actual_month" max="12" min="1" page="10" val="8"/>
</file>

<file path=xl/ctrlProps/ctrlProp12.xml><?xml version="1.0" encoding="utf-8"?>
<formControlPr xmlns="http://schemas.microsoft.com/office/spreadsheetml/2009/9/main" objectType="Spin" dx="16" fmlaLink="Actual_month" max="12" min="1" page="10" val="8"/>
</file>

<file path=xl/ctrlProps/ctrlProp13.xml><?xml version="1.0" encoding="utf-8"?>
<formControlPr xmlns="http://schemas.microsoft.com/office/spreadsheetml/2009/9/main" objectType="Spin" dx="16" fmlaLink="Actual_month" max="12" min="1" page="10" val="8"/>
</file>

<file path=xl/ctrlProps/ctrlProp14.xml><?xml version="1.0" encoding="utf-8"?>
<formControlPr xmlns="http://schemas.microsoft.com/office/spreadsheetml/2009/9/main" objectType="Spin" dx="16" fmlaLink="Actual_month" max="12" min="1" page="10" val="8"/>
</file>

<file path=xl/ctrlProps/ctrlProp15.xml><?xml version="1.0" encoding="utf-8"?>
<formControlPr xmlns="http://schemas.microsoft.com/office/spreadsheetml/2009/9/main" objectType="Spin" dx="16" fmlaLink="Actual_month" max="12" min="1" page="10" val="8"/>
</file>

<file path=xl/ctrlProps/ctrlProp16.xml><?xml version="1.0" encoding="utf-8"?>
<formControlPr xmlns="http://schemas.microsoft.com/office/spreadsheetml/2009/9/main" objectType="Spin" dx="16" fmlaLink="Actual_month" max="12" min="1" page="10" val="8"/>
</file>

<file path=xl/ctrlProps/ctrlProp17.xml><?xml version="1.0" encoding="utf-8"?>
<formControlPr xmlns="http://schemas.microsoft.com/office/spreadsheetml/2009/9/main" objectType="Spin" dx="16" fmlaLink="Actual_month" max="12" min="1" page="10" val="8"/>
</file>

<file path=xl/ctrlProps/ctrlProp18.xml><?xml version="1.0" encoding="utf-8"?>
<formControlPr xmlns="http://schemas.microsoft.com/office/spreadsheetml/2009/9/main" objectType="Spin" dx="16" fmlaLink="Actual_month" max="12" min="1" page="10" val="8"/>
</file>

<file path=xl/ctrlProps/ctrlProp19.xml><?xml version="1.0" encoding="utf-8"?>
<formControlPr xmlns="http://schemas.microsoft.com/office/spreadsheetml/2009/9/main" objectType="Spin" dx="16" fmlaLink="Actual_month" max="12" min="1" page="10" val="8"/>
</file>

<file path=xl/ctrlProps/ctrlProp20.xml><?xml version="1.0" encoding="utf-8"?>
<formControlPr xmlns="http://schemas.microsoft.com/office/spreadsheetml/2009/9/main" objectType="Spin" dx="16" fmlaLink="Actual_month" max="12" min="1" page="10" val="8"/>
</file>

<file path=xl/ctrlProps/ctrlProp21.xml><?xml version="1.0" encoding="utf-8"?>
<formControlPr xmlns="http://schemas.microsoft.com/office/spreadsheetml/2009/9/main" objectType="Spin" dx="16" fmlaLink="Actual_month" max="12" min="1" page="10" val="8"/>
</file>

<file path=xl/ctrlProps/ctrlProp22.xml><?xml version="1.0" encoding="utf-8"?>
<formControlPr xmlns="http://schemas.microsoft.com/office/spreadsheetml/2009/9/main" objectType="Spin" dx="16" fmlaLink="Actual_month" max="12" min="1" page="10" val="8"/>
</file>

<file path=xl/ctrlProps/ctrlProp23.xml><?xml version="1.0" encoding="utf-8"?>
<formControlPr xmlns="http://schemas.microsoft.com/office/spreadsheetml/2009/9/main" objectType="Spin" dx="16" fmlaLink="Actual_month" max="12" min="1" page="10" val="8"/>
</file>

<file path=xl/ctrlProps/ctrlProp24.xml><?xml version="1.0" encoding="utf-8"?>
<formControlPr xmlns="http://schemas.microsoft.com/office/spreadsheetml/2009/9/main" objectType="Spin" dx="16" fmlaLink="Actual_month" max="12" min="1" page="10" val="8"/>
</file>

<file path=xl/ctrlProps/ctrlProp25.xml><?xml version="1.0" encoding="utf-8"?>
<formControlPr xmlns="http://schemas.microsoft.com/office/spreadsheetml/2009/9/main" objectType="Spin" dx="16" fmlaLink="Actual_month" max="12" min="1" page="10" val="8"/>
</file>

<file path=xl/ctrlProps/ctrlProp26.xml><?xml version="1.0" encoding="utf-8"?>
<formControlPr xmlns="http://schemas.microsoft.com/office/spreadsheetml/2009/9/main" objectType="Spin" dx="16" fmlaLink="Actual_month" max="12" min="1" page="10" val="8"/>
</file>

<file path=xl/ctrlProps/ctrlProp27.xml><?xml version="1.0" encoding="utf-8"?>
<formControlPr xmlns="http://schemas.microsoft.com/office/spreadsheetml/2009/9/main" objectType="Spin" dx="16" fmlaLink="Actual_month" max="12" min="1" page="10" val="8"/>
</file>

<file path=xl/ctrlProps/ctrlProp28.xml><?xml version="1.0" encoding="utf-8"?>
<formControlPr xmlns="http://schemas.microsoft.com/office/spreadsheetml/2009/9/main" objectType="Spin" dx="16" fmlaLink="Actual_month" max="12" min="1" page="10" val="8"/>
</file>

<file path=xl/ctrlProps/ctrlProp29.xml><?xml version="1.0" encoding="utf-8"?>
<formControlPr xmlns="http://schemas.microsoft.com/office/spreadsheetml/2009/9/main" objectType="Spin" dx="16" fmlaLink="Actual_month" max="12" min="1" page="10" val="8"/>
</file>

<file path=xl/ctrlProps/ctrlProp30.xml><?xml version="1.0" encoding="utf-8"?>
<formControlPr xmlns="http://schemas.microsoft.com/office/spreadsheetml/2009/9/main" objectType="Spin" dx="16" fmlaLink="Actual_month" max="12" min="1" page="10" val="8"/>
</file>

<file path=xl/ctrlProps/ctrlProp31.xml><?xml version="1.0" encoding="utf-8"?>
<formControlPr xmlns="http://schemas.microsoft.com/office/spreadsheetml/2009/9/main" objectType="Spin" dx="16" fmlaLink="Actual_month" max="12" min="1" page="10" val="8"/>
</file>

<file path=xl/ctrlProps/ctrlProp32.xml><?xml version="1.0" encoding="utf-8"?>
<formControlPr xmlns="http://schemas.microsoft.com/office/spreadsheetml/2009/9/main" objectType="Spin" dx="16" fmlaLink="Actual_month" max="12" min="1" page="10" val="8"/>
</file>

<file path=xl/ctrlProps/ctrlProp33.xml><?xml version="1.0" encoding="utf-8"?>
<formControlPr xmlns="http://schemas.microsoft.com/office/spreadsheetml/2009/9/main" objectType="Spin" dx="16" fmlaLink="Actual_month" max="12" min="1" page="10" val="8"/>
</file>

<file path=xl/ctrlProps/ctrlProp34.xml><?xml version="1.0" encoding="utf-8"?>
<formControlPr xmlns="http://schemas.microsoft.com/office/spreadsheetml/2009/9/main" objectType="Spin" dx="16" fmlaLink="Actual_month" max="12" min="1" page="10" val="8"/>
</file>

<file path=xl/ctrlProps/ctrlProp35.xml><?xml version="1.0" encoding="utf-8"?>
<formControlPr xmlns="http://schemas.microsoft.com/office/spreadsheetml/2009/9/main" objectType="Spin" dx="16" fmlaLink="Actual_month" max="12" min="1" page="10" val="8"/>
</file>

<file path=xl/ctrlProps/ctrlProp36.xml><?xml version="1.0" encoding="utf-8"?>
<formControlPr xmlns="http://schemas.microsoft.com/office/spreadsheetml/2009/9/main" objectType="Spin" dx="16" fmlaLink="Actual_month" max="12" min="1" page="10" val="8"/>
</file>

<file path=xl/ctrlProps/ctrlProp37.xml><?xml version="1.0" encoding="utf-8"?>
<formControlPr xmlns="http://schemas.microsoft.com/office/spreadsheetml/2009/9/main" objectType="Spin" dx="16" fmlaLink="Actual_month" max="12" min="1" page="10" val="8"/>
</file>

<file path=xl/ctrlProps/ctrlProp38.xml><?xml version="1.0" encoding="utf-8"?>
<formControlPr xmlns="http://schemas.microsoft.com/office/spreadsheetml/2009/9/main" objectType="Spin" dx="16" fmlaLink="Actual_month" max="12" min="1" page="10" val="8"/>
</file>

<file path=xl/ctrlProps/ctrlProp39.xml><?xml version="1.0" encoding="utf-8"?>
<formControlPr xmlns="http://schemas.microsoft.com/office/spreadsheetml/2009/9/main" objectType="Spin" dx="16" fmlaLink="Actual_month" max="12" min="1" page="10" val="8"/>
</file>

<file path=xl/ctrlProps/ctrlProp40.xml><?xml version="1.0" encoding="utf-8"?>
<formControlPr xmlns="http://schemas.microsoft.com/office/spreadsheetml/2009/9/main" objectType="Spin" dx="16" fmlaLink="Actual_month" max="12" min="1" page="10" val="8"/>
</file>

<file path=xl/ctrlProps/ctrlProp41.xml><?xml version="1.0" encoding="utf-8"?>
<formControlPr xmlns="http://schemas.microsoft.com/office/spreadsheetml/2009/9/main" objectType="Spin" dx="16" fmlaLink="Actual_month" max="12" min="1" page="10" val="8"/>
</file>

<file path=xl/ctrlProps/ctrlProp42.xml><?xml version="1.0" encoding="utf-8"?>
<formControlPr xmlns="http://schemas.microsoft.com/office/spreadsheetml/2009/9/main" objectType="Spin" dx="16" fmlaLink="Actual_month" max="12" min="1" page="10" val="8"/>
</file>

<file path=xl/ctrlProps/ctrlProp43.xml><?xml version="1.0" encoding="utf-8"?>
<formControlPr xmlns="http://schemas.microsoft.com/office/spreadsheetml/2009/9/main" objectType="Spin" dx="16" fmlaLink="Actual_month" max="12" min="1" page="10" val="8"/>
</file>

<file path=xl/ctrlProps/ctrlProp44.xml><?xml version="1.0" encoding="utf-8"?>
<formControlPr xmlns="http://schemas.microsoft.com/office/spreadsheetml/2009/9/main" objectType="Spin" dx="16" fmlaLink="Actual_month" max="12" min="1" page="10" val="8"/>
</file>

<file path=xl/ctrlProps/ctrlProp45.xml><?xml version="1.0" encoding="utf-8"?>
<formControlPr xmlns="http://schemas.microsoft.com/office/spreadsheetml/2009/9/main" objectType="Spin" dx="16" fmlaLink="Actual_month" max="12" min="1" page="10" val="8"/>
</file>

<file path=xl/ctrlProps/ctrlProp46.xml><?xml version="1.0" encoding="utf-8"?>
<formControlPr xmlns="http://schemas.microsoft.com/office/spreadsheetml/2009/9/main" objectType="Spin" dx="16" fmlaLink="Actual_month" max="12" min="1" page="10" val="8"/>
</file>

<file path=xl/ctrlProps/ctrlProp47.xml><?xml version="1.0" encoding="utf-8"?>
<formControlPr xmlns="http://schemas.microsoft.com/office/spreadsheetml/2009/9/main" objectType="Spin" dx="16" fmlaLink="Actual_month" max="12" min="1" page="10" val="8"/>
</file>

<file path=xl/ctrlProps/ctrlProp48.xml><?xml version="1.0" encoding="utf-8"?>
<formControlPr xmlns="http://schemas.microsoft.com/office/spreadsheetml/2009/9/main" objectType="Spin" dx="16" fmlaLink="Actual_month" max="12" min="1" page="10" val="8"/>
</file>

<file path=xl/ctrlProps/ctrlProp49.xml><?xml version="1.0" encoding="utf-8"?>
<formControlPr xmlns="http://schemas.microsoft.com/office/spreadsheetml/2009/9/main" objectType="Spin" dx="16" fmlaLink="Actual_month" max="12" min="1" page="10" val="8"/>
</file>

<file path=xl/ctrlProps/ctrlProp50.xml><?xml version="1.0" encoding="utf-8"?>
<formControlPr xmlns="http://schemas.microsoft.com/office/spreadsheetml/2009/9/main" objectType="Spin" dx="16" fmlaLink="Actual_month" max="12" min="1" page="10" val="8"/>
</file>

<file path=xl/ctrlProps/ctrlProp51.xml><?xml version="1.0" encoding="utf-8"?>
<formControlPr xmlns="http://schemas.microsoft.com/office/spreadsheetml/2009/9/main" objectType="Spin" dx="16" fmlaLink="Actual_month" max="12" min="1" page="10" val="8"/>
</file>

<file path=xl/ctrlProps/ctrlProp52.xml><?xml version="1.0" encoding="utf-8"?>
<formControlPr xmlns="http://schemas.microsoft.com/office/spreadsheetml/2009/9/main" objectType="Spin" dx="16" fmlaLink="Actual_month" max="12" min="1" page="10" val="8"/>
</file>

<file path=xl/ctrlProps/ctrlProp53.xml><?xml version="1.0" encoding="utf-8"?>
<formControlPr xmlns="http://schemas.microsoft.com/office/spreadsheetml/2009/9/main" objectType="Spin" dx="16" fmlaLink="Actual_month" max="12" min="1" page="10" val="8"/>
</file>

<file path=xl/ctrlProps/ctrlProp54.xml><?xml version="1.0" encoding="utf-8"?>
<formControlPr xmlns="http://schemas.microsoft.com/office/spreadsheetml/2009/9/main" objectType="Spin" dx="16" fmlaLink="Actual_month" max="12" min="1" page="10" val="8"/>
</file>

<file path=xl/ctrlProps/ctrlProp55.xml><?xml version="1.0" encoding="utf-8"?>
<formControlPr xmlns="http://schemas.microsoft.com/office/spreadsheetml/2009/9/main" objectType="Spin" dx="16" fmlaLink="Actual_month" max="12" min="1" page="10" val="8"/>
</file>

<file path=xl/ctrlProps/ctrlProp56.xml><?xml version="1.0" encoding="utf-8"?>
<formControlPr xmlns="http://schemas.microsoft.com/office/spreadsheetml/2009/9/main" objectType="Spin" dx="16" fmlaLink="Actual_month" max="12" min="1" page="10" val="8"/>
</file>

<file path=xl/ctrlProps/ctrlProp57.xml><?xml version="1.0" encoding="utf-8"?>
<formControlPr xmlns="http://schemas.microsoft.com/office/spreadsheetml/2009/9/main" objectType="Spin" dx="16" fmlaLink="Actual_month" max="12" min="1" page="10" val="8"/>
</file>

<file path=xl/ctrlProps/ctrlProp58.xml><?xml version="1.0" encoding="utf-8"?>
<formControlPr xmlns="http://schemas.microsoft.com/office/spreadsheetml/2009/9/main" objectType="Spin" dx="16" fmlaLink="Actual_month" max="12" min="1" page="10" val="8"/>
</file>

<file path=xl/ctrlProps/ctrlProp59.xml><?xml version="1.0" encoding="utf-8"?>
<formControlPr xmlns="http://schemas.microsoft.com/office/spreadsheetml/2009/9/main" objectType="Spin" dx="16" fmlaLink="Actual_month" max="12" min="1" page="10" val="8"/>
</file>

<file path=xl/ctrlProps/ctrlProp60.xml><?xml version="1.0" encoding="utf-8"?>
<formControlPr xmlns="http://schemas.microsoft.com/office/spreadsheetml/2009/9/main" objectType="Spin" dx="16" fmlaLink="Actual_month" max="12" min="1" page="10" val="8"/>
</file>

<file path=xl/ctrlProps/ctrlProp61.xml><?xml version="1.0" encoding="utf-8"?>
<formControlPr xmlns="http://schemas.microsoft.com/office/spreadsheetml/2009/9/main" objectType="Spin" dx="16" fmlaLink="Actual_month" max="12" min="1" page="10" val="8"/>
</file>

<file path=xl/ctrlProps/ctrlProp62.xml><?xml version="1.0" encoding="utf-8"?>
<formControlPr xmlns="http://schemas.microsoft.com/office/spreadsheetml/2009/9/main" objectType="Spin" dx="16" fmlaLink="Actual_month" max="12" min="1" page="10" val="8"/>
</file>

<file path=xl/ctrlProps/ctrlProp63.xml><?xml version="1.0" encoding="utf-8"?>
<formControlPr xmlns="http://schemas.microsoft.com/office/spreadsheetml/2009/9/main" objectType="Spin" dx="16" fmlaLink="Actual_month" max="12" min="1" page="10" val="8"/>
</file>

<file path=xl/ctrlProps/ctrlProp64.xml><?xml version="1.0" encoding="utf-8"?>
<formControlPr xmlns="http://schemas.microsoft.com/office/spreadsheetml/2009/9/main" objectType="Spin" dx="16" fmlaLink="Actual_month" max="12" min="1" page="10" val="8"/>
</file>

<file path=xl/ctrlProps/ctrlProp65.xml><?xml version="1.0" encoding="utf-8"?>
<formControlPr xmlns="http://schemas.microsoft.com/office/spreadsheetml/2009/9/main" objectType="Spin" dx="16" fmlaLink="Actual_month" max="12" min="1" page="10" val="8"/>
</file>

<file path=xl/ctrlProps/ctrlProp66.xml><?xml version="1.0" encoding="utf-8"?>
<formControlPr xmlns="http://schemas.microsoft.com/office/spreadsheetml/2009/9/main" objectType="Spin" dx="16" fmlaLink="Actual_month" max="12" min="1" page="10" val="8"/>
</file>

<file path=xl/ctrlProps/ctrlProp67.xml><?xml version="1.0" encoding="utf-8"?>
<formControlPr xmlns="http://schemas.microsoft.com/office/spreadsheetml/2009/9/main" objectType="Spin" dx="16" fmlaLink="Actual_month" max="12" min="1" page="10" val="8"/>
</file>

<file path=xl/ctrlProps/ctrlProp68.xml><?xml version="1.0" encoding="utf-8"?>
<formControlPr xmlns="http://schemas.microsoft.com/office/spreadsheetml/2009/9/main" objectType="Spin" dx="16" fmlaLink="Actual_month" max="12" min="1" page="10" val="8"/>
</file>

<file path=xl/ctrlProps/ctrlProp69.xml><?xml version="1.0" encoding="utf-8"?>
<formControlPr xmlns="http://schemas.microsoft.com/office/spreadsheetml/2009/9/main" objectType="Spin" dx="16" fmlaLink="Actual_month" max="12" min="1" page="10" val="8"/>
</file>

<file path=xl/ctrlProps/ctrlProp70.xml><?xml version="1.0" encoding="utf-8"?>
<formControlPr xmlns="http://schemas.microsoft.com/office/spreadsheetml/2009/9/main" objectType="Spin" dx="16" fmlaLink="Actual_month" max="12" min="1" page="10" val="8"/>
</file>

<file path=xl/ctrlProps/ctrlProp71.xml><?xml version="1.0" encoding="utf-8"?>
<formControlPr xmlns="http://schemas.microsoft.com/office/spreadsheetml/2009/9/main" objectType="Spin" dx="16" fmlaLink="Actual_month" max="12" min="1" page="10" val="8"/>
</file>

<file path=xl/ctrlProps/ctrlProp72.xml><?xml version="1.0" encoding="utf-8"?>
<formControlPr xmlns="http://schemas.microsoft.com/office/spreadsheetml/2009/9/main" objectType="Spin" dx="16" fmlaLink="Actual_month" max="12" min="1" page="10" val="8"/>
</file>

<file path=xl/ctrlProps/ctrlProp73.xml><?xml version="1.0" encoding="utf-8"?>
<formControlPr xmlns="http://schemas.microsoft.com/office/spreadsheetml/2009/9/main" objectType="Spin" dx="16" fmlaLink="Actual_month" max="12" min="1" page="10" val="8"/>
</file>

<file path=xl/ctrlProps/ctrlProp74.xml><?xml version="1.0" encoding="utf-8"?>
<formControlPr xmlns="http://schemas.microsoft.com/office/spreadsheetml/2009/9/main" objectType="Spin" dx="16" fmlaLink="Actual_month" max="12" min="1" page="10" val="8"/>
</file>

<file path=xl/ctrlProps/ctrlProp75.xml><?xml version="1.0" encoding="utf-8"?>
<formControlPr xmlns="http://schemas.microsoft.com/office/spreadsheetml/2009/9/main" objectType="Spin" dx="16" fmlaLink="Actual_month" max="12" min="1" page="10" val="8"/>
</file>

<file path=xl/ctrlProps/ctrlProp76.xml><?xml version="1.0" encoding="utf-8"?>
<formControlPr xmlns="http://schemas.microsoft.com/office/spreadsheetml/2009/9/main" objectType="Spin" dx="16" fmlaLink="Actual_month" max="12" min="1" page="10" val="8"/>
</file>

<file path=xl/ctrlProps/ctrlProp77.xml><?xml version="1.0" encoding="utf-8"?>
<formControlPr xmlns="http://schemas.microsoft.com/office/spreadsheetml/2009/9/main" objectType="Spin" dx="16" fmlaLink="Actual_month" max="12" min="1" page="10" val="8"/>
</file>

<file path=xl/ctrlProps/ctrlProp78.xml><?xml version="1.0" encoding="utf-8"?>
<formControlPr xmlns="http://schemas.microsoft.com/office/spreadsheetml/2009/9/main" objectType="Spin" dx="16" fmlaLink="Actual_month" max="12" min="1" page="10" val="8"/>
</file>

<file path=xl/ctrlProps/ctrlProp79.xml><?xml version="1.0" encoding="utf-8"?>
<formControlPr xmlns="http://schemas.microsoft.com/office/spreadsheetml/2009/9/main" objectType="Spin" dx="16" fmlaLink="Actual_month" max="12" min="1" page="10" val="8"/>
</file>

<file path=xl/ctrlProps/ctrlProp80.xml><?xml version="1.0" encoding="utf-8"?>
<formControlPr xmlns="http://schemas.microsoft.com/office/spreadsheetml/2009/9/main" objectType="Spin" dx="16" fmlaLink="Actual_month" max="12" min="1" page="10" val="8"/>
</file>

<file path=xl/ctrlProps/ctrlProp81.xml><?xml version="1.0" encoding="utf-8"?>
<formControlPr xmlns="http://schemas.microsoft.com/office/spreadsheetml/2009/9/main" objectType="Spin" dx="16" fmlaLink="Actual_month" max="12" min="1" page="10" val="8"/>
</file>

<file path=xl/ctrlProps/ctrlProp82.xml><?xml version="1.0" encoding="utf-8"?>
<formControlPr xmlns="http://schemas.microsoft.com/office/spreadsheetml/2009/9/main" objectType="Spin" dx="16" fmlaLink="Actual_month" max="12" min="1" page="10" val="8"/>
</file>

<file path=xl/ctrlProps/ctrlProp83.xml><?xml version="1.0" encoding="utf-8"?>
<formControlPr xmlns="http://schemas.microsoft.com/office/spreadsheetml/2009/9/main" objectType="Spin" dx="16" fmlaLink="Actual_month" max="12" min="1" page="10" val="8"/>
</file>

<file path=xl/ctrlProps/ctrlProp84.xml><?xml version="1.0" encoding="utf-8"?>
<formControlPr xmlns="http://schemas.microsoft.com/office/spreadsheetml/2009/9/main" objectType="Spin" dx="16" fmlaLink="Actual_month" max="12" min="1" page="10" val="8"/>
</file>

<file path=xl/ctrlProps/ctrlProp85.xml><?xml version="1.0" encoding="utf-8"?>
<formControlPr xmlns="http://schemas.microsoft.com/office/spreadsheetml/2009/9/main" objectType="Spin" dx="16" fmlaLink="Actual_month" max="12" min="1" page="10" val="8"/>
</file>

<file path=xl/ctrlProps/ctrlProp86.xml><?xml version="1.0" encoding="utf-8"?>
<formControlPr xmlns="http://schemas.microsoft.com/office/spreadsheetml/2009/9/main" objectType="Spin" dx="16" fmlaLink="Actual_month" max="12" min="1" page="10" val="8"/>
</file>

<file path=xl/ctrlProps/ctrlProp87.xml><?xml version="1.0" encoding="utf-8"?>
<formControlPr xmlns="http://schemas.microsoft.com/office/spreadsheetml/2009/9/main" objectType="Spin" dx="16" fmlaLink="Actual_month" max="12" min="1" page="10" val="8"/>
</file>

<file path=xl/ctrlProps/ctrlProp88.xml><?xml version="1.0" encoding="utf-8"?>
<formControlPr xmlns="http://schemas.microsoft.com/office/spreadsheetml/2009/9/main" objectType="Spin" dx="16" fmlaLink="Actual_month" max="12" min="1" page="10" val="8"/>
</file>

<file path=xl/ctrlProps/ctrlProp89.xml><?xml version="1.0" encoding="utf-8"?>
<formControlPr xmlns="http://schemas.microsoft.com/office/spreadsheetml/2009/9/main" objectType="Spin" dx="16" fmlaLink="Actual_month" max="12" min="1" page="10" val="8"/>
</file>

<file path=xl/ctrlProps/ctrlProp90.xml><?xml version="1.0" encoding="utf-8"?>
<formControlPr xmlns="http://schemas.microsoft.com/office/spreadsheetml/2009/9/main" objectType="Spin" dx="16" fmlaLink="Actual_month" max="12" min="1" page="10" val="8"/>
</file>

<file path=xl/ctrlProps/ctrlProp91.xml><?xml version="1.0" encoding="utf-8"?>
<formControlPr xmlns="http://schemas.microsoft.com/office/spreadsheetml/2009/9/main" objectType="Spin" dx="16" fmlaLink="Actual_month" max="12" min="1" page="10" val="8"/>
</file>

<file path=xl/ctrlProps/ctrlProp92.xml><?xml version="1.0" encoding="utf-8"?>
<formControlPr xmlns="http://schemas.microsoft.com/office/spreadsheetml/2009/9/main" objectType="Spin" dx="16" fmlaLink="Actual_month" max="12" min="1" page="10" val="8"/>
</file>

<file path=xl/ctrlProps/ctrlProp93.xml><?xml version="1.0" encoding="utf-8"?>
<formControlPr xmlns="http://schemas.microsoft.com/office/spreadsheetml/2009/9/main" objectType="Spin" dx="16" fmlaLink="Actual_month" max="12" min="1" page="10" val="8"/>
</file>

<file path=xl/ctrlProps/ctrlProp94.xml><?xml version="1.0" encoding="utf-8"?>
<formControlPr xmlns="http://schemas.microsoft.com/office/spreadsheetml/2009/9/main" objectType="Spin" dx="16" fmlaLink="Actual_month" max="12" min="1" page="10" val="8"/>
</file>

<file path=xl/ctrlProps/ctrlProp95.xml><?xml version="1.0" encoding="utf-8"?>
<formControlPr xmlns="http://schemas.microsoft.com/office/spreadsheetml/2009/9/main" objectType="Spin" dx="16" fmlaLink="Actual_month" max="12" min="1" page="10" val="8"/>
</file>

<file path=xl/ctrlProps/ctrlProp96.xml><?xml version="1.0" encoding="utf-8"?>
<formControlPr xmlns="http://schemas.microsoft.com/office/spreadsheetml/2009/9/main" objectType="Spin" dx="16" fmlaLink="Actual_month" max="12" min="1" page="10" val="8"/>
</file>

<file path=xl/ctrlProps/ctrlProp97.xml><?xml version="1.0" encoding="utf-8"?>
<formControlPr xmlns="http://schemas.microsoft.com/office/spreadsheetml/2009/9/main" objectType="Spin" dx="16" fmlaLink="Actual_month" max="12" min="1" page="10" val="8"/>
</file>

<file path=xl/ctrlProps/ctrlProp98.xml><?xml version="1.0" encoding="utf-8"?>
<formControlPr xmlns="http://schemas.microsoft.com/office/spreadsheetml/2009/9/main" objectType="Spin" dx="16" fmlaLink="Actual_month" max="12" min="1" page="10" val="8"/>
</file>

<file path=xl/ctrlProps/ctrlProp99.xml><?xml version="1.0" encoding="utf-8"?>
<formControlPr xmlns="http://schemas.microsoft.com/office/spreadsheetml/2009/9/main" objectType="Spin" dx="16" fmlaLink="Actual_month" max="12" min="1" page="10" val="8"/>
</file>

<file path=xl/ctrlProps/ctrlProp100.xml><?xml version="1.0" encoding="utf-8"?>
<formControlPr xmlns="http://schemas.microsoft.com/office/spreadsheetml/2009/9/main" objectType="Spin" dx="16" fmlaLink="Actual_month" max="12" min="1" page="10" val="8"/>
</file>

<file path=xl/ctrlProps/ctrlProp101.xml><?xml version="1.0" encoding="utf-8"?>
<formControlPr xmlns="http://schemas.microsoft.com/office/spreadsheetml/2009/9/main" objectType="Spin" dx="16" fmlaLink="Actual_month" max="12" min="1" page="10" val="8"/>
</file>

<file path=xl/ctrlProps/ctrlProp102.xml><?xml version="1.0" encoding="utf-8"?>
<formControlPr xmlns="http://schemas.microsoft.com/office/spreadsheetml/2009/9/main" objectType="Spin" dx="16" fmlaLink="Actual_month" max="12" min="1" page="10" val="8"/>
</file>

<file path=xl/ctrlProps/ctrlProp103.xml><?xml version="1.0" encoding="utf-8"?>
<formControlPr xmlns="http://schemas.microsoft.com/office/spreadsheetml/2009/9/main" objectType="Spin" dx="16" fmlaLink="Actual_month" max="12" min="1" page="10" val="8"/>
</file>

<file path=xl/ctrlProps/ctrlProp104.xml><?xml version="1.0" encoding="utf-8"?>
<formControlPr xmlns="http://schemas.microsoft.com/office/spreadsheetml/2009/9/main" objectType="Spin" dx="16" fmlaLink="Actual_month" max="12" min="1" page="10" val="8"/>
</file>

<file path=xl/ctrlProps/ctrlProp105.xml><?xml version="1.0" encoding="utf-8"?>
<formControlPr xmlns="http://schemas.microsoft.com/office/spreadsheetml/2009/9/main" objectType="Spin" dx="16" fmlaLink="Actual_month" max="12" min="1" page="10" val="8"/>
</file>

<file path=xl/ctrlProps/ctrlProp106.xml><?xml version="1.0" encoding="utf-8"?>
<formControlPr xmlns="http://schemas.microsoft.com/office/spreadsheetml/2009/9/main" objectType="Spin" dx="16" fmlaLink="Actual_month" max="12" min="1" page="10" val="8"/>
</file>

<file path=xl/ctrlProps/ctrlProp107.xml><?xml version="1.0" encoding="utf-8"?>
<formControlPr xmlns="http://schemas.microsoft.com/office/spreadsheetml/2009/9/main" objectType="Spin" dx="16" fmlaLink="Actual_month" max="12" min="1" page="10" val="8"/>
</file>

<file path=xl/ctrlProps/ctrlProp108.xml><?xml version="1.0" encoding="utf-8"?>
<formControlPr xmlns="http://schemas.microsoft.com/office/spreadsheetml/2009/9/main" objectType="Spin" dx="16" fmlaLink="Actual_month" max="12" min="1" page="10" val="8"/>
</file>

<file path=xl/ctrlProps/ctrlProp109.xml><?xml version="1.0" encoding="utf-8"?>
<formControlPr xmlns="http://schemas.microsoft.com/office/spreadsheetml/2009/9/main" objectType="Spin" dx="16" fmlaLink="Actual_month" max="12" min="1" page="10" val="8"/>
</file>

<file path=xl/ctrlProps/ctrlProp110.xml><?xml version="1.0" encoding="utf-8"?>
<formControlPr xmlns="http://schemas.microsoft.com/office/spreadsheetml/2009/9/main" objectType="Spin" dx="16" fmlaLink="Actual_month" max="12" min="1" page="10" val="8"/>
</file>

<file path=xl/ctrlProps/ctrlProp111.xml><?xml version="1.0" encoding="utf-8"?>
<formControlPr xmlns="http://schemas.microsoft.com/office/spreadsheetml/2009/9/main" objectType="Spin" dx="16" fmlaLink="Actual_month" max="12" min="1" page="10" val="8"/>
</file>

<file path=xl/ctrlProps/ctrlProp112.xml><?xml version="1.0" encoding="utf-8"?>
<formControlPr xmlns="http://schemas.microsoft.com/office/spreadsheetml/2009/9/main" objectType="Spin" dx="16" fmlaLink="Actual_month" max="12" min="1" page="10" val="8"/>
</file>

<file path=xl/ctrlProps/ctrlProp113.xml><?xml version="1.0" encoding="utf-8"?>
<formControlPr xmlns="http://schemas.microsoft.com/office/spreadsheetml/2009/9/main" objectType="Spin" dx="16" fmlaLink="Actual_month" max="12" min="1" page="10" val="8"/>
</file>

<file path=xl/ctrlProps/ctrlProp114.xml><?xml version="1.0" encoding="utf-8"?>
<formControlPr xmlns="http://schemas.microsoft.com/office/spreadsheetml/2009/9/main" objectType="Spin" dx="16" fmlaLink="Actual_month" max="12" min="1" page="10" val="8"/>
</file>

<file path=xl/ctrlProps/ctrlProp115.xml><?xml version="1.0" encoding="utf-8"?>
<formControlPr xmlns="http://schemas.microsoft.com/office/spreadsheetml/2009/9/main" objectType="Spin" dx="16" fmlaLink="Actual_month" max="12" min="1" page="10" val="8"/>
</file>

<file path=xl/ctrlProps/ctrlProp116.xml><?xml version="1.0" encoding="utf-8"?>
<formControlPr xmlns="http://schemas.microsoft.com/office/spreadsheetml/2009/9/main" objectType="Spin" dx="16" fmlaLink="Actual_month" max="12" min="1" page="10" val="8"/>
</file>

<file path=xl/ctrlProps/ctrlProp117.xml><?xml version="1.0" encoding="utf-8"?>
<formControlPr xmlns="http://schemas.microsoft.com/office/spreadsheetml/2009/9/main" objectType="Spin" dx="16" fmlaLink="Actual_month" max="12" min="1" page="10" val="8"/>
</file>

<file path=xl/ctrlProps/ctrlProp118.xml><?xml version="1.0" encoding="utf-8"?>
<formControlPr xmlns="http://schemas.microsoft.com/office/spreadsheetml/2009/9/main" objectType="Spin" dx="16" fmlaLink="Actual_month" max="12" min="1" page="10" val="8"/>
</file>

<file path=xl/ctrlProps/ctrlProp119.xml><?xml version="1.0" encoding="utf-8"?>
<formControlPr xmlns="http://schemas.microsoft.com/office/spreadsheetml/2009/9/main" objectType="Spin" dx="16" fmlaLink="Actual_month" max="12" min="1" page="10" val="8"/>
</file>

<file path=xl/ctrlProps/ctrlProp120.xml><?xml version="1.0" encoding="utf-8"?>
<formControlPr xmlns="http://schemas.microsoft.com/office/spreadsheetml/2009/9/main" objectType="Spin" dx="16" fmlaLink="Actual_month" max="12" min="1" page="10" val="8"/>
</file>

<file path=xl/ctrlProps/ctrlProp121.xml><?xml version="1.0" encoding="utf-8"?>
<formControlPr xmlns="http://schemas.microsoft.com/office/spreadsheetml/2009/9/main" objectType="Spin" dx="16" fmlaLink="Actual_month" max="12" min="1" page="10" val="8"/>
</file>

<file path=xl/ctrlProps/ctrlProp122.xml><?xml version="1.0" encoding="utf-8"?>
<formControlPr xmlns="http://schemas.microsoft.com/office/spreadsheetml/2009/9/main" objectType="Spin" dx="16" fmlaLink="Actual_month" max="12" min="1" page="10" val="8"/>
</file>

<file path=xl/ctrlProps/ctrlProp123.xml><?xml version="1.0" encoding="utf-8"?>
<formControlPr xmlns="http://schemas.microsoft.com/office/spreadsheetml/2009/9/main" objectType="Spin" dx="16" fmlaLink="Actual_month" max="12" min="1" page="10" val="8"/>
</file>

<file path=xl/ctrlProps/ctrlProp124.xml><?xml version="1.0" encoding="utf-8"?>
<formControlPr xmlns="http://schemas.microsoft.com/office/spreadsheetml/2009/9/main" objectType="Spin" dx="16" fmlaLink="Actual_month" max="12" min="1" page="10" val="8"/>
</file>

<file path=xl/ctrlProps/ctrlProp125.xml><?xml version="1.0" encoding="utf-8"?>
<formControlPr xmlns="http://schemas.microsoft.com/office/spreadsheetml/2009/9/main" objectType="Spin" dx="16" fmlaLink="Actual_month" max="12" min="1" page="10" val="8"/>
</file>

<file path=xl/ctrlProps/ctrlProp126.xml><?xml version="1.0" encoding="utf-8"?>
<formControlPr xmlns="http://schemas.microsoft.com/office/spreadsheetml/2009/9/main" objectType="Spin" dx="16" fmlaLink="Actual_month" max="12" min="1" page="10" val="8"/>
</file>

<file path=xl/ctrlProps/ctrlProp127.xml><?xml version="1.0" encoding="utf-8"?>
<formControlPr xmlns="http://schemas.microsoft.com/office/spreadsheetml/2009/9/main" objectType="Spin" dx="16" fmlaLink="Actual_month" max="12" min="1" page="10" val="8"/>
</file>

<file path=xl/ctrlProps/ctrlProp128.xml><?xml version="1.0" encoding="utf-8"?>
<formControlPr xmlns="http://schemas.microsoft.com/office/spreadsheetml/2009/9/main" objectType="Spin" dx="16" fmlaLink="Actual_month" max="12" min="1" page="10" val="8"/>
</file>

<file path=xl/ctrlProps/ctrlProp129.xml><?xml version="1.0" encoding="utf-8"?>
<formControlPr xmlns="http://schemas.microsoft.com/office/spreadsheetml/2009/9/main" objectType="Spin" dx="16" fmlaLink="Actual_month" max="12" min="1" page="10" val="8"/>
</file>

<file path=xl/ctrlProps/ctrlProp130.xml><?xml version="1.0" encoding="utf-8"?>
<formControlPr xmlns="http://schemas.microsoft.com/office/spreadsheetml/2009/9/main" objectType="Spin" dx="16" fmlaLink="Actual_month" max="12" min="1" page="10" val="8"/>
</file>

<file path=xl/ctrlProps/ctrlProp131.xml><?xml version="1.0" encoding="utf-8"?>
<formControlPr xmlns="http://schemas.microsoft.com/office/spreadsheetml/2009/9/main" objectType="Spin" dx="16" fmlaLink="Actual_month" max="12" min="1" page="10" val="8"/>
</file>

<file path=xl/ctrlProps/ctrlProp132.xml><?xml version="1.0" encoding="utf-8"?>
<formControlPr xmlns="http://schemas.microsoft.com/office/spreadsheetml/2009/9/main" objectType="Spin" dx="16" fmlaLink="Actual_month" max="12" min="1" page="10" val="8"/>
</file>

<file path=xl/ctrlProps/ctrlProp133.xml><?xml version="1.0" encoding="utf-8"?>
<formControlPr xmlns="http://schemas.microsoft.com/office/spreadsheetml/2009/9/main" objectType="Spin" dx="16" fmlaLink="Actual_month" max="12" min="1" page="10" val="8"/>
</file>

<file path=xl/ctrlProps/ctrlProp134.xml><?xml version="1.0" encoding="utf-8"?>
<formControlPr xmlns="http://schemas.microsoft.com/office/spreadsheetml/2009/9/main" objectType="Spin" dx="16" fmlaLink="Actual_month" max="12" min="1" page="10" val="8"/>
</file>

<file path=xl/ctrlProps/ctrlProp135.xml><?xml version="1.0" encoding="utf-8"?>
<formControlPr xmlns="http://schemas.microsoft.com/office/spreadsheetml/2009/9/main" objectType="Spin" dx="16" fmlaLink="Actual_month" max="12" min="1" page="10" val="8"/>
</file>

<file path=xl/ctrlProps/ctrlProp136.xml><?xml version="1.0" encoding="utf-8"?>
<formControlPr xmlns="http://schemas.microsoft.com/office/spreadsheetml/2009/9/main" objectType="Spin" dx="16" fmlaLink="Actual_month" max="12" min="1" page="10" val="8"/>
</file>

<file path=xl/ctrlProps/ctrlProp137.xml><?xml version="1.0" encoding="utf-8"?>
<formControlPr xmlns="http://schemas.microsoft.com/office/spreadsheetml/2009/9/main" objectType="Spin" dx="16" fmlaLink="Actual_month" max="12" min="1" page="10" val="8"/>
</file>

<file path=xl/ctrlProps/ctrlProp138.xml><?xml version="1.0" encoding="utf-8"?>
<formControlPr xmlns="http://schemas.microsoft.com/office/spreadsheetml/2009/9/main" objectType="Spin" dx="16" fmlaLink="Actual_month" max="12" min="1" page="10" val="8"/>
</file>

<file path=xl/ctrlProps/ctrlProp139.xml><?xml version="1.0" encoding="utf-8"?>
<formControlPr xmlns="http://schemas.microsoft.com/office/spreadsheetml/2009/9/main" objectType="Spin" dx="16" fmlaLink="Actual_month" max="12" min="1" page="10" val="8"/>
</file>

<file path=xl/ctrlProps/ctrlProp140.xml><?xml version="1.0" encoding="utf-8"?>
<formControlPr xmlns="http://schemas.microsoft.com/office/spreadsheetml/2009/9/main" objectType="Spin" dx="16" fmlaLink="Actual_month" max="12" min="1" page="10" val="8"/>
</file>

<file path=xl/ctrlProps/ctrlProp141.xml><?xml version="1.0" encoding="utf-8"?>
<formControlPr xmlns="http://schemas.microsoft.com/office/spreadsheetml/2009/9/main" objectType="Spin" dx="16" fmlaLink="Actual_month" max="12" min="1" page="10" val="8"/>
</file>

<file path=xl/ctrlProps/ctrlProp142.xml><?xml version="1.0" encoding="utf-8"?>
<formControlPr xmlns="http://schemas.microsoft.com/office/spreadsheetml/2009/9/main" objectType="Spin" dx="16" fmlaLink="Actual_month" max="12" min="1" page="10" val="8"/>
</file>

<file path=xl/ctrlProps/ctrlProp143.xml><?xml version="1.0" encoding="utf-8"?>
<formControlPr xmlns="http://schemas.microsoft.com/office/spreadsheetml/2009/9/main" objectType="Spin" dx="16" fmlaLink="Actual_month" max="12" min="1" page="10" val="8"/>
</file>

<file path=xl/ctrlProps/ctrlProp144.xml><?xml version="1.0" encoding="utf-8"?>
<formControlPr xmlns="http://schemas.microsoft.com/office/spreadsheetml/2009/9/main" objectType="Spin" dx="16" fmlaLink="Actual_month" max="12" min="1" page="10" val="8"/>
</file>

<file path=xl/ctrlProps/ctrlProp145.xml><?xml version="1.0" encoding="utf-8"?>
<formControlPr xmlns="http://schemas.microsoft.com/office/spreadsheetml/2009/9/main" objectType="Spin" dx="16" fmlaLink="Actual_month" max="12" min="1" page="10" val="8"/>
</file>

<file path=xl/ctrlProps/ctrlProp146.xml><?xml version="1.0" encoding="utf-8"?>
<formControlPr xmlns="http://schemas.microsoft.com/office/spreadsheetml/2009/9/main" objectType="Spin" dx="16" fmlaLink="Actual_month" max="12" min="1" page="10" val="8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6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7.xml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8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9.xml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0.xml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1.xml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2.xml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3.xml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4.xml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5.xml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6.xml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7.xml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8.xml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9.xml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0.xml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1.xml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2.xml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3.xml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4.xml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5.xml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6.xml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7.xml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8.xml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9.xml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0.xml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1.xml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2.xml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3.xml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4.xml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5.xml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6.xml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7.xml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8.xml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9.xml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0.xml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1.xml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2.xml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3.xml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4.xml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5.xml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6.xml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7.xml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8.xml"/></Relationships>
</file>

<file path=xl/drawings/_rels/drawing8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0.xml"/><Relationship Id="rId1" Type="http://schemas.openxmlformats.org/officeDocument/2006/relationships/chart" Target="../charts/chart79.xml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1.xml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2.xml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3.xml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4.xml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5.xml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6.xml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7.xml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8.xml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9.xml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0.xml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1.xml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2.xml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3.xml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4.xml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5.xml"/></Relationships>
</file>

<file path=xl/drawings/_rels/drawing9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6.xml"/></Relationships>
</file>

<file path=xl/drawings/_rels/drawing9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7.xml"/></Relationships>
</file>

<file path=xl/drawings/_rels/drawing9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8.xml"/></Relationships>
</file>

<file path=xl/drawings/_rels/drawing9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9.xml"/></Relationships>
</file>

<file path=xl/drawings/_rels/drawing10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0.xml"/></Relationships>
</file>

<file path=xl/drawings/_rels/drawing10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1.xml"/></Relationships>
</file>

<file path=xl/drawings/_rels/drawing10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2.xml"/></Relationships>
</file>

<file path=xl/drawings/_rels/drawing10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3.xml"/></Relationships>
</file>

<file path=xl/drawings/_rels/drawing10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4.xml"/></Relationships>
</file>

<file path=xl/drawings/_rels/drawing10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5.xml"/></Relationships>
</file>

<file path=xl/drawings/_rels/drawing10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6.xml"/></Relationships>
</file>

<file path=xl/drawings/_rels/drawing10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7.xml"/></Relationships>
</file>

<file path=xl/drawings/_rels/drawing10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8.xml"/></Relationships>
</file>

<file path=xl/drawings/_rels/drawing10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9.xml"/></Relationships>
</file>

<file path=xl/drawings/_rels/drawing1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0.xml"/></Relationships>
</file>

<file path=xl/drawings/_rels/drawing1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1.xml"/></Relationships>
</file>

<file path=xl/drawings/_rels/drawing1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2.xml"/></Relationships>
</file>

<file path=xl/drawings/_rels/drawing1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3.xml"/></Relationships>
</file>

<file path=xl/drawings/_rels/drawing1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4.xml"/></Relationships>
</file>

<file path=xl/drawings/_rels/drawing1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5.xml"/></Relationships>
</file>

<file path=xl/drawings/_rels/drawing1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6.xml"/></Relationships>
</file>

<file path=xl/drawings/_rels/drawing1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7.xml"/></Relationships>
</file>

<file path=xl/drawings/_rels/drawing1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8.xml"/></Relationships>
</file>

<file path=xl/drawings/_rels/drawing1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9.xml"/></Relationships>
</file>

<file path=xl/drawings/_rels/drawing1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0.xml"/></Relationships>
</file>

<file path=xl/drawings/_rels/drawing1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1.xml"/></Relationships>
</file>

<file path=xl/drawings/_rels/drawing1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2.xml"/></Relationships>
</file>

<file path=xl/drawings/_rels/drawing1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3.xml"/></Relationships>
</file>

<file path=xl/drawings/_rels/drawing1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4.xml"/></Relationships>
</file>

<file path=xl/drawings/_rels/drawing1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5.xml"/></Relationships>
</file>

<file path=xl/drawings/_rels/drawing1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6.xml"/></Relationships>
</file>

<file path=xl/drawings/_rels/drawing1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7.xml"/></Relationships>
</file>

<file path=xl/drawings/_rels/drawing1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8.xml"/></Relationships>
</file>

<file path=xl/drawings/_rels/drawing1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9.xml"/></Relationships>
</file>

<file path=xl/drawings/_rels/drawing1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0.xml"/></Relationships>
</file>

<file path=xl/drawings/_rels/drawing13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1.xml"/></Relationships>
</file>

<file path=xl/drawings/_rels/drawing13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2.xml"/></Relationships>
</file>

<file path=xl/drawings/_rels/drawing13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3.xml"/></Relationships>
</file>

<file path=xl/drawings/_rels/drawing13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4.xml"/></Relationships>
</file>

<file path=xl/drawings/_rels/drawing13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5.xml"/></Relationships>
</file>

<file path=xl/drawings/_rels/drawing13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6.xml"/></Relationships>
</file>

<file path=xl/drawings/_rels/drawing13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7.xml"/></Relationships>
</file>

<file path=xl/drawings/_rels/drawing13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8.xml"/></Relationships>
</file>

<file path=xl/drawings/_rels/drawing13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9.xml"/></Relationships>
</file>

<file path=xl/drawings/_rels/drawing14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0.xml"/></Relationships>
</file>

<file path=xl/drawings/_rels/drawing14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1.xml"/></Relationships>
</file>

<file path=xl/drawings/_rels/drawing14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2.xml"/></Relationships>
</file>

<file path=xl/drawings/_rels/drawing14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3.xml"/></Relationships>
</file>

<file path=xl/drawings/_rels/drawing14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4.xml"/></Relationships>
</file>

<file path=xl/drawings/_rels/drawing14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5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1022350</xdr:colOff>
          <xdr:row>1</xdr:row>
          <xdr:rowOff>12700</xdr:rowOff>
        </xdr:from>
        <xdr:to>
          <xdr:col>1</xdr:col>
          <xdr:colOff>1651000</xdr:colOff>
          <xdr:row>3</xdr:row>
          <xdr:rowOff>0</xdr:rowOff>
        </xdr:to>
        <xdr:sp macro="" textlink="">
          <xdr:nvSpPr>
            <xdr:cNvPr id="41985" name="Spinner 1" hidden="1">
              <a:extLst>
                <a:ext uri="{63B3BB69-23CF-44E3-9099-C40C66FF867C}">
                  <a14:compatExt spid="_x0000_s41985"/>
                </a:ext>
                <a:ext uri="{FF2B5EF4-FFF2-40B4-BE49-F238E27FC236}">
                  <a16:creationId xmlns:a16="http://schemas.microsoft.com/office/drawing/2014/main" id="{00000000-0008-0000-0000-000001A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1</xdr:col>
      <xdr:colOff>0</xdr:colOff>
      <xdr:row>179</xdr:row>
      <xdr:rowOff>103188</xdr:rowOff>
    </xdr:from>
    <xdr:to>
      <xdr:col>1</xdr:col>
      <xdr:colOff>2503487</xdr:colOff>
      <xdr:row>183</xdr:row>
      <xdr:rowOff>122239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clrChange>
            <a:clrFrom>
              <a:srgbClr val="979797"/>
            </a:clrFrom>
            <a:clrTo>
              <a:srgbClr val="979797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37" t="48314" r="10185" b="29354"/>
        <a:stretch/>
      </xdr:blipFill>
      <xdr:spPr bwMode="auto">
        <a:xfrm>
          <a:off x="277813" y="35448876"/>
          <a:ext cx="2500312" cy="801688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0</xdr:row>
          <xdr:rowOff>0</xdr:rowOff>
        </xdr:from>
        <xdr:to>
          <xdr:col>9</xdr:col>
          <xdr:colOff>603250</xdr:colOff>
          <xdr:row>1</xdr:row>
          <xdr:rowOff>184150</xdr:rowOff>
        </xdr:to>
        <xdr:sp macro="" textlink="">
          <xdr:nvSpPr>
            <xdr:cNvPr id="9217" name="Spinner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8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0</xdr:row>
          <xdr:rowOff>0</xdr:rowOff>
        </xdr:from>
        <xdr:to>
          <xdr:col>9</xdr:col>
          <xdr:colOff>603250</xdr:colOff>
          <xdr:row>1</xdr:row>
          <xdr:rowOff>184150</xdr:rowOff>
        </xdr:to>
        <xdr:sp macro="" textlink="">
          <xdr:nvSpPr>
            <xdr:cNvPr id="2144257" name="Spinner 1" hidden="1">
              <a:extLst>
                <a:ext uri="{63B3BB69-23CF-44E3-9099-C40C66FF867C}">
                  <a14:compatExt spid="_x0000_s2144257"/>
                </a:ext>
                <a:ext uri="{FF2B5EF4-FFF2-40B4-BE49-F238E27FC236}">
                  <a16:creationId xmlns:a16="http://schemas.microsoft.com/office/drawing/2014/main" id="{00000000-0008-0000-0900-000001B82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0</xdr:row>
          <xdr:rowOff>0</xdr:rowOff>
        </xdr:from>
        <xdr:to>
          <xdr:col>9</xdr:col>
          <xdr:colOff>603250</xdr:colOff>
          <xdr:row>1</xdr:row>
          <xdr:rowOff>184150</xdr:rowOff>
        </xdr:to>
        <xdr:sp macro="" textlink="">
          <xdr:nvSpPr>
            <xdr:cNvPr id="1153025" name="Spinner 1" hidden="1">
              <a:extLst>
                <a:ext uri="{63B3BB69-23CF-44E3-9099-C40C66FF867C}">
                  <a14:compatExt spid="_x0000_s1153025"/>
                </a:ext>
                <a:ext uri="{FF2B5EF4-FFF2-40B4-BE49-F238E27FC236}">
                  <a16:creationId xmlns:a16="http://schemas.microsoft.com/office/drawing/2014/main" id="{00000000-0008-0000-0A00-000001981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0</xdr:row>
          <xdr:rowOff>0</xdr:rowOff>
        </xdr:from>
        <xdr:to>
          <xdr:col>9</xdr:col>
          <xdr:colOff>603250</xdr:colOff>
          <xdr:row>1</xdr:row>
          <xdr:rowOff>184150</xdr:rowOff>
        </xdr:to>
        <xdr:sp macro="" textlink="">
          <xdr:nvSpPr>
            <xdr:cNvPr id="1443841" name="Spinner 1" hidden="1">
              <a:extLst>
                <a:ext uri="{63B3BB69-23CF-44E3-9099-C40C66FF867C}">
                  <a14:compatExt spid="_x0000_s1443841"/>
                </a:ext>
                <a:ext uri="{FF2B5EF4-FFF2-40B4-BE49-F238E27FC236}">
                  <a16:creationId xmlns:a16="http://schemas.microsoft.com/office/drawing/2014/main" id="{00000000-0008-0000-0B00-000001081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0</xdr:row>
          <xdr:rowOff>0</xdr:rowOff>
        </xdr:from>
        <xdr:to>
          <xdr:col>9</xdr:col>
          <xdr:colOff>603250</xdr:colOff>
          <xdr:row>1</xdr:row>
          <xdr:rowOff>184150</xdr:rowOff>
        </xdr:to>
        <xdr:sp macro="" textlink="">
          <xdr:nvSpPr>
            <xdr:cNvPr id="1572865" name="Spinner 1" hidden="1">
              <a:extLst>
                <a:ext uri="{63B3BB69-23CF-44E3-9099-C40C66FF867C}">
                  <a14:compatExt spid="_x0000_s1572865"/>
                </a:ext>
                <a:ext uri="{FF2B5EF4-FFF2-40B4-BE49-F238E27FC236}">
                  <a16:creationId xmlns:a16="http://schemas.microsoft.com/office/drawing/2014/main" id="{00000000-0008-0000-0C00-000001001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0</xdr:row>
          <xdr:rowOff>0</xdr:rowOff>
        </xdr:from>
        <xdr:to>
          <xdr:col>9</xdr:col>
          <xdr:colOff>603250</xdr:colOff>
          <xdr:row>1</xdr:row>
          <xdr:rowOff>184150</xdr:rowOff>
        </xdr:to>
        <xdr:sp macro="" textlink="">
          <xdr:nvSpPr>
            <xdr:cNvPr id="1585153" name="Spinner 1" hidden="1">
              <a:extLst>
                <a:ext uri="{63B3BB69-23CF-44E3-9099-C40C66FF867C}">
                  <a14:compatExt spid="_x0000_s1585153"/>
                </a:ext>
                <a:ext uri="{FF2B5EF4-FFF2-40B4-BE49-F238E27FC236}">
                  <a16:creationId xmlns:a16="http://schemas.microsoft.com/office/drawing/2014/main" id="{00000000-0008-0000-0D00-000001301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076225" name="Spinner 1" hidden="1">
              <a:extLst>
                <a:ext uri="{63B3BB69-23CF-44E3-9099-C40C66FF867C}">
                  <a14:compatExt spid="_x0000_s1076225"/>
                </a:ext>
                <a:ext uri="{FF2B5EF4-FFF2-40B4-BE49-F238E27FC236}">
                  <a16:creationId xmlns:a16="http://schemas.microsoft.com/office/drawing/2014/main" id="{00000000-0008-0000-0E00-0000016C1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085441" name="Spinner 1" hidden="1">
              <a:extLst>
                <a:ext uri="{63B3BB69-23CF-44E3-9099-C40C66FF867C}">
                  <a14:compatExt spid="_x0000_s1085441"/>
                </a:ext>
                <a:ext uri="{FF2B5EF4-FFF2-40B4-BE49-F238E27FC236}">
                  <a16:creationId xmlns:a16="http://schemas.microsoft.com/office/drawing/2014/main" id="{00000000-0008-0000-0F00-000001901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692150</xdr:colOff>
      <xdr:row>2</xdr:row>
      <xdr:rowOff>275167</xdr:rowOff>
    </xdr:from>
    <xdr:to>
      <xdr:col>8</xdr:col>
      <xdr:colOff>857250</xdr:colOff>
      <xdr:row>15</xdr:row>
      <xdr:rowOff>105834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0</xdr:row>
          <xdr:rowOff>0</xdr:rowOff>
        </xdr:from>
        <xdr:to>
          <xdr:col>9</xdr:col>
          <xdr:colOff>603250</xdr:colOff>
          <xdr:row>1</xdr:row>
          <xdr:rowOff>184150</xdr:rowOff>
        </xdr:to>
        <xdr:sp macro="" textlink="">
          <xdr:nvSpPr>
            <xdr:cNvPr id="242689" name="Spinner 1" hidden="1">
              <a:extLst>
                <a:ext uri="{63B3BB69-23CF-44E3-9099-C40C66FF867C}">
                  <a14:compatExt spid="_x0000_s242689"/>
                </a:ext>
                <a:ext uri="{FF2B5EF4-FFF2-40B4-BE49-F238E27FC236}">
                  <a16:creationId xmlns:a16="http://schemas.microsoft.com/office/drawing/2014/main" id="{00000000-0008-0000-1000-000001B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692150</xdr:colOff>
      <xdr:row>2</xdr:row>
      <xdr:rowOff>275167</xdr:rowOff>
    </xdr:from>
    <xdr:to>
      <xdr:col>8</xdr:col>
      <xdr:colOff>857250</xdr:colOff>
      <xdr:row>15</xdr:row>
      <xdr:rowOff>105834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0</xdr:row>
          <xdr:rowOff>0</xdr:rowOff>
        </xdr:from>
        <xdr:to>
          <xdr:col>9</xdr:col>
          <xdr:colOff>603250</xdr:colOff>
          <xdr:row>1</xdr:row>
          <xdr:rowOff>184150</xdr:rowOff>
        </xdr:to>
        <xdr:sp macro="" textlink="">
          <xdr:nvSpPr>
            <xdr:cNvPr id="2281473" name="Spinner 1" hidden="1">
              <a:extLst>
                <a:ext uri="{63B3BB69-23CF-44E3-9099-C40C66FF867C}">
                  <a14:compatExt spid="_x0000_s2281473"/>
                </a:ext>
                <a:ext uri="{FF2B5EF4-FFF2-40B4-BE49-F238E27FC236}">
                  <a16:creationId xmlns:a16="http://schemas.microsoft.com/office/drawing/2014/main" id="{00000000-0008-0000-1100-000001D02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0</xdr:row>
          <xdr:rowOff>0</xdr:rowOff>
        </xdr:from>
        <xdr:to>
          <xdr:col>9</xdr:col>
          <xdr:colOff>603250</xdr:colOff>
          <xdr:row>1</xdr:row>
          <xdr:rowOff>184150</xdr:rowOff>
        </xdr:to>
        <xdr:sp macro="" textlink="">
          <xdr:nvSpPr>
            <xdr:cNvPr id="986113" name="Spinner 1" hidden="1">
              <a:extLst>
                <a:ext uri="{63B3BB69-23CF-44E3-9099-C40C66FF867C}">
                  <a14:compatExt spid="_x0000_s986113"/>
                </a:ext>
                <a:ext uri="{FF2B5EF4-FFF2-40B4-BE49-F238E27FC236}">
                  <a16:creationId xmlns:a16="http://schemas.microsoft.com/office/drawing/2014/main" id="{00000000-0008-0000-1200-0000010C0F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692150</xdr:colOff>
      <xdr:row>2</xdr:row>
      <xdr:rowOff>275167</xdr:rowOff>
    </xdr:from>
    <xdr:to>
      <xdr:col>8</xdr:col>
      <xdr:colOff>857250</xdr:colOff>
      <xdr:row>15</xdr:row>
      <xdr:rowOff>105834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0</xdr:row>
          <xdr:rowOff>0</xdr:rowOff>
        </xdr:from>
        <xdr:to>
          <xdr:col>9</xdr:col>
          <xdr:colOff>603250</xdr:colOff>
          <xdr:row>1</xdr:row>
          <xdr:rowOff>184150</xdr:rowOff>
        </xdr:to>
        <xdr:sp macro="" textlink="">
          <xdr:nvSpPr>
            <xdr:cNvPr id="1444865" name="Spinner 1" hidden="1">
              <a:extLst>
                <a:ext uri="{63B3BB69-23CF-44E3-9099-C40C66FF867C}">
                  <a14:compatExt spid="_x0000_s1444865"/>
                </a:ext>
                <a:ext uri="{FF2B5EF4-FFF2-40B4-BE49-F238E27FC236}">
                  <a16:creationId xmlns:a16="http://schemas.microsoft.com/office/drawing/2014/main" id="{00000000-0008-0000-1300-0000010C1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692150</xdr:colOff>
      <xdr:row>2</xdr:row>
      <xdr:rowOff>275167</xdr:rowOff>
    </xdr:from>
    <xdr:to>
      <xdr:col>8</xdr:col>
      <xdr:colOff>857250</xdr:colOff>
      <xdr:row>15</xdr:row>
      <xdr:rowOff>105834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0</xdr:row>
          <xdr:rowOff>0</xdr:rowOff>
        </xdr:from>
        <xdr:to>
          <xdr:col>9</xdr:col>
          <xdr:colOff>603250</xdr:colOff>
          <xdr:row>1</xdr:row>
          <xdr:rowOff>184150</xdr:rowOff>
        </xdr:to>
        <xdr:sp macro="" textlink="">
          <xdr:nvSpPr>
            <xdr:cNvPr id="1580033" name="Spinner 1" hidden="1">
              <a:extLst>
                <a:ext uri="{63B3BB69-23CF-44E3-9099-C40C66FF867C}">
                  <a14:compatExt spid="_x0000_s1580033"/>
                </a:ext>
                <a:ext uri="{FF2B5EF4-FFF2-40B4-BE49-F238E27FC236}">
                  <a16:creationId xmlns:a16="http://schemas.microsoft.com/office/drawing/2014/main" id="{00000000-0008-0000-1400-0000011C1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692150</xdr:colOff>
      <xdr:row>2</xdr:row>
      <xdr:rowOff>275167</xdr:rowOff>
    </xdr:from>
    <xdr:to>
      <xdr:col>8</xdr:col>
      <xdr:colOff>857250</xdr:colOff>
      <xdr:row>15</xdr:row>
      <xdr:rowOff>105834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0</xdr:row>
          <xdr:rowOff>0</xdr:rowOff>
        </xdr:from>
        <xdr:to>
          <xdr:col>9</xdr:col>
          <xdr:colOff>603250</xdr:colOff>
          <xdr:row>1</xdr:row>
          <xdr:rowOff>184150</xdr:rowOff>
        </xdr:to>
        <xdr:sp macro="" textlink="">
          <xdr:nvSpPr>
            <xdr:cNvPr id="1586177" name="Spinner 1" hidden="1">
              <a:extLst>
                <a:ext uri="{63B3BB69-23CF-44E3-9099-C40C66FF867C}">
                  <a14:compatExt spid="_x0000_s1586177"/>
                </a:ext>
                <a:ext uri="{FF2B5EF4-FFF2-40B4-BE49-F238E27FC236}">
                  <a16:creationId xmlns:a16="http://schemas.microsoft.com/office/drawing/2014/main" id="{00000000-0008-0000-1500-000001341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026049" name="Spinner 1" hidden="1">
              <a:extLst>
                <a:ext uri="{63B3BB69-23CF-44E3-9099-C40C66FF867C}">
                  <a14:compatExt spid="_x0000_s1026049"/>
                </a:ext>
                <a:ext uri="{FF2B5EF4-FFF2-40B4-BE49-F238E27FC236}">
                  <a16:creationId xmlns:a16="http://schemas.microsoft.com/office/drawing/2014/main" id="{00000000-0008-0000-1600-000001A80F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027073" name="Spinner 1" hidden="1">
              <a:extLst>
                <a:ext uri="{63B3BB69-23CF-44E3-9099-C40C66FF867C}">
                  <a14:compatExt spid="_x0000_s1027073"/>
                </a:ext>
                <a:ext uri="{FF2B5EF4-FFF2-40B4-BE49-F238E27FC236}">
                  <a16:creationId xmlns:a16="http://schemas.microsoft.com/office/drawing/2014/main" id="{00000000-0008-0000-1700-000001AC0F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0</xdr:row>
          <xdr:rowOff>0</xdr:rowOff>
        </xdr:from>
        <xdr:to>
          <xdr:col>9</xdr:col>
          <xdr:colOff>603250</xdr:colOff>
          <xdr:row>1</xdr:row>
          <xdr:rowOff>184150</xdr:rowOff>
        </xdr:to>
        <xdr:sp macro="" textlink="">
          <xdr:nvSpPr>
            <xdr:cNvPr id="243713" name="Spinner 1" hidden="1">
              <a:extLst>
                <a:ext uri="{63B3BB69-23CF-44E3-9099-C40C66FF867C}">
                  <a14:compatExt spid="_x0000_s243713"/>
                </a:ext>
                <a:ext uri="{FF2B5EF4-FFF2-40B4-BE49-F238E27FC236}">
                  <a16:creationId xmlns:a16="http://schemas.microsoft.com/office/drawing/2014/main" id="{00000000-0008-0000-1800-000001B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0</xdr:row>
          <xdr:rowOff>0</xdr:rowOff>
        </xdr:from>
        <xdr:to>
          <xdr:col>9</xdr:col>
          <xdr:colOff>603250</xdr:colOff>
          <xdr:row>1</xdr:row>
          <xdr:rowOff>184150</xdr:rowOff>
        </xdr:to>
        <xdr:sp macro="" textlink="">
          <xdr:nvSpPr>
            <xdr:cNvPr id="2282497" name="Spinner 1" hidden="1">
              <a:extLst>
                <a:ext uri="{63B3BB69-23CF-44E3-9099-C40C66FF867C}">
                  <a14:compatExt spid="_x0000_s2282497"/>
                </a:ext>
                <a:ext uri="{FF2B5EF4-FFF2-40B4-BE49-F238E27FC236}">
                  <a16:creationId xmlns:a16="http://schemas.microsoft.com/office/drawing/2014/main" id="{00000000-0008-0000-1900-000001D42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0</xdr:row>
          <xdr:rowOff>0</xdr:rowOff>
        </xdr:from>
        <xdr:to>
          <xdr:col>9</xdr:col>
          <xdr:colOff>603250</xdr:colOff>
          <xdr:row>1</xdr:row>
          <xdr:rowOff>184150</xdr:rowOff>
        </xdr:to>
        <xdr:sp macro="" textlink="">
          <xdr:nvSpPr>
            <xdr:cNvPr id="1033217" name="Spinner 1" hidden="1">
              <a:extLst>
                <a:ext uri="{63B3BB69-23CF-44E3-9099-C40C66FF867C}">
                  <a14:compatExt spid="_x0000_s1033217"/>
                </a:ext>
                <a:ext uri="{FF2B5EF4-FFF2-40B4-BE49-F238E27FC236}">
                  <a16:creationId xmlns:a16="http://schemas.microsoft.com/office/drawing/2014/main" id="{00000000-0008-0000-1A00-000001C40F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086465" name="Spinner 1" hidden="1">
              <a:extLst>
                <a:ext uri="{63B3BB69-23CF-44E3-9099-C40C66FF867C}">
                  <a14:compatExt spid="_x0000_s1086465"/>
                </a:ext>
                <a:ext uri="{FF2B5EF4-FFF2-40B4-BE49-F238E27FC236}">
                  <a16:creationId xmlns:a16="http://schemas.microsoft.com/office/drawing/2014/main" id="{00000000-0008-0000-1B00-000001941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034241" name="Spinner 1" hidden="1">
              <a:extLst>
                <a:ext uri="{63B3BB69-23CF-44E3-9099-C40C66FF867C}">
                  <a14:compatExt spid="_x0000_s1034241"/>
                </a:ext>
                <a:ext uri="{FF2B5EF4-FFF2-40B4-BE49-F238E27FC236}">
                  <a16:creationId xmlns:a16="http://schemas.microsoft.com/office/drawing/2014/main" id="{00000000-0008-0000-1C00-000001C80F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0</xdr:row>
          <xdr:rowOff>0</xdr:rowOff>
        </xdr:from>
        <xdr:to>
          <xdr:col>9</xdr:col>
          <xdr:colOff>603250</xdr:colOff>
          <xdr:row>1</xdr:row>
          <xdr:rowOff>184150</xdr:rowOff>
        </xdr:to>
        <xdr:sp macro="" textlink="">
          <xdr:nvSpPr>
            <xdr:cNvPr id="244737" name="Spinner 1" hidden="1">
              <a:extLst>
                <a:ext uri="{63B3BB69-23CF-44E3-9099-C40C66FF867C}">
                  <a14:compatExt spid="_x0000_s244737"/>
                </a:ext>
                <a:ext uri="{FF2B5EF4-FFF2-40B4-BE49-F238E27FC236}">
                  <a16:creationId xmlns:a16="http://schemas.microsoft.com/office/drawing/2014/main" id="{00000000-0008-0000-1D00-000001B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0</xdr:row>
          <xdr:rowOff>0</xdr:rowOff>
        </xdr:from>
        <xdr:to>
          <xdr:col>9</xdr:col>
          <xdr:colOff>603250</xdr:colOff>
          <xdr:row>1</xdr:row>
          <xdr:rowOff>184150</xdr:rowOff>
        </xdr:to>
        <xdr:sp macro="" textlink="">
          <xdr:nvSpPr>
            <xdr:cNvPr id="2283521" name="Spinner 1" hidden="1">
              <a:extLst>
                <a:ext uri="{63B3BB69-23CF-44E3-9099-C40C66FF867C}">
                  <a14:compatExt spid="_x0000_s2283521"/>
                </a:ext>
                <a:ext uri="{FF2B5EF4-FFF2-40B4-BE49-F238E27FC236}">
                  <a16:creationId xmlns:a16="http://schemas.microsoft.com/office/drawing/2014/main" id="{00000000-0008-0000-1E00-000001D82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0</xdr:row>
          <xdr:rowOff>0</xdr:rowOff>
        </xdr:from>
        <xdr:to>
          <xdr:col>9</xdr:col>
          <xdr:colOff>603250</xdr:colOff>
          <xdr:row>1</xdr:row>
          <xdr:rowOff>184150</xdr:rowOff>
        </xdr:to>
        <xdr:sp macro="" textlink="">
          <xdr:nvSpPr>
            <xdr:cNvPr id="1035265" name="Spinner 1" hidden="1">
              <a:extLst>
                <a:ext uri="{63B3BB69-23CF-44E3-9099-C40C66FF867C}">
                  <a14:compatExt spid="_x0000_s1035265"/>
                </a:ext>
                <a:ext uri="{FF2B5EF4-FFF2-40B4-BE49-F238E27FC236}">
                  <a16:creationId xmlns:a16="http://schemas.microsoft.com/office/drawing/2014/main" id="{00000000-0008-0000-1F00-000001CC0F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0</xdr:row>
          <xdr:rowOff>0</xdr:rowOff>
        </xdr:from>
        <xdr:to>
          <xdr:col>9</xdr:col>
          <xdr:colOff>603250</xdr:colOff>
          <xdr:row>1</xdr:row>
          <xdr:rowOff>184150</xdr:rowOff>
        </xdr:to>
        <xdr:sp macro="" textlink="">
          <xdr:nvSpPr>
            <xdr:cNvPr id="1446913" name="Spinner 1" hidden="1">
              <a:extLst>
                <a:ext uri="{63B3BB69-23CF-44E3-9099-C40C66FF867C}">
                  <a14:compatExt spid="_x0000_s1446913"/>
                </a:ext>
                <a:ext uri="{FF2B5EF4-FFF2-40B4-BE49-F238E27FC236}">
                  <a16:creationId xmlns:a16="http://schemas.microsoft.com/office/drawing/2014/main" id="{00000000-0008-0000-2000-000001141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2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0</xdr:row>
          <xdr:rowOff>0</xdr:rowOff>
        </xdr:from>
        <xdr:to>
          <xdr:col>9</xdr:col>
          <xdr:colOff>603250</xdr:colOff>
          <xdr:row>1</xdr:row>
          <xdr:rowOff>184150</xdr:rowOff>
        </xdr:to>
        <xdr:sp macro="" textlink="">
          <xdr:nvSpPr>
            <xdr:cNvPr id="1581058" name="Spinner 2" hidden="1">
              <a:extLst>
                <a:ext uri="{63B3BB69-23CF-44E3-9099-C40C66FF867C}">
                  <a14:compatExt spid="_x0000_s1581058"/>
                </a:ext>
                <a:ext uri="{FF2B5EF4-FFF2-40B4-BE49-F238E27FC236}">
                  <a16:creationId xmlns:a16="http://schemas.microsoft.com/office/drawing/2014/main" id="{00000000-0008-0000-2100-000002201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0</xdr:row>
          <xdr:rowOff>0</xdr:rowOff>
        </xdr:from>
        <xdr:to>
          <xdr:col>9</xdr:col>
          <xdr:colOff>603250</xdr:colOff>
          <xdr:row>1</xdr:row>
          <xdr:rowOff>184150</xdr:rowOff>
        </xdr:to>
        <xdr:sp macro="" textlink="">
          <xdr:nvSpPr>
            <xdr:cNvPr id="1587201" name="Spinner 1" hidden="1">
              <a:extLst>
                <a:ext uri="{63B3BB69-23CF-44E3-9099-C40C66FF867C}">
                  <a14:compatExt spid="_x0000_s1587201"/>
                </a:ext>
                <a:ext uri="{FF2B5EF4-FFF2-40B4-BE49-F238E27FC236}">
                  <a16:creationId xmlns:a16="http://schemas.microsoft.com/office/drawing/2014/main" id="{00000000-0008-0000-2200-000001381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874497" name="Spinner 1" hidden="1">
              <a:extLst>
                <a:ext uri="{63B3BB69-23CF-44E3-9099-C40C66FF867C}">
                  <a14:compatExt spid="_x0000_s874497"/>
                </a:ext>
                <a:ext uri="{FF2B5EF4-FFF2-40B4-BE49-F238E27FC236}">
                  <a16:creationId xmlns:a16="http://schemas.microsoft.com/office/drawing/2014/main" id="{00000000-0008-0000-2300-000001580D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656385" name="Spinner 1" hidden="1">
              <a:extLst>
                <a:ext uri="{63B3BB69-23CF-44E3-9099-C40C66FF867C}">
                  <a14:compatExt spid="_x0000_s656385"/>
                </a:ext>
                <a:ext uri="{FF2B5EF4-FFF2-40B4-BE49-F238E27FC236}">
                  <a16:creationId xmlns:a16="http://schemas.microsoft.com/office/drawing/2014/main" id="{00000000-0008-0000-2400-000001040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245761" name="Spinner 1" hidden="1">
              <a:extLst>
                <a:ext uri="{63B3BB69-23CF-44E3-9099-C40C66FF867C}">
                  <a14:compatExt spid="_x0000_s245761"/>
                </a:ext>
                <a:ext uri="{FF2B5EF4-FFF2-40B4-BE49-F238E27FC236}">
                  <a16:creationId xmlns:a16="http://schemas.microsoft.com/office/drawing/2014/main" id="{00000000-0008-0000-2500-000001C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2284545" name="Spinner 1" hidden="1">
              <a:extLst>
                <a:ext uri="{63B3BB69-23CF-44E3-9099-C40C66FF867C}">
                  <a14:compatExt spid="_x0000_s2284545"/>
                </a:ext>
                <a:ext uri="{FF2B5EF4-FFF2-40B4-BE49-F238E27FC236}">
                  <a16:creationId xmlns:a16="http://schemas.microsoft.com/office/drawing/2014/main" id="{00000000-0008-0000-2600-000001DC2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0</xdr:row>
          <xdr:rowOff>0</xdr:rowOff>
        </xdr:from>
        <xdr:to>
          <xdr:col>9</xdr:col>
          <xdr:colOff>603250</xdr:colOff>
          <xdr:row>1</xdr:row>
          <xdr:rowOff>184150</xdr:rowOff>
        </xdr:to>
        <xdr:sp macro="" textlink="">
          <xdr:nvSpPr>
            <xdr:cNvPr id="1083393" name="Spinner 1" hidden="1">
              <a:extLst>
                <a:ext uri="{63B3BB69-23CF-44E3-9099-C40C66FF867C}">
                  <a14:compatExt spid="_x0000_s1083393"/>
                </a:ext>
                <a:ext uri="{FF2B5EF4-FFF2-40B4-BE49-F238E27FC236}">
                  <a16:creationId xmlns:a16="http://schemas.microsoft.com/office/drawing/2014/main" id="{00000000-0008-0000-2700-000001881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2044929" name="Spinner 1" hidden="1">
              <a:extLst>
                <a:ext uri="{63B3BB69-23CF-44E3-9099-C40C66FF867C}">
                  <a14:compatExt spid="_x0000_s2044929"/>
                </a:ext>
                <a:ext uri="{FF2B5EF4-FFF2-40B4-BE49-F238E27FC236}">
                  <a16:creationId xmlns:a16="http://schemas.microsoft.com/office/drawing/2014/main" id="{00000000-0008-0000-2800-000001341F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29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2045954" name="Spinner 2" hidden="1">
              <a:extLst>
                <a:ext uri="{63B3BB69-23CF-44E3-9099-C40C66FF867C}">
                  <a14:compatExt spid="_x0000_s2045954"/>
                </a:ext>
                <a:ext uri="{FF2B5EF4-FFF2-40B4-BE49-F238E27FC236}">
                  <a16:creationId xmlns:a16="http://schemas.microsoft.com/office/drawing/2014/main" id="{00000000-0008-0000-2900-000002381F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2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2046978" name="Spinner 2" hidden="1">
              <a:extLst>
                <a:ext uri="{63B3BB69-23CF-44E3-9099-C40C66FF867C}">
                  <a14:compatExt spid="_x0000_s2046978"/>
                </a:ext>
                <a:ext uri="{FF2B5EF4-FFF2-40B4-BE49-F238E27FC236}">
                  <a16:creationId xmlns:a16="http://schemas.microsoft.com/office/drawing/2014/main" id="{00000000-0008-0000-2A00-0000023C1F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2048001" name="Spinner 1" hidden="1">
              <a:extLst>
                <a:ext uri="{63B3BB69-23CF-44E3-9099-C40C66FF867C}">
                  <a14:compatExt spid="_x0000_s2048001"/>
                </a:ext>
                <a:ext uri="{FF2B5EF4-FFF2-40B4-BE49-F238E27FC236}">
                  <a16:creationId xmlns:a16="http://schemas.microsoft.com/office/drawing/2014/main" id="{00000000-0008-0000-2B00-000001401F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084417" name="Spinner 1" hidden="1">
              <a:extLst>
                <a:ext uri="{63B3BB69-23CF-44E3-9099-C40C66FF867C}">
                  <a14:compatExt spid="_x0000_s1084417"/>
                </a:ext>
                <a:ext uri="{FF2B5EF4-FFF2-40B4-BE49-F238E27FC236}">
                  <a16:creationId xmlns:a16="http://schemas.microsoft.com/office/drawing/2014/main" id="{00000000-0008-0000-2C00-0000018C1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246785" name="Spinner 1" hidden="1">
              <a:extLst>
                <a:ext uri="{63B3BB69-23CF-44E3-9099-C40C66FF867C}">
                  <a14:compatExt spid="_x0000_s246785"/>
                </a:ext>
                <a:ext uri="{FF2B5EF4-FFF2-40B4-BE49-F238E27FC236}">
                  <a16:creationId xmlns:a16="http://schemas.microsoft.com/office/drawing/2014/main" id="{00000000-0008-0000-2D00-000001C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2285569" name="Spinner 1" hidden="1">
              <a:extLst>
                <a:ext uri="{63B3BB69-23CF-44E3-9099-C40C66FF867C}">
                  <a14:compatExt spid="_x0000_s2285569"/>
                </a:ext>
                <a:ext uri="{FF2B5EF4-FFF2-40B4-BE49-F238E27FC236}">
                  <a16:creationId xmlns:a16="http://schemas.microsoft.com/office/drawing/2014/main" id="{00000000-0008-0000-2E00-000001E02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0</xdr:row>
          <xdr:rowOff>0</xdr:rowOff>
        </xdr:from>
        <xdr:to>
          <xdr:col>9</xdr:col>
          <xdr:colOff>603250</xdr:colOff>
          <xdr:row>1</xdr:row>
          <xdr:rowOff>184150</xdr:rowOff>
        </xdr:to>
        <xdr:sp macro="" textlink="">
          <xdr:nvSpPr>
            <xdr:cNvPr id="866305" name="Spinner 1" hidden="1">
              <a:extLst>
                <a:ext uri="{63B3BB69-23CF-44E3-9099-C40C66FF867C}">
                  <a14:compatExt spid="_x0000_s866305"/>
                </a:ext>
                <a:ext uri="{FF2B5EF4-FFF2-40B4-BE49-F238E27FC236}">
                  <a16:creationId xmlns:a16="http://schemas.microsoft.com/office/drawing/2014/main" id="{00000000-0008-0000-2F00-000001380D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445889" name="Spinner 1" hidden="1">
              <a:extLst>
                <a:ext uri="{63B3BB69-23CF-44E3-9099-C40C66FF867C}">
                  <a14:compatExt spid="_x0000_s1445889"/>
                </a:ext>
                <a:ext uri="{FF2B5EF4-FFF2-40B4-BE49-F238E27FC236}">
                  <a16:creationId xmlns:a16="http://schemas.microsoft.com/office/drawing/2014/main" id="{00000000-0008-0000-3000-000001101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3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582082" name="Spinner 2" hidden="1">
              <a:extLst>
                <a:ext uri="{63B3BB69-23CF-44E3-9099-C40C66FF867C}">
                  <a14:compatExt spid="_x0000_s1582082"/>
                </a:ext>
                <a:ext uri="{FF2B5EF4-FFF2-40B4-BE49-F238E27FC236}">
                  <a16:creationId xmlns:a16="http://schemas.microsoft.com/office/drawing/2014/main" id="{00000000-0008-0000-3100-000002241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3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588226" name="Spinner 2" hidden="1">
              <a:extLst>
                <a:ext uri="{63B3BB69-23CF-44E3-9099-C40C66FF867C}">
                  <a14:compatExt spid="_x0000_s1588226"/>
                </a:ext>
                <a:ext uri="{FF2B5EF4-FFF2-40B4-BE49-F238E27FC236}">
                  <a16:creationId xmlns:a16="http://schemas.microsoft.com/office/drawing/2014/main" id="{00000000-0008-0000-3200-0000023C1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087489" name="Spinner 1" hidden="1">
              <a:extLst>
                <a:ext uri="{63B3BB69-23CF-44E3-9099-C40C66FF867C}">
                  <a14:compatExt spid="_x0000_s1087489"/>
                </a:ext>
                <a:ext uri="{FF2B5EF4-FFF2-40B4-BE49-F238E27FC236}">
                  <a16:creationId xmlns:a16="http://schemas.microsoft.com/office/drawing/2014/main" id="{00000000-0008-0000-3300-000001981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089537" name="Spinner 1" hidden="1">
              <a:extLst>
                <a:ext uri="{63B3BB69-23CF-44E3-9099-C40C66FF867C}">
                  <a14:compatExt spid="_x0000_s1089537"/>
                </a:ext>
                <a:ext uri="{FF2B5EF4-FFF2-40B4-BE49-F238E27FC236}">
                  <a16:creationId xmlns:a16="http://schemas.microsoft.com/office/drawing/2014/main" id="{00000000-0008-0000-3400-000001A01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876545" name="Spinner 1" hidden="1">
              <a:extLst>
                <a:ext uri="{63B3BB69-23CF-44E3-9099-C40C66FF867C}">
                  <a14:compatExt spid="_x0000_s876545"/>
                </a:ext>
                <a:ext uri="{FF2B5EF4-FFF2-40B4-BE49-F238E27FC236}">
                  <a16:creationId xmlns:a16="http://schemas.microsoft.com/office/drawing/2014/main" id="{00000000-0008-0000-3500-000001600D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2286593" name="Spinner 1" hidden="1">
              <a:extLst>
                <a:ext uri="{63B3BB69-23CF-44E3-9099-C40C66FF867C}">
                  <a14:compatExt spid="_x0000_s2286593"/>
                </a:ext>
                <a:ext uri="{FF2B5EF4-FFF2-40B4-BE49-F238E27FC236}">
                  <a16:creationId xmlns:a16="http://schemas.microsoft.com/office/drawing/2014/main" id="{00000000-0008-0000-3600-000001E42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0</xdr:row>
          <xdr:rowOff>0</xdr:rowOff>
        </xdr:from>
        <xdr:to>
          <xdr:col>9</xdr:col>
          <xdr:colOff>603250</xdr:colOff>
          <xdr:row>1</xdr:row>
          <xdr:rowOff>184150</xdr:rowOff>
        </xdr:to>
        <xdr:sp macro="" textlink="">
          <xdr:nvSpPr>
            <xdr:cNvPr id="1090561" name="Spinner 1" hidden="1">
              <a:extLst>
                <a:ext uri="{63B3BB69-23CF-44E3-9099-C40C66FF867C}">
                  <a14:compatExt spid="_x0000_s1090561"/>
                </a:ext>
                <a:ext uri="{FF2B5EF4-FFF2-40B4-BE49-F238E27FC236}">
                  <a16:creationId xmlns:a16="http://schemas.microsoft.com/office/drawing/2014/main" id="{00000000-0008-0000-3700-000001A41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091585" name="Spinner 1" hidden="1">
              <a:extLst>
                <a:ext uri="{63B3BB69-23CF-44E3-9099-C40C66FF867C}">
                  <a14:compatExt spid="_x0000_s1091585"/>
                </a:ext>
                <a:ext uri="{FF2B5EF4-FFF2-40B4-BE49-F238E27FC236}">
                  <a16:creationId xmlns:a16="http://schemas.microsoft.com/office/drawing/2014/main" id="{00000000-0008-0000-3800-000001A81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092609" name="Spinner 1" hidden="1">
              <a:extLst>
                <a:ext uri="{63B3BB69-23CF-44E3-9099-C40C66FF867C}">
                  <a14:compatExt spid="_x0000_s1092609"/>
                </a:ext>
                <a:ext uri="{FF2B5EF4-FFF2-40B4-BE49-F238E27FC236}">
                  <a16:creationId xmlns:a16="http://schemas.microsoft.com/office/drawing/2014/main" id="{00000000-0008-0000-3900-000001AC1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1216513" name="Spinner 1" hidden="1">
              <a:extLst>
                <a:ext uri="{63B3BB69-23CF-44E3-9099-C40C66FF867C}">
                  <a14:compatExt spid="_x0000_s1216513"/>
                </a:ext>
                <a:ext uri="{FF2B5EF4-FFF2-40B4-BE49-F238E27FC236}">
                  <a16:creationId xmlns:a16="http://schemas.microsoft.com/office/drawing/2014/main" id="{00000000-0008-0000-3A00-000001901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2288641" name="Spinner 1" hidden="1">
              <a:extLst>
                <a:ext uri="{63B3BB69-23CF-44E3-9099-C40C66FF867C}">
                  <a14:compatExt spid="_x0000_s2288641"/>
                </a:ext>
                <a:ext uri="{FF2B5EF4-FFF2-40B4-BE49-F238E27FC236}">
                  <a16:creationId xmlns:a16="http://schemas.microsoft.com/office/drawing/2014/main" id="{00000000-0008-0000-3B00-000001EC2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0</xdr:row>
          <xdr:rowOff>0</xdr:rowOff>
        </xdr:from>
        <xdr:to>
          <xdr:col>9</xdr:col>
          <xdr:colOff>603250</xdr:colOff>
          <xdr:row>1</xdr:row>
          <xdr:rowOff>184150</xdr:rowOff>
        </xdr:to>
        <xdr:sp macro="" textlink="">
          <xdr:nvSpPr>
            <xdr:cNvPr id="1217537" name="Spinner 1" hidden="1">
              <a:extLst>
                <a:ext uri="{63B3BB69-23CF-44E3-9099-C40C66FF867C}">
                  <a14:compatExt spid="_x0000_s1217537"/>
                </a:ext>
                <a:ext uri="{FF2B5EF4-FFF2-40B4-BE49-F238E27FC236}">
                  <a16:creationId xmlns:a16="http://schemas.microsoft.com/office/drawing/2014/main" id="{00000000-0008-0000-3C00-000001941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218561" name="Spinner 1" hidden="1">
              <a:extLst>
                <a:ext uri="{63B3BB69-23CF-44E3-9099-C40C66FF867C}">
                  <a14:compatExt spid="_x0000_s1218561"/>
                </a:ext>
                <a:ext uri="{FF2B5EF4-FFF2-40B4-BE49-F238E27FC236}">
                  <a16:creationId xmlns:a16="http://schemas.microsoft.com/office/drawing/2014/main" id="{00000000-0008-0000-3D00-000001981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219585" name="Spinner 1" hidden="1">
              <a:extLst>
                <a:ext uri="{63B3BB69-23CF-44E3-9099-C40C66FF867C}">
                  <a14:compatExt spid="_x0000_s1219585"/>
                </a:ext>
                <a:ext uri="{FF2B5EF4-FFF2-40B4-BE49-F238E27FC236}">
                  <a16:creationId xmlns:a16="http://schemas.microsoft.com/office/drawing/2014/main" id="{00000000-0008-0000-3E00-0000019C1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1255425" name="Spinner 1" hidden="1">
              <a:extLst>
                <a:ext uri="{63B3BB69-23CF-44E3-9099-C40C66FF867C}">
                  <a14:compatExt spid="_x0000_s1255425"/>
                </a:ext>
                <a:ext uri="{FF2B5EF4-FFF2-40B4-BE49-F238E27FC236}">
                  <a16:creationId xmlns:a16="http://schemas.microsoft.com/office/drawing/2014/main" id="{00000000-0008-0000-3F00-000001281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4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2287617" name="Spinner 1" hidden="1">
              <a:extLst>
                <a:ext uri="{63B3BB69-23CF-44E3-9099-C40C66FF867C}">
                  <a14:compatExt spid="_x0000_s2287617"/>
                </a:ext>
                <a:ext uri="{FF2B5EF4-FFF2-40B4-BE49-F238E27FC236}">
                  <a16:creationId xmlns:a16="http://schemas.microsoft.com/office/drawing/2014/main" id="{00000000-0008-0000-4000-000001E82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4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0</xdr:row>
          <xdr:rowOff>0</xdr:rowOff>
        </xdr:from>
        <xdr:to>
          <xdr:col>9</xdr:col>
          <xdr:colOff>603250</xdr:colOff>
          <xdr:row>1</xdr:row>
          <xdr:rowOff>184150</xdr:rowOff>
        </xdr:to>
        <xdr:sp macro="" textlink="">
          <xdr:nvSpPr>
            <xdr:cNvPr id="1256449" name="Spinner 1" hidden="1">
              <a:extLst>
                <a:ext uri="{63B3BB69-23CF-44E3-9099-C40C66FF867C}">
                  <a14:compatExt spid="_x0000_s1256449"/>
                </a:ext>
                <a:ext uri="{FF2B5EF4-FFF2-40B4-BE49-F238E27FC236}">
                  <a16:creationId xmlns:a16="http://schemas.microsoft.com/office/drawing/2014/main" id="{00000000-0008-0000-4100-0000012C1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4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257473" name="Spinner 1" hidden="1">
              <a:extLst>
                <a:ext uri="{63B3BB69-23CF-44E3-9099-C40C66FF867C}">
                  <a14:compatExt spid="_x0000_s1257473"/>
                </a:ext>
                <a:ext uri="{FF2B5EF4-FFF2-40B4-BE49-F238E27FC236}">
                  <a16:creationId xmlns:a16="http://schemas.microsoft.com/office/drawing/2014/main" id="{00000000-0008-0000-4200-000001301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4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262593" name="Spinner 1" hidden="1">
              <a:extLst>
                <a:ext uri="{63B3BB69-23CF-44E3-9099-C40C66FF867C}">
                  <a14:compatExt spid="_x0000_s1262593"/>
                </a:ext>
                <a:ext uri="{FF2B5EF4-FFF2-40B4-BE49-F238E27FC236}">
                  <a16:creationId xmlns:a16="http://schemas.microsoft.com/office/drawing/2014/main" id="{00000000-0008-0000-4300-000001441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4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1263617" name="Spinner 1" hidden="1">
              <a:extLst>
                <a:ext uri="{63B3BB69-23CF-44E3-9099-C40C66FF867C}">
                  <a14:compatExt spid="_x0000_s1263617"/>
                </a:ext>
                <a:ext uri="{FF2B5EF4-FFF2-40B4-BE49-F238E27FC236}">
                  <a16:creationId xmlns:a16="http://schemas.microsoft.com/office/drawing/2014/main" id="{00000000-0008-0000-4400-000001481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4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2289665" name="Spinner 1" hidden="1">
              <a:extLst>
                <a:ext uri="{63B3BB69-23CF-44E3-9099-C40C66FF867C}">
                  <a14:compatExt spid="_x0000_s2289665"/>
                </a:ext>
                <a:ext uri="{FF2B5EF4-FFF2-40B4-BE49-F238E27FC236}">
                  <a16:creationId xmlns:a16="http://schemas.microsoft.com/office/drawing/2014/main" id="{00000000-0008-0000-4500-000001F02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4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0</xdr:row>
          <xdr:rowOff>0</xdr:rowOff>
        </xdr:from>
        <xdr:to>
          <xdr:col>9</xdr:col>
          <xdr:colOff>603250</xdr:colOff>
          <xdr:row>1</xdr:row>
          <xdr:rowOff>184150</xdr:rowOff>
        </xdr:to>
        <xdr:sp macro="" textlink="">
          <xdr:nvSpPr>
            <xdr:cNvPr id="1264641" name="Spinner 1" hidden="1">
              <a:extLst>
                <a:ext uri="{63B3BB69-23CF-44E3-9099-C40C66FF867C}">
                  <a14:compatExt spid="_x0000_s1264641"/>
                </a:ext>
                <a:ext uri="{FF2B5EF4-FFF2-40B4-BE49-F238E27FC236}">
                  <a16:creationId xmlns:a16="http://schemas.microsoft.com/office/drawing/2014/main" id="{00000000-0008-0000-4600-0000014C1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4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265665" name="Spinner 1" hidden="1">
              <a:extLst>
                <a:ext uri="{63B3BB69-23CF-44E3-9099-C40C66FF867C}">
                  <a14:compatExt spid="_x0000_s1265665"/>
                </a:ext>
                <a:ext uri="{FF2B5EF4-FFF2-40B4-BE49-F238E27FC236}">
                  <a16:creationId xmlns:a16="http://schemas.microsoft.com/office/drawing/2014/main" id="{00000000-0008-0000-4700-000001501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4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339393" name="Spinner 1" hidden="1">
              <a:extLst>
                <a:ext uri="{63B3BB69-23CF-44E3-9099-C40C66FF867C}">
                  <a14:compatExt spid="_x0000_s1339393"/>
                </a:ext>
                <a:ext uri="{FF2B5EF4-FFF2-40B4-BE49-F238E27FC236}">
                  <a16:creationId xmlns:a16="http://schemas.microsoft.com/office/drawing/2014/main" id="{00000000-0008-0000-4800-000001701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4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1336321" name="Spinner 1" hidden="1">
              <a:extLst>
                <a:ext uri="{63B3BB69-23CF-44E3-9099-C40C66FF867C}">
                  <a14:compatExt spid="_x0000_s1336321"/>
                </a:ext>
                <a:ext uri="{FF2B5EF4-FFF2-40B4-BE49-F238E27FC236}">
                  <a16:creationId xmlns:a16="http://schemas.microsoft.com/office/drawing/2014/main" id="{00000000-0008-0000-4900-000001641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4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2290689" name="Spinner 1" hidden="1">
              <a:extLst>
                <a:ext uri="{63B3BB69-23CF-44E3-9099-C40C66FF867C}">
                  <a14:compatExt spid="_x0000_s2290689"/>
                </a:ext>
                <a:ext uri="{FF2B5EF4-FFF2-40B4-BE49-F238E27FC236}">
                  <a16:creationId xmlns:a16="http://schemas.microsoft.com/office/drawing/2014/main" id="{00000000-0008-0000-4A00-000001F42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4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0</xdr:row>
          <xdr:rowOff>0</xdr:rowOff>
        </xdr:from>
        <xdr:to>
          <xdr:col>9</xdr:col>
          <xdr:colOff>603250</xdr:colOff>
          <xdr:row>1</xdr:row>
          <xdr:rowOff>184150</xdr:rowOff>
        </xdr:to>
        <xdr:sp macro="" textlink="">
          <xdr:nvSpPr>
            <xdr:cNvPr id="1337345" name="Spinner 1" hidden="1">
              <a:extLst>
                <a:ext uri="{63B3BB69-23CF-44E3-9099-C40C66FF867C}">
                  <a14:compatExt spid="_x0000_s1337345"/>
                </a:ext>
                <a:ext uri="{FF2B5EF4-FFF2-40B4-BE49-F238E27FC236}">
                  <a16:creationId xmlns:a16="http://schemas.microsoft.com/office/drawing/2014/main" id="{00000000-0008-0000-4B00-000001681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4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338369" name="Spinner 1" hidden="1">
              <a:extLst>
                <a:ext uri="{63B3BB69-23CF-44E3-9099-C40C66FF867C}">
                  <a14:compatExt spid="_x0000_s1338369"/>
                </a:ext>
                <a:ext uri="{FF2B5EF4-FFF2-40B4-BE49-F238E27FC236}">
                  <a16:creationId xmlns:a16="http://schemas.microsoft.com/office/drawing/2014/main" id="{00000000-0008-0000-4C00-0000016C1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4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266689" name="Spinner 1" hidden="1">
              <a:extLst>
                <a:ext uri="{63B3BB69-23CF-44E3-9099-C40C66FF867C}">
                  <a14:compatExt spid="_x0000_s1266689"/>
                </a:ext>
                <a:ext uri="{FF2B5EF4-FFF2-40B4-BE49-F238E27FC236}">
                  <a16:creationId xmlns:a16="http://schemas.microsoft.com/office/drawing/2014/main" id="{00000000-0008-0000-4D00-000001541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4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1397761" name="Spinner 1" hidden="1">
              <a:extLst>
                <a:ext uri="{63B3BB69-23CF-44E3-9099-C40C66FF867C}">
                  <a14:compatExt spid="_x0000_s1397761"/>
                </a:ext>
                <a:ext uri="{FF2B5EF4-FFF2-40B4-BE49-F238E27FC236}">
                  <a16:creationId xmlns:a16="http://schemas.microsoft.com/office/drawing/2014/main" id="{00000000-0008-0000-4E00-000001541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4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2291713" name="Spinner 1" hidden="1">
              <a:extLst>
                <a:ext uri="{63B3BB69-23CF-44E3-9099-C40C66FF867C}">
                  <a14:compatExt spid="_x0000_s2291713"/>
                </a:ext>
                <a:ext uri="{FF2B5EF4-FFF2-40B4-BE49-F238E27FC236}">
                  <a16:creationId xmlns:a16="http://schemas.microsoft.com/office/drawing/2014/main" id="{00000000-0008-0000-4F00-000001F82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5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0</xdr:row>
          <xdr:rowOff>0</xdr:rowOff>
        </xdr:from>
        <xdr:to>
          <xdr:col>9</xdr:col>
          <xdr:colOff>603250</xdr:colOff>
          <xdr:row>1</xdr:row>
          <xdr:rowOff>184150</xdr:rowOff>
        </xdr:to>
        <xdr:sp macro="" textlink="">
          <xdr:nvSpPr>
            <xdr:cNvPr id="1398785" name="Spinner 1" hidden="1">
              <a:extLst>
                <a:ext uri="{63B3BB69-23CF-44E3-9099-C40C66FF867C}">
                  <a14:compatExt spid="_x0000_s1398785"/>
                </a:ext>
                <a:ext uri="{FF2B5EF4-FFF2-40B4-BE49-F238E27FC236}">
                  <a16:creationId xmlns:a16="http://schemas.microsoft.com/office/drawing/2014/main" id="{00000000-0008-0000-5000-000001581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5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399809" name="Spinner 1" hidden="1">
              <a:extLst>
                <a:ext uri="{63B3BB69-23CF-44E3-9099-C40C66FF867C}">
                  <a14:compatExt spid="_x0000_s1399809"/>
                </a:ext>
                <a:ext uri="{FF2B5EF4-FFF2-40B4-BE49-F238E27FC236}">
                  <a16:creationId xmlns:a16="http://schemas.microsoft.com/office/drawing/2014/main" id="{00000000-0008-0000-5100-0000015C1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5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400833" name="Spinner 1" hidden="1">
              <a:extLst>
                <a:ext uri="{63B3BB69-23CF-44E3-9099-C40C66FF867C}">
                  <a14:compatExt spid="_x0000_s1400833"/>
                </a:ext>
                <a:ext uri="{FF2B5EF4-FFF2-40B4-BE49-F238E27FC236}">
                  <a16:creationId xmlns:a16="http://schemas.microsoft.com/office/drawing/2014/main" id="{00000000-0008-0000-5200-000001601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5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691650" name="Spinner 2" hidden="1">
              <a:extLst>
                <a:ext uri="{63B3BB69-23CF-44E3-9099-C40C66FF867C}">
                  <a14:compatExt spid="_x0000_s1691650"/>
                </a:ext>
                <a:ext uri="{FF2B5EF4-FFF2-40B4-BE49-F238E27FC236}">
                  <a16:creationId xmlns:a16="http://schemas.microsoft.com/office/drawing/2014/main" id="{00000000-0008-0000-5300-000002D019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5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2292737" name="Spinner 1" hidden="1">
              <a:extLst>
                <a:ext uri="{63B3BB69-23CF-44E3-9099-C40C66FF867C}">
                  <a14:compatExt spid="_x0000_s2292737"/>
                </a:ext>
                <a:ext uri="{FF2B5EF4-FFF2-40B4-BE49-F238E27FC236}">
                  <a16:creationId xmlns:a16="http://schemas.microsoft.com/office/drawing/2014/main" id="{00000000-0008-0000-5400-000001FC2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5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0</xdr:row>
          <xdr:rowOff>0</xdr:rowOff>
        </xdr:from>
        <xdr:to>
          <xdr:col>9</xdr:col>
          <xdr:colOff>603250</xdr:colOff>
          <xdr:row>1</xdr:row>
          <xdr:rowOff>184150</xdr:rowOff>
        </xdr:to>
        <xdr:sp macro="" textlink="">
          <xdr:nvSpPr>
            <xdr:cNvPr id="1692674" name="Spinner 2" hidden="1">
              <a:extLst>
                <a:ext uri="{63B3BB69-23CF-44E3-9099-C40C66FF867C}">
                  <a14:compatExt spid="_x0000_s1692674"/>
                </a:ext>
                <a:ext uri="{FF2B5EF4-FFF2-40B4-BE49-F238E27FC236}">
                  <a16:creationId xmlns:a16="http://schemas.microsoft.com/office/drawing/2014/main" id="{00000000-0008-0000-5500-000002D419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5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2293761" name="Spinner 1" hidden="1">
              <a:extLst>
                <a:ext uri="{63B3BB69-23CF-44E3-9099-C40C66FF867C}">
                  <a14:compatExt spid="_x0000_s2293761"/>
                </a:ext>
                <a:ext uri="{FF2B5EF4-FFF2-40B4-BE49-F238E27FC236}">
                  <a16:creationId xmlns:a16="http://schemas.microsoft.com/office/drawing/2014/main" id="{00000000-0008-0000-5600-000001002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5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2293762" name="Spinner 2" hidden="1">
              <a:extLst>
                <a:ext uri="{63B3BB69-23CF-44E3-9099-C40C66FF867C}">
                  <a14:compatExt spid="_x0000_s2293762"/>
                </a:ext>
                <a:ext uri="{FF2B5EF4-FFF2-40B4-BE49-F238E27FC236}">
                  <a16:creationId xmlns:a16="http://schemas.microsoft.com/office/drawing/2014/main" id="{00000000-0008-0000-5600-000002002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57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694722" name="Spinner 2" hidden="1">
              <a:extLst>
                <a:ext uri="{63B3BB69-23CF-44E3-9099-C40C66FF867C}">
                  <a14:compatExt spid="_x0000_s1694722"/>
                </a:ext>
                <a:ext uri="{FF2B5EF4-FFF2-40B4-BE49-F238E27FC236}">
                  <a16:creationId xmlns:a16="http://schemas.microsoft.com/office/drawing/2014/main" id="{00000000-0008-0000-5700-000002DC19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58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746946" name="Spinner 2" hidden="1">
              <a:extLst>
                <a:ext uri="{63B3BB69-23CF-44E3-9099-C40C66FF867C}">
                  <a14:compatExt spid="_x0000_s1746946"/>
                </a:ext>
                <a:ext uri="{FF2B5EF4-FFF2-40B4-BE49-F238E27FC236}">
                  <a16:creationId xmlns:a16="http://schemas.microsoft.com/office/drawing/2014/main" id="{00000000-0008-0000-5800-000002A81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5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2294785" name="Spinner 1" hidden="1">
              <a:extLst>
                <a:ext uri="{63B3BB69-23CF-44E3-9099-C40C66FF867C}">
                  <a14:compatExt spid="_x0000_s2294785"/>
                </a:ext>
                <a:ext uri="{FF2B5EF4-FFF2-40B4-BE49-F238E27FC236}">
                  <a16:creationId xmlns:a16="http://schemas.microsoft.com/office/drawing/2014/main" id="{00000000-0008-0000-5900-000001042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5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747969" name="Spinner 1" hidden="1">
              <a:extLst>
                <a:ext uri="{63B3BB69-23CF-44E3-9099-C40C66FF867C}">
                  <a14:compatExt spid="_x0000_s1747969"/>
                </a:ext>
                <a:ext uri="{FF2B5EF4-FFF2-40B4-BE49-F238E27FC236}">
                  <a16:creationId xmlns:a16="http://schemas.microsoft.com/office/drawing/2014/main" id="{00000000-0008-0000-5A00-000001AC1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5B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804290" name="Spinner 2" hidden="1">
              <a:extLst>
                <a:ext uri="{63B3BB69-23CF-44E3-9099-C40C66FF867C}">
                  <a14:compatExt spid="_x0000_s1804290"/>
                </a:ext>
                <a:ext uri="{FF2B5EF4-FFF2-40B4-BE49-F238E27FC236}">
                  <a16:creationId xmlns:a16="http://schemas.microsoft.com/office/drawing/2014/main" id="{00000000-0008-0000-5B00-000002881B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8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5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811457" name="Spinner 1" hidden="1">
              <a:extLst>
                <a:ext uri="{63B3BB69-23CF-44E3-9099-C40C66FF867C}">
                  <a14:compatExt spid="_x0000_s1811457"/>
                </a:ext>
                <a:ext uri="{FF2B5EF4-FFF2-40B4-BE49-F238E27FC236}">
                  <a16:creationId xmlns:a16="http://schemas.microsoft.com/office/drawing/2014/main" id="{00000000-0008-0000-5C00-000001A41B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5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812481" name="Spinner 1" hidden="1">
              <a:extLst>
                <a:ext uri="{63B3BB69-23CF-44E3-9099-C40C66FF867C}">
                  <a14:compatExt spid="_x0000_s1812481"/>
                </a:ext>
                <a:ext uri="{FF2B5EF4-FFF2-40B4-BE49-F238E27FC236}">
                  <a16:creationId xmlns:a16="http://schemas.microsoft.com/office/drawing/2014/main" id="{00000000-0008-0000-5D00-000001A81B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8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5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748993" name="Spinner 1" hidden="1">
              <a:extLst>
                <a:ext uri="{63B3BB69-23CF-44E3-9099-C40C66FF867C}">
                  <a14:compatExt spid="_x0000_s1748993"/>
                </a:ext>
                <a:ext uri="{FF2B5EF4-FFF2-40B4-BE49-F238E27FC236}">
                  <a16:creationId xmlns:a16="http://schemas.microsoft.com/office/drawing/2014/main" id="{00000000-0008-0000-5E00-000001B01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8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5F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750018" name="Spinner 2" hidden="1">
              <a:extLst>
                <a:ext uri="{63B3BB69-23CF-44E3-9099-C40C66FF867C}">
                  <a14:compatExt spid="_x0000_s1750018"/>
                </a:ext>
                <a:ext uri="{FF2B5EF4-FFF2-40B4-BE49-F238E27FC236}">
                  <a16:creationId xmlns:a16="http://schemas.microsoft.com/office/drawing/2014/main" id="{00000000-0008-0000-5F00-000002B41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9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6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751041" name="Spinner 1" hidden="1">
              <a:extLst>
                <a:ext uri="{63B3BB69-23CF-44E3-9099-C40C66FF867C}">
                  <a14:compatExt spid="_x0000_s1751041"/>
                </a:ext>
                <a:ext uri="{FF2B5EF4-FFF2-40B4-BE49-F238E27FC236}">
                  <a16:creationId xmlns:a16="http://schemas.microsoft.com/office/drawing/2014/main" id="{00000000-0008-0000-6000-000001B81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9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6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2295809" name="Spinner 1" hidden="1">
              <a:extLst>
                <a:ext uri="{63B3BB69-23CF-44E3-9099-C40C66FF867C}">
                  <a14:compatExt spid="_x0000_s2295809"/>
                </a:ext>
                <a:ext uri="{FF2B5EF4-FFF2-40B4-BE49-F238E27FC236}">
                  <a16:creationId xmlns:a16="http://schemas.microsoft.com/office/drawing/2014/main" id="{00000000-0008-0000-6100-000001082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9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6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752065" name="Spinner 1" hidden="1">
              <a:extLst>
                <a:ext uri="{63B3BB69-23CF-44E3-9099-C40C66FF867C}">
                  <a14:compatExt spid="_x0000_s1752065"/>
                </a:ext>
                <a:ext uri="{FF2B5EF4-FFF2-40B4-BE49-F238E27FC236}">
                  <a16:creationId xmlns:a16="http://schemas.microsoft.com/office/drawing/2014/main" id="{00000000-0008-0000-6200-000001BC1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9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6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813505" name="Spinner 1" hidden="1">
              <a:extLst>
                <a:ext uri="{63B3BB69-23CF-44E3-9099-C40C66FF867C}">
                  <a14:compatExt spid="_x0000_s1813505"/>
                </a:ext>
                <a:ext uri="{FF2B5EF4-FFF2-40B4-BE49-F238E27FC236}">
                  <a16:creationId xmlns:a16="http://schemas.microsoft.com/office/drawing/2014/main" id="{00000000-0008-0000-6300-000001AC1B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9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6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814529" name="Spinner 1" hidden="1">
              <a:extLst>
                <a:ext uri="{63B3BB69-23CF-44E3-9099-C40C66FF867C}">
                  <a14:compatExt spid="_x0000_s1814529"/>
                </a:ext>
                <a:ext uri="{FF2B5EF4-FFF2-40B4-BE49-F238E27FC236}">
                  <a16:creationId xmlns:a16="http://schemas.microsoft.com/office/drawing/2014/main" id="{00000000-0008-0000-6400-000001B01B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9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6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815553" name="Spinner 1" hidden="1">
              <a:extLst>
                <a:ext uri="{63B3BB69-23CF-44E3-9099-C40C66FF867C}">
                  <a14:compatExt spid="_x0000_s1815553"/>
                </a:ext>
                <a:ext uri="{FF2B5EF4-FFF2-40B4-BE49-F238E27FC236}">
                  <a16:creationId xmlns:a16="http://schemas.microsoft.com/office/drawing/2014/main" id="{00000000-0008-0000-6500-000001B41B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9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6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753089" name="Spinner 1" hidden="1">
              <a:extLst>
                <a:ext uri="{63B3BB69-23CF-44E3-9099-C40C66FF867C}">
                  <a14:compatExt spid="_x0000_s1753089"/>
                </a:ext>
                <a:ext uri="{FF2B5EF4-FFF2-40B4-BE49-F238E27FC236}">
                  <a16:creationId xmlns:a16="http://schemas.microsoft.com/office/drawing/2014/main" id="{00000000-0008-0000-6600-000001C01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9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67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754114" name="Spinner 2" hidden="1">
              <a:extLst>
                <a:ext uri="{63B3BB69-23CF-44E3-9099-C40C66FF867C}">
                  <a14:compatExt spid="_x0000_s1754114"/>
                </a:ext>
                <a:ext uri="{FF2B5EF4-FFF2-40B4-BE49-F238E27FC236}">
                  <a16:creationId xmlns:a16="http://schemas.microsoft.com/office/drawing/2014/main" id="{00000000-0008-0000-6700-000002C41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9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6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838657" name="Spinner 1" hidden="1">
              <a:extLst>
                <a:ext uri="{63B3BB69-23CF-44E3-9099-C40C66FF867C}">
                  <a14:compatExt spid="_x0000_s838657"/>
                </a:ext>
                <a:ext uri="{FF2B5EF4-FFF2-40B4-BE49-F238E27FC236}">
                  <a16:creationId xmlns:a16="http://schemas.microsoft.com/office/drawing/2014/main" id="{00000000-0008-0000-6800-000001CC0C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9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6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2296833" name="Spinner 1" hidden="1">
              <a:extLst>
                <a:ext uri="{63B3BB69-23CF-44E3-9099-C40C66FF867C}">
                  <a14:compatExt spid="_x0000_s2296833"/>
                </a:ext>
                <a:ext uri="{FF2B5EF4-FFF2-40B4-BE49-F238E27FC236}">
                  <a16:creationId xmlns:a16="http://schemas.microsoft.com/office/drawing/2014/main" id="{00000000-0008-0000-6900-0000010C2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0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6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150977" name="Spinner 1" hidden="1">
              <a:extLst>
                <a:ext uri="{63B3BB69-23CF-44E3-9099-C40C66FF867C}">
                  <a14:compatExt spid="_x0000_s1150977"/>
                </a:ext>
                <a:ext uri="{FF2B5EF4-FFF2-40B4-BE49-F238E27FC236}">
                  <a16:creationId xmlns:a16="http://schemas.microsoft.com/office/drawing/2014/main" id="{00000000-0008-0000-6A00-000001901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0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6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655361" name="Spinner 1" hidden="1">
              <a:extLst>
                <a:ext uri="{63B3BB69-23CF-44E3-9099-C40C66FF867C}">
                  <a14:compatExt spid="_x0000_s655361"/>
                </a:ext>
                <a:ext uri="{FF2B5EF4-FFF2-40B4-BE49-F238E27FC236}">
                  <a16:creationId xmlns:a16="http://schemas.microsoft.com/office/drawing/2014/main" id="{00000000-0008-0000-6B00-000001000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0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6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1152001" name="Spinner 1" hidden="1">
              <a:extLst>
                <a:ext uri="{63B3BB69-23CF-44E3-9099-C40C66FF867C}">
                  <a14:compatExt spid="_x0000_s1152001"/>
                </a:ext>
                <a:ext uri="{FF2B5EF4-FFF2-40B4-BE49-F238E27FC236}">
                  <a16:creationId xmlns:a16="http://schemas.microsoft.com/office/drawing/2014/main" id="{00000000-0008-0000-6C00-000001941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0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6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937985" name="Spinner 1" hidden="1">
              <a:extLst>
                <a:ext uri="{63B3BB69-23CF-44E3-9099-C40C66FF867C}">
                  <a14:compatExt spid="_x0000_s937985"/>
                </a:ext>
                <a:ext uri="{FF2B5EF4-FFF2-40B4-BE49-F238E27FC236}">
                  <a16:creationId xmlns:a16="http://schemas.microsoft.com/office/drawing/2014/main" id="{00000000-0008-0000-6D00-000001500E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0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6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948225" name="Spinner 1" hidden="1">
              <a:extLst>
                <a:ext uri="{63B3BB69-23CF-44E3-9099-C40C66FF867C}">
                  <a14:compatExt spid="_x0000_s948225"/>
                </a:ext>
                <a:ext uri="{FF2B5EF4-FFF2-40B4-BE49-F238E27FC236}">
                  <a16:creationId xmlns:a16="http://schemas.microsoft.com/office/drawing/2014/main" id="{00000000-0008-0000-6E00-000001780E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0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6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939009" name="Spinner 1" hidden="1">
              <a:extLst>
                <a:ext uri="{63B3BB69-23CF-44E3-9099-C40C66FF867C}">
                  <a14:compatExt spid="_x0000_s939009"/>
                </a:ext>
                <a:ext uri="{FF2B5EF4-FFF2-40B4-BE49-F238E27FC236}">
                  <a16:creationId xmlns:a16="http://schemas.microsoft.com/office/drawing/2014/main" id="{00000000-0008-0000-6F00-000001540E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0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7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949249" name="Spinner 1" hidden="1">
              <a:extLst>
                <a:ext uri="{63B3BB69-23CF-44E3-9099-C40C66FF867C}">
                  <a14:compatExt spid="_x0000_s949249"/>
                </a:ext>
                <a:ext uri="{FF2B5EF4-FFF2-40B4-BE49-F238E27FC236}">
                  <a16:creationId xmlns:a16="http://schemas.microsoft.com/office/drawing/2014/main" id="{00000000-0008-0000-7000-0000017C0E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0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7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302529" name="Spinner 1" hidden="1">
              <a:extLst>
                <a:ext uri="{63B3BB69-23CF-44E3-9099-C40C66FF867C}">
                  <a14:compatExt spid="_x0000_s1302529"/>
                </a:ext>
                <a:ext uri="{FF2B5EF4-FFF2-40B4-BE49-F238E27FC236}">
                  <a16:creationId xmlns:a16="http://schemas.microsoft.com/office/drawing/2014/main" id="{00000000-0008-0000-7100-000001E01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0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7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304577" name="Spinner 1" hidden="1">
              <a:extLst>
                <a:ext uri="{63B3BB69-23CF-44E3-9099-C40C66FF867C}">
                  <a14:compatExt spid="_x0000_s1304577"/>
                </a:ext>
                <a:ext uri="{FF2B5EF4-FFF2-40B4-BE49-F238E27FC236}">
                  <a16:creationId xmlns:a16="http://schemas.microsoft.com/office/drawing/2014/main" id="{00000000-0008-0000-7200-000001E81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0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7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0</xdr:row>
          <xdr:rowOff>0</xdr:rowOff>
        </xdr:from>
        <xdr:to>
          <xdr:col>9</xdr:col>
          <xdr:colOff>603250</xdr:colOff>
          <xdr:row>1</xdr:row>
          <xdr:rowOff>184150</xdr:rowOff>
        </xdr:to>
        <xdr:sp macro="" textlink="">
          <xdr:nvSpPr>
            <xdr:cNvPr id="168961" name="Spinner 1" hidden="1">
              <a:extLst>
                <a:ext uri="{63B3BB69-23CF-44E3-9099-C40C66FF867C}">
                  <a14:compatExt spid="_x0000_s168961"/>
                </a:ext>
                <a:ext uri="{FF2B5EF4-FFF2-40B4-BE49-F238E27FC236}">
                  <a16:creationId xmlns:a16="http://schemas.microsoft.com/office/drawing/2014/main" id="{00000000-0008-0000-7300-00000194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7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452033" name="Spinner 1" hidden="1">
              <a:extLst>
                <a:ext uri="{63B3BB69-23CF-44E3-9099-C40C66FF867C}">
                  <a14:compatExt spid="_x0000_s1452033"/>
                </a:ext>
                <a:ext uri="{FF2B5EF4-FFF2-40B4-BE49-F238E27FC236}">
                  <a16:creationId xmlns:a16="http://schemas.microsoft.com/office/drawing/2014/main" id="{00000000-0008-0000-7400-000001281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7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232449" name="Spinner 1" hidden="1">
              <a:extLst>
                <a:ext uri="{63B3BB69-23CF-44E3-9099-C40C66FF867C}">
                  <a14:compatExt spid="_x0000_s232449"/>
                </a:ext>
                <a:ext uri="{FF2B5EF4-FFF2-40B4-BE49-F238E27FC236}">
                  <a16:creationId xmlns:a16="http://schemas.microsoft.com/office/drawing/2014/main" id="{00000000-0008-0000-7500-0000018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7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584129" name="Spinner 1" hidden="1">
              <a:extLst>
                <a:ext uri="{63B3BB69-23CF-44E3-9099-C40C66FF867C}">
                  <a14:compatExt spid="_x0000_s1584129"/>
                </a:ext>
                <a:ext uri="{FF2B5EF4-FFF2-40B4-BE49-F238E27FC236}">
                  <a16:creationId xmlns:a16="http://schemas.microsoft.com/office/drawing/2014/main" id="{00000000-0008-0000-7600-0000012C1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7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29025" name="Spinner 1" hidden="1">
              <a:extLst>
                <a:ext uri="{63B3BB69-23CF-44E3-9099-C40C66FF867C}">
                  <a14:compatExt spid="_x0000_s129025"/>
                </a:ext>
                <a:ext uri="{FF2B5EF4-FFF2-40B4-BE49-F238E27FC236}">
                  <a16:creationId xmlns:a16="http://schemas.microsoft.com/office/drawing/2014/main" id="{00000000-0008-0000-7700-000001F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7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8433" name="Spinner 1" hidden="1">
              <a:extLst>
                <a:ext uri="{63B3BB69-23CF-44E3-9099-C40C66FF867C}">
                  <a14:compatExt spid="_x0000_s18433"/>
                </a:ext>
                <a:ext uri="{FF2B5EF4-FFF2-40B4-BE49-F238E27FC236}">
                  <a16:creationId xmlns:a16="http://schemas.microsoft.com/office/drawing/2014/main" id="{00000000-0008-0000-7800-000001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</xdr:colOff>
      <xdr:row>2</xdr:row>
      <xdr:rowOff>20107</xdr:rowOff>
    </xdr:from>
    <xdr:to>
      <xdr:col>8</xdr:col>
      <xdr:colOff>561975</xdr:colOff>
      <xdr:row>15</xdr:row>
      <xdr:rowOff>20107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7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14337" name="Spinner 1" hidden="1">
              <a:extLst>
                <a:ext uri="{63B3BB69-23CF-44E3-9099-C40C66FF867C}">
                  <a14:compatExt spid="_x0000_s14337"/>
                </a:ext>
                <a:ext uri="{FF2B5EF4-FFF2-40B4-BE49-F238E27FC236}">
                  <a16:creationId xmlns:a16="http://schemas.microsoft.com/office/drawing/2014/main" id="{00000000-0008-0000-7900-00000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7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19457" name="Spinner 1" hidden="1">
              <a:extLst>
                <a:ext uri="{63B3BB69-23CF-44E3-9099-C40C66FF867C}">
                  <a14:compatExt spid="_x0000_s19457"/>
                </a:ext>
                <a:ext uri="{FF2B5EF4-FFF2-40B4-BE49-F238E27FC236}">
                  <a16:creationId xmlns:a16="http://schemas.microsoft.com/office/drawing/2014/main" id="{00000000-0008-0000-7A00-00000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7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580609" name="Spinner 1" hidden="1">
              <a:extLst>
                <a:ext uri="{63B3BB69-23CF-44E3-9099-C40C66FF867C}">
                  <a14:compatExt spid="_x0000_s580609"/>
                </a:ext>
                <a:ext uri="{FF2B5EF4-FFF2-40B4-BE49-F238E27FC236}">
                  <a16:creationId xmlns:a16="http://schemas.microsoft.com/office/drawing/2014/main" id="{00000000-0008-0000-7B00-000001DC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7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312321" name="Spinner 1" hidden="1">
              <a:extLst>
                <a:ext uri="{63B3BB69-23CF-44E3-9099-C40C66FF867C}">
                  <a14:compatExt spid="_x0000_s312321"/>
                </a:ext>
                <a:ext uri="{FF2B5EF4-FFF2-40B4-BE49-F238E27FC236}">
                  <a16:creationId xmlns:a16="http://schemas.microsoft.com/office/drawing/2014/main" id="{00000000-0008-0000-7C00-000001C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7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313345" name="Spinner 1" hidden="1">
              <a:extLst>
                <a:ext uri="{63B3BB69-23CF-44E3-9099-C40C66FF867C}">
                  <a14:compatExt spid="_x0000_s313345"/>
                </a:ext>
                <a:ext uri="{FF2B5EF4-FFF2-40B4-BE49-F238E27FC236}">
                  <a16:creationId xmlns:a16="http://schemas.microsoft.com/office/drawing/2014/main" id="{00000000-0008-0000-7D00-000001C8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7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334849" name="Spinner 1" hidden="1">
              <a:extLst>
                <a:ext uri="{63B3BB69-23CF-44E3-9099-C40C66FF867C}">
                  <a14:compatExt spid="_x0000_s334849"/>
                </a:ext>
                <a:ext uri="{FF2B5EF4-FFF2-40B4-BE49-F238E27FC236}">
                  <a16:creationId xmlns:a16="http://schemas.microsoft.com/office/drawing/2014/main" id="{00000000-0008-0000-7E00-0000011C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7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335873" name="Spinner 1" hidden="1">
              <a:extLst>
                <a:ext uri="{63B3BB69-23CF-44E3-9099-C40C66FF867C}">
                  <a14:compatExt spid="_x0000_s335873"/>
                </a:ext>
                <a:ext uri="{FF2B5EF4-FFF2-40B4-BE49-F238E27FC236}">
                  <a16:creationId xmlns:a16="http://schemas.microsoft.com/office/drawing/2014/main" id="{00000000-0008-0000-7F00-00000120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8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336897" name="Spinner 1" hidden="1">
              <a:extLst>
                <a:ext uri="{63B3BB69-23CF-44E3-9099-C40C66FF867C}">
                  <a14:compatExt spid="_x0000_s336897"/>
                </a:ext>
                <a:ext uri="{FF2B5EF4-FFF2-40B4-BE49-F238E27FC236}">
                  <a16:creationId xmlns:a16="http://schemas.microsoft.com/office/drawing/2014/main" id="{00000000-0008-0000-8000-00000124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8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337921" name="Spinner 1" hidden="1">
              <a:extLst>
                <a:ext uri="{63B3BB69-23CF-44E3-9099-C40C66FF867C}">
                  <a14:compatExt spid="_x0000_s337921"/>
                </a:ext>
                <a:ext uri="{FF2B5EF4-FFF2-40B4-BE49-F238E27FC236}">
                  <a16:creationId xmlns:a16="http://schemas.microsoft.com/office/drawing/2014/main" id="{00000000-0008-0000-8100-00000128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2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8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384001" name="Spinner 1" hidden="1">
              <a:extLst>
                <a:ext uri="{63B3BB69-23CF-44E3-9099-C40C66FF867C}">
                  <a14:compatExt spid="_x0000_s384001"/>
                </a:ext>
                <a:ext uri="{FF2B5EF4-FFF2-40B4-BE49-F238E27FC236}">
                  <a16:creationId xmlns:a16="http://schemas.microsoft.com/office/drawing/2014/main" id="{00000000-0008-0000-8200-000001DC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2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8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385025" name="Spinner 1" hidden="1">
              <a:extLst>
                <a:ext uri="{63B3BB69-23CF-44E3-9099-C40C66FF867C}">
                  <a14:compatExt spid="_x0000_s385025"/>
                </a:ext>
                <a:ext uri="{FF2B5EF4-FFF2-40B4-BE49-F238E27FC236}">
                  <a16:creationId xmlns:a16="http://schemas.microsoft.com/office/drawing/2014/main" id="{00000000-0008-0000-8300-000001E0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2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8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386049" name="Spinner 1" hidden="1">
              <a:extLst>
                <a:ext uri="{63B3BB69-23CF-44E3-9099-C40C66FF867C}">
                  <a14:compatExt spid="_x0000_s386049"/>
                </a:ext>
                <a:ext uri="{FF2B5EF4-FFF2-40B4-BE49-F238E27FC236}">
                  <a16:creationId xmlns:a16="http://schemas.microsoft.com/office/drawing/2014/main" id="{00000000-0008-0000-8400-000001E4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8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419841" name="Spinner 1" hidden="1">
              <a:extLst>
                <a:ext uri="{63B3BB69-23CF-44E3-9099-C40C66FF867C}">
                  <a14:compatExt spid="_x0000_s419841"/>
                </a:ext>
                <a:ext uri="{FF2B5EF4-FFF2-40B4-BE49-F238E27FC236}">
                  <a16:creationId xmlns:a16="http://schemas.microsoft.com/office/drawing/2014/main" id="{00000000-0008-0000-8500-00000168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2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8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1381377" name="Spinner 1" hidden="1">
              <a:extLst>
                <a:ext uri="{63B3BB69-23CF-44E3-9099-C40C66FF867C}">
                  <a14:compatExt spid="_x0000_s1381377"/>
                </a:ext>
                <a:ext uri="{FF2B5EF4-FFF2-40B4-BE49-F238E27FC236}">
                  <a16:creationId xmlns:a16="http://schemas.microsoft.com/office/drawing/2014/main" id="{00000000-0008-0000-8600-000001141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2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8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1382401" name="Spinner 1" hidden="1">
              <a:extLst>
                <a:ext uri="{63B3BB69-23CF-44E3-9099-C40C66FF867C}">
                  <a14:compatExt spid="_x0000_s1382401"/>
                </a:ext>
                <a:ext uri="{FF2B5EF4-FFF2-40B4-BE49-F238E27FC236}">
                  <a16:creationId xmlns:a16="http://schemas.microsoft.com/office/drawing/2014/main" id="{00000000-0008-0000-8700-000001181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3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8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1383425" name="Spinner 1" hidden="1">
              <a:extLst>
                <a:ext uri="{63B3BB69-23CF-44E3-9099-C40C66FF867C}">
                  <a14:compatExt spid="_x0000_s1383425"/>
                </a:ext>
                <a:ext uri="{FF2B5EF4-FFF2-40B4-BE49-F238E27FC236}">
                  <a16:creationId xmlns:a16="http://schemas.microsoft.com/office/drawing/2014/main" id="{00000000-0008-0000-8800-0000011C1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3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8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1384449" name="Spinner 1" hidden="1">
              <a:extLst>
                <a:ext uri="{63B3BB69-23CF-44E3-9099-C40C66FF867C}">
                  <a14:compatExt spid="_x0000_s1384449"/>
                </a:ext>
                <a:ext uri="{FF2B5EF4-FFF2-40B4-BE49-F238E27FC236}">
                  <a16:creationId xmlns:a16="http://schemas.microsoft.com/office/drawing/2014/main" id="{00000000-0008-0000-8900-000001201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3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8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420865" name="Spinner 1" hidden="1">
              <a:extLst>
                <a:ext uri="{63B3BB69-23CF-44E3-9099-C40C66FF867C}">
                  <a14:compatExt spid="_x0000_s420865"/>
                </a:ext>
                <a:ext uri="{FF2B5EF4-FFF2-40B4-BE49-F238E27FC236}">
                  <a16:creationId xmlns:a16="http://schemas.microsoft.com/office/drawing/2014/main" id="{00000000-0008-0000-8A00-0000016C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3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8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425985" name="Spinner 1" hidden="1">
              <a:extLst>
                <a:ext uri="{63B3BB69-23CF-44E3-9099-C40C66FF867C}">
                  <a14:compatExt spid="_x0000_s425985"/>
                </a:ext>
                <a:ext uri="{FF2B5EF4-FFF2-40B4-BE49-F238E27FC236}">
                  <a16:creationId xmlns:a16="http://schemas.microsoft.com/office/drawing/2014/main" id="{00000000-0008-0000-8B00-00000180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3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8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427009" name="Spinner 1" hidden="1">
              <a:extLst>
                <a:ext uri="{63B3BB69-23CF-44E3-9099-C40C66FF867C}">
                  <a14:compatExt spid="_x0000_s427009"/>
                </a:ext>
                <a:ext uri="{FF2B5EF4-FFF2-40B4-BE49-F238E27FC236}">
                  <a16:creationId xmlns:a16="http://schemas.microsoft.com/office/drawing/2014/main" id="{00000000-0008-0000-8C00-00000184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3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8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428033" name="Spinner 1" hidden="1">
              <a:extLst>
                <a:ext uri="{63B3BB69-23CF-44E3-9099-C40C66FF867C}">
                  <a14:compatExt spid="_x0000_s428033"/>
                </a:ext>
                <a:ext uri="{FF2B5EF4-FFF2-40B4-BE49-F238E27FC236}">
                  <a16:creationId xmlns:a16="http://schemas.microsoft.com/office/drawing/2014/main" id="{00000000-0008-0000-8D00-00000188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3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8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907265" name="Spinner 1" hidden="1">
              <a:extLst>
                <a:ext uri="{63B3BB69-23CF-44E3-9099-C40C66FF867C}">
                  <a14:compatExt spid="_x0000_s907265"/>
                </a:ext>
                <a:ext uri="{FF2B5EF4-FFF2-40B4-BE49-F238E27FC236}">
                  <a16:creationId xmlns:a16="http://schemas.microsoft.com/office/drawing/2014/main" id="{00000000-0008-0000-8F00-000001D80D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3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9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693698" name="Spinner 2" hidden="1">
              <a:extLst>
                <a:ext uri="{63B3BB69-23CF-44E3-9099-C40C66FF867C}">
                  <a14:compatExt spid="_x0000_s1693698"/>
                </a:ext>
                <a:ext uri="{FF2B5EF4-FFF2-40B4-BE49-F238E27FC236}">
                  <a16:creationId xmlns:a16="http://schemas.microsoft.com/office/drawing/2014/main" id="{00000000-0008-0000-9000-000002D819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3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9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1144833" name="Spinner 1" hidden="1">
              <a:extLst>
                <a:ext uri="{63B3BB69-23CF-44E3-9099-C40C66FF867C}">
                  <a14:compatExt spid="_x0000_s1144833"/>
                </a:ext>
                <a:ext uri="{FF2B5EF4-FFF2-40B4-BE49-F238E27FC236}">
                  <a16:creationId xmlns:a16="http://schemas.microsoft.com/office/drawing/2014/main" id="{00000000-0008-0000-9100-000001781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3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9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940033" name="Spinner 1" hidden="1">
              <a:extLst>
                <a:ext uri="{63B3BB69-23CF-44E3-9099-C40C66FF867C}">
                  <a14:compatExt spid="_x0000_s940033"/>
                </a:ext>
                <a:ext uri="{FF2B5EF4-FFF2-40B4-BE49-F238E27FC236}">
                  <a16:creationId xmlns:a16="http://schemas.microsoft.com/office/drawing/2014/main" id="{00000000-0008-0000-9200-000001580E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4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9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941057" name="Spinner 1" hidden="1">
              <a:extLst>
                <a:ext uri="{63B3BB69-23CF-44E3-9099-C40C66FF867C}">
                  <a14:compatExt spid="_x0000_s941057"/>
                </a:ext>
                <a:ext uri="{FF2B5EF4-FFF2-40B4-BE49-F238E27FC236}">
                  <a16:creationId xmlns:a16="http://schemas.microsoft.com/office/drawing/2014/main" id="{00000000-0008-0000-9300-0000015C0E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4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9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303553" name="Spinner 1" hidden="1">
              <a:extLst>
                <a:ext uri="{63B3BB69-23CF-44E3-9099-C40C66FF867C}">
                  <a14:compatExt spid="_x0000_s1303553"/>
                </a:ext>
                <a:ext uri="{FF2B5EF4-FFF2-40B4-BE49-F238E27FC236}">
                  <a16:creationId xmlns:a16="http://schemas.microsoft.com/office/drawing/2014/main" id="{00000000-0008-0000-9400-000001E41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4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9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082369" name="Spinner 1" hidden="1">
              <a:extLst>
                <a:ext uri="{63B3BB69-23CF-44E3-9099-C40C66FF867C}">
                  <a14:compatExt spid="_x0000_s1082369"/>
                </a:ext>
                <a:ext uri="{FF2B5EF4-FFF2-40B4-BE49-F238E27FC236}">
                  <a16:creationId xmlns:a16="http://schemas.microsoft.com/office/drawing/2014/main" id="{00000000-0008-0000-9500-000001841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4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9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1545217" name="Spinner 1" hidden="1">
              <a:extLst>
                <a:ext uri="{63B3BB69-23CF-44E3-9099-C40C66FF867C}">
                  <a14:compatExt spid="_x0000_s1545217"/>
                </a:ext>
                <a:ext uri="{FF2B5EF4-FFF2-40B4-BE49-F238E27FC236}">
                  <a16:creationId xmlns:a16="http://schemas.microsoft.com/office/drawing/2014/main" id="{00000000-0008-0000-9600-000001941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4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97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583106" name="Spinner 2" hidden="1">
              <a:extLst>
                <a:ext uri="{63B3BB69-23CF-44E3-9099-C40C66FF867C}">
                  <a14:compatExt spid="_x0000_s1583106"/>
                </a:ext>
                <a:ext uri="{FF2B5EF4-FFF2-40B4-BE49-F238E27FC236}">
                  <a16:creationId xmlns:a16="http://schemas.microsoft.com/office/drawing/2014/main" id="{00000000-0008-0000-9700-000002281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4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9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875521" name="Spinner 1" hidden="1">
              <a:extLst>
                <a:ext uri="{63B3BB69-23CF-44E3-9099-C40C66FF867C}">
                  <a14:compatExt spid="_x0000_s875521"/>
                </a:ext>
                <a:ext uri="{FF2B5EF4-FFF2-40B4-BE49-F238E27FC236}">
                  <a16:creationId xmlns:a16="http://schemas.microsoft.com/office/drawing/2014/main" id="{00000000-0008-0000-9800-0000015C0D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.NAIVAWASCO0/AppData/Local/Microsoft/Windows/INetCache/Content.Outlook/VLAEIIFY/Copy%20of%20PRODUCTION%20DASHBOARD%20%202324%20JUN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 Production Quality"/>
      <sheetName val="Budget2324"/>
      <sheetName val="Actual2324"/>
      <sheetName val="Actual2223"/>
      <sheetName val="Actual2122"/>
      <sheetName val="Actual2021"/>
      <sheetName val="KPI 1"/>
      <sheetName val="KPI 1 (4)"/>
      <sheetName val="KPI 1 (3)"/>
      <sheetName val="KPI 1 (2)"/>
      <sheetName val="KPI 1a"/>
      <sheetName val="KPI 1b"/>
      <sheetName val="KPI 1c"/>
      <sheetName val="KPI 2"/>
      <sheetName val="KPI 2 (4)"/>
      <sheetName val="KPI 2 (3)"/>
      <sheetName val="KPI 2 (2)"/>
      <sheetName val="KPI 2a"/>
      <sheetName val="KPI 2b"/>
      <sheetName val="KPI 2c"/>
      <sheetName val="KPI 3"/>
      <sheetName val="KPI 3a"/>
      <sheetName val="KPI 3b"/>
      <sheetName val="KPI 3c"/>
      <sheetName val="KPI 4"/>
      <sheetName val="KPI 4 (4)"/>
      <sheetName val="KPI 4 (3)"/>
      <sheetName val="KPI 4 (2)"/>
      <sheetName val="KPI 4a"/>
      <sheetName val="KPI 4b"/>
      <sheetName val="KPI 4c"/>
      <sheetName val="KPI 5"/>
      <sheetName val="KPI 5a"/>
      <sheetName val="KPI 5b"/>
      <sheetName val="KPI 5c"/>
      <sheetName val="KPI 6"/>
      <sheetName val="KPI 6 (4)"/>
      <sheetName val="KPI 6 (3)"/>
      <sheetName val="KPI 6 (2)"/>
      <sheetName val="KPI 6i"/>
      <sheetName val="KPI 6ii"/>
      <sheetName val="KPI 6iii"/>
      <sheetName val="KPI 7"/>
      <sheetName val="KPI 7 (3)"/>
      <sheetName val="KPI 7 (2)"/>
      <sheetName val="KPI 8"/>
      <sheetName val="KPI 8a"/>
      <sheetName val="KPI 8b"/>
      <sheetName val="KPI 8c"/>
      <sheetName val="KPI X"/>
      <sheetName val="KPI Y"/>
      <sheetName val="KPI Z"/>
      <sheetName val="KPI K"/>
      <sheetName val="KPI L"/>
      <sheetName val="KPI R"/>
      <sheetName val="KPI C"/>
      <sheetName val="KPI N"/>
      <sheetName val="KPI I"/>
      <sheetName val="KPI II"/>
      <sheetName val="KPI III"/>
      <sheetName val="KPI IV"/>
      <sheetName val="KPI 6b"/>
      <sheetName val="KPI L (2)"/>
      <sheetName val="KPI R (2)"/>
      <sheetName val="KPI C (2)"/>
      <sheetName val="KPI N (2)"/>
      <sheetName val="KPI X (2)"/>
      <sheetName val="KPI X (3)"/>
      <sheetName val="KPI Y (2)"/>
      <sheetName val="KPI Y (3)"/>
      <sheetName val="KPI Z (2)"/>
      <sheetName val="KPI Z (3)"/>
      <sheetName val="KPI K (2)"/>
      <sheetName val="KPI K (3)"/>
      <sheetName val="KPI 6b1"/>
      <sheetName val="KPI A"/>
      <sheetName val="KPI Aa"/>
      <sheetName val="KPI Ab"/>
      <sheetName val="KPI B"/>
      <sheetName val="KPI Bb"/>
      <sheetName val="KPI Bc"/>
      <sheetName val="KPI A (2)"/>
      <sheetName val="KPI Aa (2)"/>
      <sheetName val="KPI Ab (2)"/>
      <sheetName val="KPI 11a"/>
      <sheetName val="KPI 11b"/>
      <sheetName val="KPI 11c"/>
      <sheetName val="KPI 11d"/>
      <sheetName val="KPI 15"/>
      <sheetName val="KPI 16"/>
      <sheetName val="Sheet5"/>
      <sheetName val="KPI 17"/>
      <sheetName val="KPI 18"/>
      <sheetName val="KPI 19"/>
      <sheetName val="KPI 20"/>
      <sheetName val="KPI 21"/>
      <sheetName val="KPI 22"/>
      <sheetName val="KPI 23"/>
      <sheetName val="KPI 24"/>
      <sheetName val="KPI 25"/>
      <sheetName val="KPI 29"/>
      <sheetName val="KPI 30"/>
      <sheetName val="KPI 31"/>
      <sheetName val="KPI 32"/>
      <sheetName val="KPI 29 (2)"/>
      <sheetName val="KPI 30 (2)"/>
      <sheetName val="KPI 31 (2)"/>
      <sheetName val="KPI 32 (2)"/>
      <sheetName val="KPI 27"/>
      <sheetName val="KPI 28"/>
      <sheetName val="KPI 33"/>
      <sheetName val="KPI 34"/>
      <sheetName val="KPI 35"/>
      <sheetName val="KPI 36"/>
      <sheetName val="KPI 39"/>
      <sheetName val="General"/>
    </sheetNames>
    <sheetDataSet>
      <sheetData sheetId="0">
        <row r="2">
          <cell r="B2">
            <v>45444</v>
          </cell>
        </row>
        <row r="4">
          <cell r="C4" t="str">
            <v>Unit</v>
          </cell>
        </row>
        <row r="5">
          <cell r="A5" t="str">
            <v xml:space="preserve">DASHBOARD - VOLUMES PRODUCED - NON-REVENUE WATER </v>
          </cell>
        </row>
        <row r="6">
          <cell r="B6" t="str">
            <v>DTI PRODUCTION SITE</v>
          </cell>
        </row>
        <row r="7">
          <cell r="A7">
            <v>1</v>
          </cell>
          <cell r="B7" t="str">
            <v>Water Volume Abstracted</v>
          </cell>
          <cell r="C7" t="str">
            <v>M3</v>
          </cell>
        </row>
        <row r="8">
          <cell r="A8" t="str">
            <v>1a</v>
          </cell>
          <cell r="B8" t="str">
            <v>Power Grid</v>
          </cell>
          <cell r="C8" t="str">
            <v>KWH</v>
          </cell>
        </row>
        <row r="9">
          <cell r="B9" t="str">
            <v>Power Solar</v>
          </cell>
        </row>
        <row r="10">
          <cell r="B10" t="str">
            <v>Total Power Consumption</v>
          </cell>
          <cell r="C10" t="str">
            <v>KWH</v>
          </cell>
        </row>
        <row r="11">
          <cell r="B11" t="str">
            <v>% Solar</v>
          </cell>
        </row>
        <row r="12">
          <cell r="A12" t="str">
            <v>1e</v>
          </cell>
          <cell r="B12" t="str">
            <v>Power  Efficiency</v>
          </cell>
          <cell r="C12" t="str">
            <v>KWH/M3</v>
          </cell>
        </row>
        <row r="13">
          <cell r="A13" t="str">
            <v>1f</v>
          </cell>
          <cell r="B13" t="str">
            <v>Production Loss</v>
          </cell>
          <cell r="C13" t="str">
            <v>M3</v>
          </cell>
        </row>
        <row r="15">
          <cell r="B15" t="str">
            <v>WATERWORKS PRODUCTION SITE</v>
          </cell>
        </row>
        <row r="16">
          <cell r="A16">
            <v>2</v>
          </cell>
          <cell r="B16" t="str">
            <v>Water Volume Abstracted</v>
          </cell>
          <cell r="C16" t="str">
            <v>M3</v>
          </cell>
        </row>
        <row r="17">
          <cell r="A17" t="str">
            <v>2a</v>
          </cell>
          <cell r="B17" t="str">
            <v>Power Grid</v>
          </cell>
          <cell r="C17" t="str">
            <v>KWH</v>
          </cell>
        </row>
        <row r="18">
          <cell r="B18" t="str">
            <v xml:space="preserve">Power solar </v>
          </cell>
        </row>
        <row r="19">
          <cell r="B19" t="str">
            <v>Total Power Consumption</v>
          </cell>
          <cell r="C19" t="str">
            <v>KWH</v>
          </cell>
        </row>
        <row r="20">
          <cell r="B20" t="str">
            <v>% Solar</v>
          </cell>
        </row>
        <row r="21">
          <cell r="A21" t="str">
            <v>2e</v>
          </cell>
          <cell r="B21" t="str">
            <v>Power  Efficiency</v>
          </cell>
          <cell r="C21" t="str">
            <v>KWH/M3</v>
          </cell>
        </row>
        <row r="22">
          <cell r="A22" t="str">
            <v>2f</v>
          </cell>
          <cell r="B22" t="str">
            <v>Production Loss</v>
          </cell>
          <cell r="C22" t="str">
            <v>M3</v>
          </cell>
        </row>
        <row r="24">
          <cell r="B24" t="str">
            <v>A.I.C PRODUCTION SITE</v>
          </cell>
        </row>
        <row r="25">
          <cell r="A25">
            <v>3</v>
          </cell>
          <cell r="B25" t="str">
            <v>Water Volume Abstracted</v>
          </cell>
          <cell r="C25" t="str">
            <v>M3</v>
          </cell>
        </row>
        <row r="26">
          <cell r="A26" t="str">
            <v>3a</v>
          </cell>
          <cell r="B26" t="str">
            <v>Power Consumption</v>
          </cell>
          <cell r="C26" t="str">
            <v>KWH</v>
          </cell>
        </row>
        <row r="27">
          <cell r="A27" t="str">
            <v>3b</v>
          </cell>
          <cell r="B27" t="str">
            <v>Power  Efficiency</v>
          </cell>
          <cell r="C27" t="str">
            <v>KWH/M3</v>
          </cell>
        </row>
        <row r="28">
          <cell r="A28" t="str">
            <v>3c</v>
          </cell>
          <cell r="B28" t="str">
            <v>Production Loss</v>
          </cell>
          <cell r="C28" t="str">
            <v>M3</v>
          </cell>
        </row>
        <row r="29">
          <cell r="B29" t="str">
            <v>KARATI PRODUCTION SITE</v>
          </cell>
        </row>
        <row r="30">
          <cell r="A30">
            <v>4</v>
          </cell>
          <cell r="B30" t="str">
            <v>Water Volume Abstracted</v>
          </cell>
          <cell r="C30" t="str">
            <v>M3</v>
          </cell>
        </row>
        <row r="31">
          <cell r="A31" t="str">
            <v>4a</v>
          </cell>
          <cell r="B31" t="str">
            <v>Power Grid</v>
          </cell>
          <cell r="C31" t="str">
            <v>KWH</v>
          </cell>
        </row>
        <row r="32">
          <cell r="B32" t="str">
            <v xml:space="preserve">Power Solar </v>
          </cell>
        </row>
        <row r="33">
          <cell r="B33" t="str">
            <v>Total Power Consumption</v>
          </cell>
          <cell r="C33" t="str">
            <v>KWH</v>
          </cell>
        </row>
        <row r="34">
          <cell r="B34" t="str">
            <v>% Solar</v>
          </cell>
        </row>
        <row r="35">
          <cell r="A35" t="str">
            <v>4e</v>
          </cell>
          <cell r="B35" t="str">
            <v>Power  Efficiency</v>
          </cell>
          <cell r="C35" t="str">
            <v>KWH/M3</v>
          </cell>
        </row>
        <row r="36">
          <cell r="A36" t="str">
            <v>4f</v>
          </cell>
          <cell r="B36" t="str">
            <v>Production Loss</v>
          </cell>
          <cell r="C36" t="str">
            <v>M3</v>
          </cell>
        </row>
        <row r="38">
          <cell r="B38" t="str">
            <v>DCK PRODUCTION SITE</v>
          </cell>
        </row>
        <row r="39">
          <cell r="A39">
            <v>5</v>
          </cell>
          <cell r="B39" t="str">
            <v>Water Volume Abstracted</v>
          </cell>
          <cell r="C39" t="str">
            <v>M3</v>
          </cell>
        </row>
        <row r="40">
          <cell r="A40" t="str">
            <v>5a</v>
          </cell>
          <cell r="B40" t="str">
            <v>Power Consumption</v>
          </cell>
          <cell r="C40" t="str">
            <v>KWH</v>
          </cell>
        </row>
        <row r="41">
          <cell r="A41" t="str">
            <v>5b</v>
          </cell>
          <cell r="B41" t="str">
            <v>Power  Efficiency</v>
          </cell>
          <cell r="C41" t="str">
            <v>KWH/M3</v>
          </cell>
        </row>
        <row r="42">
          <cell r="A42" t="str">
            <v>5c</v>
          </cell>
          <cell r="B42" t="str">
            <v>Production Loss</v>
          </cell>
          <cell r="C42" t="str">
            <v>M3</v>
          </cell>
        </row>
        <row r="43">
          <cell r="B43" t="str">
            <v>POLICELINE PRODUCTION SITE</v>
          </cell>
        </row>
        <row r="44">
          <cell r="A44">
            <v>6</v>
          </cell>
          <cell r="B44" t="str">
            <v>Water Volume Abstracted</v>
          </cell>
          <cell r="C44" t="str">
            <v>M3</v>
          </cell>
        </row>
        <row r="45">
          <cell r="A45" t="str">
            <v>6a</v>
          </cell>
          <cell r="B45" t="str">
            <v>Power Grid</v>
          </cell>
          <cell r="C45" t="str">
            <v>KWH</v>
          </cell>
        </row>
        <row r="46">
          <cell r="B46" t="str">
            <v xml:space="preserve">Power Solar </v>
          </cell>
        </row>
        <row r="47">
          <cell r="B47" t="str">
            <v>Total Power Consumption</v>
          </cell>
          <cell r="C47" t="str">
            <v>KWH</v>
          </cell>
        </row>
        <row r="48">
          <cell r="B48" t="str">
            <v>% Solar</v>
          </cell>
        </row>
        <row r="49">
          <cell r="A49" t="str">
            <v>6e</v>
          </cell>
          <cell r="B49" t="str">
            <v>Power  Efficiency</v>
          </cell>
          <cell r="C49" t="str">
            <v>KWH/M3</v>
          </cell>
        </row>
        <row r="50">
          <cell r="A50" t="str">
            <v>6f</v>
          </cell>
          <cell r="B50" t="str">
            <v>Production Loss</v>
          </cell>
          <cell r="C50" t="str">
            <v>M3</v>
          </cell>
        </row>
        <row r="52">
          <cell r="B52" t="str">
            <v>MAI MAHIU PRODUCTION SITE</v>
          </cell>
        </row>
        <row r="53">
          <cell r="A53">
            <v>8</v>
          </cell>
          <cell r="B53" t="str">
            <v>Water Volume Abstracted</v>
          </cell>
          <cell r="C53" t="str">
            <v>M3</v>
          </cell>
        </row>
        <row r="54">
          <cell r="A54" t="str">
            <v>8a</v>
          </cell>
          <cell r="B54" t="str">
            <v>Power Consumption</v>
          </cell>
          <cell r="C54" t="str">
            <v>KWH</v>
          </cell>
        </row>
        <row r="55">
          <cell r="A55" t="str">
            <v>8b</v>
          </cell>
          <cell r="B55" t="str">
            <v>Power  Efficiency</v>
          </cell>
          <cell r="C55" t="str">
            <v>KWH/M3</v>
          </cell>
        </row>
        <row r="56">
          <cell r="A56" t="str">
            <v>8c</v>
          </cell>
          <cell r="B56" t="str">
            <v>Production Loss</v>
          </cell>
          <cell r="C56" t="str">
            <v>M3</v>
          </cell>
        </row>
        <row r="57">
          <cell r="B57" t="str">
            <v>KINUNGI PRODUCTION SITE</v>
          </cell>
        </row>
        <row r="58">
          <cell r="A58" t="str">
            <v>X</v>
          </cell>
          <cell r="B58" t="str">
            <v>Water Volume Abstracted</v>
          </cell>
          <cell r="C58" t="str">
            <v>M3</v>
          </cell>
        </row>
        <row r="59">
          <cell r="A59" t="str">
            <v>Y</v>
          </cell>
          <cell r="B59" t="str">
            <v>Power Consumption</v>
          </cell>
          <cell r="C59" t="str">
            <v>KWH</v>
          </cell>
        </row>
        <row r="60">
          <cell r="A60" t="str">
            <v>Z</v>
          </cell>
          <cell r="B60" t="str">
            <v>Power  Efficiency</v>
          </cell>
          <cell r="C60" t="str">
            <v>KWH/M3</v>
          </cell>
        </row>
        <row r="61">
          <cell r="A61" t="str">
            <v>K</v>
          </cell>
          <cell r="B61" t="str">
            <v>Production Loss</v>
          </cell>
          <cell r="C61" t="str">
            <v>M3</v>
          </cell>
        </row>
        <row r="62">
          <cell r="B62" t="str">
            <v>GONDI</v>
          </cell>
        </row>
        <row r="63">
          <cell r="A63" t="str">
            <v>L</v>
          </cell>
          <cell r="B63" t="str">
            <v>Water Volume Abstracted</v>
          </cell>
          <cell r="C63" t="str">
            <v>M3</v>
          </cell>
        </row>
        <row r="64">
          <cell r="A64" t="str">
            <v>R</v>
          </cell>
          <cell r="B64" t="str">
            <v>Power Consumption</v>
          </cell>
          <cell r="C64" t="str">
            <v>KWH</v>
          </cell>
        </row>
        <row r="65">
          <cell r="A65" t="str">
            <v>C</v>
          </cell>
          <cell r="B65" t="str">
            <v>Power  Efficiency</v>
          </cell>
          <cell r="C65" t="str">
            <v>KWH/M3</v>
          </cell>
        </row>
        <row r="66">
          <cell r="A66" t="str">
            <v>N</v>
          </cell>
          <cell r="B66" t="str">
            <v>Production Loss</v>
          </cell>
          <cell r="C66" t="str">
            <v>M3</v>
          </cell>
        </row>
        <row r="67">
          <cell r="B67" t="str">
            <v>NJONJORO</v>
          </cell>
        </row>
        <row r="68">
          <cell r="A68" t="str">
            <v>I</v>
          </cell>
          <cell r="B68" t="str">
            <v>Water Volume Abstracted</v>
          </cell>
          <cell r="C68" t="str">
            <v>M3</v>
          </cell>
        </row>
        <row r="69">
          <cell r="A69" t="str">
            <v>II</v>
          </cell>
          <cell r="B69" t="str">
            <v>Power Consumption</v>
          </cell>
          <cell r="C69" t="str">
            <v>KWH</v>
          </cell>
        </row>
        <row r="70">
          <cell r="A70" t="str">
            <v>III</v>
          </cell>
          <cell r="B70" t="str">
            <v>Power  Efficiency</v>
          </cell>
          <cell r="C70" t="str">
            <v>KWH/M3</v>
          </cell>
        </row>
        <row r="71">
          <cell r="A71" t="str">
            <v>IV</v>
          </cell>
          <cell r="B71" t="str">
            <v>Production Loss</v>
          </cell>
          <cell r="C71" t="str">
            <v>M3</v>
          </cell>
        </row>
        <row r="72">
          <cell r="B72" t="str">
            <v>BULK WATER PURCHASE</v>
          </cell>
        </row>
        <row r="73">
          <cell r="A73" t="str">
            <v>6b</v>
          </cell>
          <cell r="B73" t="str">
            <v>Volume Water Imported ( Bulk Purchase)</v>
          </cell>
          <cell r="C73" t="str">
            <v>M3</v>
          </cell>
        </row>
        <row r="74">
          <cell r="A74" t="str">
            <v>6b1</v>
          </cell>
          <cell r="B74" t="str">
            <v>Cost Incurred for Purchase</v>
          </cell>
          <cell r="C74" t="str">
            <v>Ksh</v>
          </cell>
        </row>
        <row r="75">
          <cell r="B75" t="str">
            <v>KARATI POLICE POST</v>
          </cell>
        </row>
        <row r="76">
          <cell r="A76" t="str">
            <v>L2</v>
          </cell>
          <cell r="B76" t="str">
            <v>Water Volume Abstracted</v>
          </cell>
          <cell r="C76" t="str">
            <v>M3</v>
          </cell>
        </row>
        <row r="77">
          <cell r="A77" t="str">
            <v>R2</v>
          </cell>
          <cell r="B77" t="str">
            <v>Power Consumption</v>
          </cell>
          <cell r="C77" t="str">
            <v>KWH</v>
          </cell>
        </row>
        <row r="78">
          <cell r="A78" t="str">
            <v>C2</v>
          </cell>
          <cell r="B78" t="str">
            <v>Power  Efficiency</v>
          </cell>
          <cell r="C78" t="str">
            <v>KWH/M3</v>
          </cell>
        </row>
        <row r="79">
          <cell r="A79" t="str">
            <v>N2</v>
          </cell>
          <cell r="B79" t="str">
            <v>Production Loss</v>
          </cell>
          <cell r="C79" t="str">
            <v>M3</v>
          </cell>
        </row>
        <row r="80">
          <cell r="B80" t="str">
            <v>NIP</v>
          </cell>
        </row>
        <row r="81">
          <cell r="A81" t="str">
            <v>X2</v>
          </cell>
          <cell r="B81" t="str">
            <v>Water Volume Abstracted</v>
          </cell>
          <cell r="C81" t="str">
            <v>M3</v>
          </cell>
        </row>
        <row r="82">
          <cell r="A82" t="str">
            <v>Y2</v>
          </cell>
          <cell r="B82" t="str">
            <v>Power Consumption</v>
          </cell>
          <cell r="C82" t="str">
            <v>KWH</v>
          </cell>
        </row>
        <row r="83">
          <cell r="A83" t="str">
            <v>Z</v>
          </cell>
          <cell r="B83" t="str">
            <v>Power  Efficiency</v>
          </cell>
          <cell r="C83" t="str">
            <v>KWH/M3</v>
          </cell>
        </row>
        <row r="84">
          <cell r="A84" t="str">
            <v>K</v>
          </cell>
          <cell r="B84" t="str">
            <v>Production Loss</v>
          </cell>
          <cell r="C84" t="str">
            <v>M3</v>
          </cell>
        </row>
        <row r="85">
          <cell r="B85" t="str">
            <v>IHINDU</v>
          </cell>
        </row>
        <row r="86">
          <cell r="A86" t="str">
            <v>X3</v>
          </cell>
          <cell r="B86" t="str">
            <v>Water Volume Abstracted</v>
          </cell>
          <cell r="C86" t="str">
            <v>M3</v>
          </cell>
        </row>
        <row r="87">
          <cell r="A87" t="str">
            <v>Y3</v>
          </cell>
          <cell r="B87" t="str">
            <v>Power Consumption</v>
          </cell>
          <cell r="C87" t="str">
            <v>KWH</v>
          </cell>
        </row>
        <row r="88">
          <cell r="A88" t="str">
            <v>Z3</v>
          </cell>
          <cell r="B88" t="str">
            <v>Power  Efficiency</v>
          </cell>
          <cell r="C88" t="str">
            <v>KWH/M3</v>
          </cell>
        </row>
        <row r="89">
          <cell r="A89" t="str">
            <v>K3</v>
          </cell>
          <cell r="B89" t="str">
            <v>Production Loss</v>
          </cell>
          <cell r="C89" t="str">
            <v>M3</v>
          </cell>
        </row>
        <row r="90">
          <cell r="B90" t="str">
            <v>TOTAL ABSTRACTION</v>
          </cell>
        </row>
        <row r="91">
          <cell r="A91">
            <v>7</v>
          </cell>
          <cell r="B91" t="str">
            <v>Total Water Volume Abstracted</v>
          </cell>
          <cell r="C91" t="str">
            <v>M3</v>
          </cell>
        </row>
        <row r="92">
          <cell r="A92" t="str">
            <v>11a</v>
          </cell>
          <cell r="B92" t="str">
            <v>Production Loss</v>
          </cell>
          <cell r="C92" t="str">
            <v>M3</v>
          </cell>
        </row>
        <row r="93">
          <cell r="A93" t="str">
            <v>11b</v>
          </cell>
          <cell r="B93" t="str">
            <v>Production Loss</v>
          </cell>
          <cell r="C93" t="str">
            <v>%</v>
          </cell>
        </row>
        <row r="94">
          <cell r="A94" t="str">
            <v>11c</v>
          </cell>
          <cell r="B94" t="str">
            <v>Water Available for Sales Abstracted(m3)</v>
          </cell>
          <cell r="C94" t="str">
            <v>M3</v>
          </cell>
        </row>
        <row r="95">
          <cell r="A95" t="str">
            <v>11d</v>
          </cell>
          <cell r="B95" t="str">
            <v>Water Available for Sales (m3) Regional</v>
          </cell>
          <cell r="C95" t="str">
            <v>M3</v>
          </cell>
        </row>
        <row r="96">
          <cell r="B96" t="str">
            <v>SUMMARY</v>
          </cell>
        </row>
        <row r="97">
          <cell r="A97" t="str">
            <v>A</v>
          </cell>
          <cell r="B97" t="str">
            <v>CLOSING DATE CENTRAL REGION</v>
          </cell>
        </row>
        <row r="98">
          <cell r="A98" t="str">
            <v>Aa</v>
          </cell>
          <cell r="B98" t="str">
            <v>CENTRAL -Production Loss</v>
          </cell>
          <cell r="C98" t="str">
            <v>M3</v>
          </cell>
        </row>
        <row r="99">
          <cell r="A99" t="str">
            <v>Ab</v>
          </cell>
          <cell r="B99" t="str">
            <v>CENTRAL - Available for sale</v>
          </cell>
          <cell r="C99" t="str">
            <v>M3</v>
          </cell>
        </row>
        <row r="100">
          <cell r="A100" t="str">
            <v>B</v>
          </cell>
          <cell r="B100" t="str">
            <v>CLOSING DATE SOUTHERN REGION</v>
          </cell>
        </row>
        <row r="101">
          <cell r="A101" t="str">
            <v>Bb</v>
          </cell>
          <cell r="B101" t="str">
            <v>SOUTHERN- Production Loss</v>
          </cell>
          <cell r="C101" t="str">
            <v>M3</v>
          </cell>
        </row>
        <row r="102">
          <cell r="A102" t="str">
            <v>Bc</v>
          </cell>
          <cell r="B102" t="str">
            <v>SOUTHERN - Available for sale</v>
          </cell>
          <cell r="C102" t="str">
            <v>M3</v>
          </cell>
        </row>
        <row r="103">
          <cell r="A103" t="str">
            <v xml:space="preserve">A </v>
          </cell>
          <cell r="B103" t="str">
            <v>CLOSING DATE EASTERN REGION</v>
          </cell>
        </row>
        <row r="104">
          <cell r="A104" t="str">
            <v>Aa</v>
          </cell>
          <cell r="B104" t="str">
            <v>EASTERN -Production Loss</v>
          </cell>
          <cell r="C104" t="str">
            <v>M3</v>
          </cell>
        </row>
        <row r="105">
          <cell r="A105" t="str">
            <v>Ab2</v>
          </cell>
          <cell r="B105" t="str">
            <v>EASTERN - Available for sale</v>
          </cell>
          <cell r="C105" t="str">
            <v>M3</v>
          </cell>
        </row>
        <row r="107">
          <cell r="A107">
            <v>7</v>
          </cell>
          <cell r="B107" t="str">
            <v>Total Water Volume Abstracted</v>
          </cell>
          <cell r="C107" t="str">
            <v>M3</v>
          </cell>
        </row>
        <row r="108">
          <cell r="A108" t="str">
            <v>11a</v>
          </cell>
          <cell r="B108" t="str">
            <v>Production Loss</v>
          </cell>
          <cell r="C108" t="str">
            <v>M3</v>
          </cell>
        </row>
        <row r="109">
          <cell r="A109" t="str">
            <v>11b</v>
          </cell>
          <cell r="B109" t="str">
            <v>Production Loss</v>
          </cell>
          <cell r="C109" t="str">
            <v>%</v>
          </cell>
        </row>
        <row r="110">
          <cell r="A110" t="str">
            <v>11c</v>
          </cell>
          <cell r="B110" t="str">
            <v>Water Available for Sales (m3)</v>
          </cell>
          <cell r="C110" t="str">
            <v>M3</v>
          </cell>
        </row>
        <row r="111">
          <cell r="A111" t="str">
            <v>DASHBOARD - POWER CONSUMPTION / COSTS / EFFICIENCY</v>
          </cell>
        </row>
        <row r="112">
          <cell r="A112">
            <v>15</v>
          </cell>
          <cell r="B112" t="str">
            <v>Power Grid</v>
          </cell>
          <cell r="C112" t="str">
            <v>Kwh</v>
          </cell>
        </row>
        <row r="114">
          <cell r="A114">
            <v>17</v>
          </cell>
          <cell r="B114" t="str">
            <v>Total Power Consumption</v>
          </cell>
          <cell r="C114" t="str">
            <v>Kwh</v>
          </cell>
        </row>
        <row r="115">
          <cell r="B115" t="str">
            <v>% Solar</v>
          </cell>
          <cell r="C115" t="str">
            <v>%</v>
          </cell>
        </row>
        <row r="116">
          <cell r="A116">
            <v>19</v>
          </cell>
          <cell r="B116" t="str">
            <v>Power (pump) efficiency</v>
          </cell>
          <cell r="C116" t="str">
            <v>kwh/m3</v>
          </cell>
        </row>
        <row r="117">
          <cell r="A117">
            <v>20</v>
          </cell>
          <cell r="B117" t="str">
            <v>Power costs per m3 water produced</v>
          </cell>
          <cell r="C117" t="str">
            <v>Ksh/m3</v>
          </cell>
        </row>
        <row r="118">
          <cell r="A118">
            <v>21</v>
          </cell>
          <cell r="B118" t="str">
            <v>Power costs per kwh</v>
          </cell>
          <cell r="C118" t="str">
            <v>Ksh/kwh</v>
          </cell>
        </row>
        <row r="119">
          <cell r="A119" t="str">
            <v>DASHBOARD - PRODUCTION COSTS / OPERATIONAL RESULT WATER</v>
          </cell>
        </row>
        <row r="120">
          <cell r="A120">
            <v>20</v>
          </cell>
          <cell r="B120" t="str">
            <v>Power costs</v>
          </cell>
          <cell r="C120" t="str">
            <v>Ksh</v>
          </cell>
        </row>
        <row r="121">
          <cell r="A121">
            <v>21</v>
          </cell>
          <cell r="B121" t="str">
            <v>Maintenance, repair and operational cost</v>
          </cell>
          <cell r="C121" t="str">
            <v>Ksh</v>
          </cell>
        </row>
        <row r="122">
          <cell r="A122">
            <v>22</v>
          </cell>
          <cell r="B122" t="str">
            <v>Abstraction fee</v>
          </cell>
          <cell r="C122" t="str">
            <v>Ksh</v>
          </cell>
        </row>
        <row r="123">
          <cell r="A123">
            <v>23</v>
          </cell>
          <cell r="B123" t="str">
            <v>Chemicals costs</v>
          </cell>
          <cell r="C123" t="str">
            <v>Ksh</v>
          </cell>
        </row>
        <row r="124">
          <cell r="A124">
            <v>24</v>
          </cell>
          <cell r="B124" t="str">
            <v>Total direct costs WATER</v>
          </cell>
          <cell r="C124" t="str">
            <v>Ksh</v>
          </cell>
        </row>
        <row r="125">
          <cell r="A125">
            <v>25</v>
          </cell>
          <cell r="B125" t="str">
            <v>Total direct costs WATER per m3 water produced</v>
          </cell>
          <cell r="C125" t="str">
            <v>Ksh/m3</v>
          </cell>
        </row>
        <row r="126">
          <cell r="A126">
            <v>27</v>
          </cell>
          <cell r="B126" t="str">
            <v>Direct operational result WATER before depreciation</v>
          </cell>
          <cell r="C126" t="str">
            <v>Ksh</v>
          </cell>
        </row>
        <row r="127">
          <cell r="A127">
            <v>28</v>
          </cell>
          <cell r="B127" t="str">
            <v>Direct operational result WATER before depreciation per m3 water produced</v>
          </cell>
          <cell r="C127" t="str">
            <v>Ksh/m3</v>
          </cell>
        </row>
        <row r="128">
          <cell r="A128" t="str">
            <v>DASHBOARD - WATER QUALITY</v>
          </cell>
        </row>
        <row r="129">
          <cell r="A129">
            <v>29</v>
          </cell>
          <cell r="B129" t="str">
            <v>Number of tests compared to budget, production, chemical</v>
          </cell>
          <cell r="C129" t="str">
            <v>#</v>
          </cell>
        </row>
        <row r="130">
          <cell r="A130">
            <v>30</v>
          </cell>
          <cell r="B130" t="str">
            <v>Number of tests compared to budget, production, biological</v>
          </cell>
          <cell r="C130" t="str">
            <v>#</v>
          </cell>
        </row>
        <row r="131">
          <cell r="A131">
            <v>31</v>
          </cell>
          <cell r="B131" t="str">
            <v>Number of tests compared to budget, consumer, chemical</v>
          </cell>
          <cell r="C131" t="str">
            <v>#</v>
          </cell>
        </row>
        <row r="132">
          <cell r="A132">
            <v>32</v>
          </cell>
          <cell r="B132" t="str">
            <v>Number of tests compared to budget, consumer, biological</v>
          </cell>
          <cell r="C132" t="str">
            <v>#</v>
          </cell>
        </row>
        <row r="133">
          <cell r="A133" t="str">
            <v>29 (2)</v>
          </cell>
          <cell r="B133" t="str">
            <v>Number of tests compared to budget, production, chemical</v>
          </cell>
          <cell r="C133" t="str">
            <v>#</v>
          </cell>
        </row>
        <row r="134">
          <cell r="A134" t="str">
            <v>30 (2)</v>
          </cell>
          <cell r="B134" t="str">
            <v>Number of tests compared to budget, production, biological</v>
          </cell>
          <cell r="C134" t="str">
            <v>#</v>
          </cell>
        </row>
        <row r="135">
          <cell r="A135" t="str">
            <v>31 (2)</v>
          </cell>
          <cell r="B135" t="str">
            <v>Number of tests compared to budget, consumer, chemical</v>
          </cell>
          <cell r="C135" t="str">
            <v>#</v>
          </cell>
        </row>
        <row r="136">
          <cell r="A136" t="str">
            <v>32 (2)</v>
          </cell>
          <cell r="B136" t="str">
            <v>Number of tests compared to budget, consumer, biological</v>
          </cell>
          <cell r="C136" t="str">
            <v>#</v>
          </cell>
        </row>
        <row r="137">
          <cell r="A137">
            <v>33</v>
          </cell>
          <cell r="B137" t="str">
            <v>% compliance with WHO standards, production, chemical</v>
          </cell>
          <cell r="C137" t="str">
            <v>%</v>
          </cell>
        </row>
        <row r="138">
          <cell r="A138">
            <v>34</v>
          </cell>
          <cell r="B138" t="str">
            <v>% compliance with WHO standards, production, biological</v>
          </cell>
          <cell r="C138" t="str">
            <v>%</v>
          </cell>
        </row>
        <row r="139">
          <cell r="A139">
            <v>35</v>
          </cell>
          <cell r="B139" t="str">
            <v>% compliance with WHO standards, consumer, chemical</v>
          </cell>
          <cell r="C139" t="str">
            <v>%</v>
          </cell>
        </row>
        <row r="140">
          <cell r="A140">
            <v>36</v>
          </cell>
          <cell r="B140" t="str">
            <v>% compliance with WHO standards, consumer, biological</v>
          </cell>
          <cell r="C140" t="str">
            <v>%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trlProp" Target="../ctrlProps/ctrlProp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Relationship Id="rId4" Type="http://schemas.openxmlformats.org/officeDocument/2006/relationships/ctrlProp" Target="../ctrlProps/ctrlProp3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Relationship Id="rId4" Type="http://schemas.openxmlformats.org/officeDocument/2006/relationships/ctrlProp" Target="../ctrlProps/ctrlProp4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Relationship Id="rId4" Type="http://schemas.openxmlformats.org/officeDocument/2006/relationships/ctrlProp" Target="../ctrlProps/ctrlProp5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6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6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7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trlProp" Target="../ctrlProps/ctrlProp8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9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0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1.xml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9.bin"/><Relationship Id="rId4" Type="http://schemas.openxmlformats.org/officeDocument/2006/relationships/ctrlProp" Target="../ctrlProps/ctrlProp12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3.xml"/><Relationship Id="rId2" Type="http://schemas.openxmlformats.org/officeDocument/2006/relationships/vmlDrawing" Target="../drawings/vmlDrawing14.vml"/><Relationship Id="rId1" Type="http://schemas.openxmlformats.org/officeDocument/2006/relationships/drawing" Target="../drawings/drawing13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4.xml"/><Relationship Id="rId2" Type="http://schemas.openxmlformats.org/officeDocument/2006/relationships/vmlDrawing" Target="../drawings/vmlDrawing15.vml"/><Relationship Id="rId1" Type="http://schemas.openxmlformats.org/officeDocument/2006/relationships/drawing" Target="../drawings/drawing14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5.xml"/><Relationship Id="rId2" Type="http://schemas.openxmlformats.org/officeDocument/2006/relationships/vmlDrawing" Target="../drawings/vmlDrawing16.vml"/><Relationship Id="rId1" Type="http://schemas.openxmlformats.org/officeDocument/2006/relationships/drawing" Target="../drawings/drawing15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0.bin"/><Relationship Id="rId4" Type="http://schemas.openxmlformats.org/officeDocument/2006/relationships/ctrlProp" Target="../ctrlProps/ctrlProp16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7.xml"/><Relationship Id="rId2" Type="http://schemas.openxmlformats.org/officeDocument/2006/relationships/vmlDrawing" Target="../drawings/vmlDrawing18.vml"/><Relationship Id="rId1" Type="http://schemas.openxmlformats.org/officeDocument/2006/relationships/drawing" Target="../drawings/drawing17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8.xml"/><Relationship Id="rId2" Type="http://schemas.openxmlformats.org/officeDocument/2006/relationships/vmlDrawing" Target="../drawings/vmlDrawing19.vml"/><Relationship Id="rId1" Type="http://schemas.openxmlformats.org/officeDocument/2006/relationships/drawing" Target="../drawings/drawing18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9.xml"/><Relationship Id="rId2" Type="http://schemas.openxmlformats.org/officeDocument/2006/relationships/vmlDrawing" Target="../drawings/vmlDrawing20.vml"/><Relationship Id="rId1" Type="http://schemas.openxmlformats.org/officeDocument/2006/relationships/drawing" Target="../drawings/drawing19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1.bin"/><Relationship Id="rId4" Type="http://schemas.openxmlformats.org/officeDocument/2006/relationships/ctrlProp" Target="../ctrlProps/ctrlProp20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2.bin"/><Relationship Id="rId4" Type="http://schemas.openxmlformats.org/officeDocument/2006/relationships/ctrlProp" Target="../ctrlProps/ctrlProp21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2.xml"/><Relationship Id="rId2" Type="http://schemas.openxmlformats.org/officeDocument/2006/relationships/vmlDrawing" Target="../drawings/vmlDrawing23.vml"/><Relationship Id="rId1" Type="http://schemas.openxmlformats.org/officeDocument/2006/relationships/drawing" Target="../drawings/drawing22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3.xml"/><Relationship Id="rId2" Type="http://schemas.openxmlformats.org/officeDocument/2006/relationships/vmlDrawing" Target="../drawings/vmlDrawing24.vml"/><Relationship Id="rId1" Type="http://schemas.openxmlformats.org/officeDocument/2006/relationships/drawing" Target="../drawings/drawing23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4.xml"/><Relationship Id="rId2" Type="http://schemas.openxmlformats.org/officeDocument/2006/relationships/vmlDrawing" Target="../drawings/vmlDrawing25.vml"/><Relationship Id="rId1" Type="http://schemas.openxmlformats.org/officeDocument/2006/relationships/drawing" Target="../drawings/drawing24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13.bin"/><Relationship Id="rId4" Type="http://schemas.openxmlformats.org/officeDocument/2006/relationships/ctrlProp" Target="../ctrlProps/ctrlProp25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6.xml"/><Relationship Id="rId2" Type="http://schemas.openxmlformats.org/officeDocument/2006/relationships/vmlDrawing" Target="../drawings/vmlDrawing27.vml"/><Relationship Id="rId1" Type="http://schemas.openxmlformats.org/officeDocument/2006/relationships/drawing" Target="../drawings/drawing26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7.xml"/><Relationship Id="rId2" Type="http://schemas.openxmlformats.org/officeDocument/2006/relationships/vmlDrawing" Target="../drawings/vmlDrawing28.vml"/><Relationship Id="rId1" Type="http://schemas.openxmlformats.org/officeDocument/2006/relationships/drawing" Target="../drawings/drawing27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8.xml"/><Relationship Id="rId2" Type="http://schemas.openxmlformats.org/officeDocument/2006/relationships/vmlDrawing" Target="../drawings/vmlDrawing29.vml"/><Relationship Id="rId1" Type="http://schemas.openxmlformats.org/officeDocument/2006/relationships/drawing" Target="../drawings/drawing28.x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14.bin"/><Relationship Id="rId4" Type="http://schemas.openxmlformats.org/officeDocument/2006/relationships/ctrlProp" Target="../ctrlProps/ctrlProp29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0.xml"/><Relationship Id="rId2" Type="http://schemas.openxmlformats.org/officeDocument/2006/relationships/vmlDrawing" Target="../drawings/vmlDrawing31.vml"/><Relationship Id="rId1" Type="http://schemas.openxmlformats.org/officeDocument/2006/relationships/drawing" Target="../drawings/drawing30.xm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1.xml"/><Relationship Id="rId2" Type="http://schemas.openxmlformats.org/officeDocument/2006/relationships/vmlDrawing" Target="../drawings/vmlDrawing32.vml"/><Relationship Id="rId1" Type="http://schemas.openxmlformats.org/officeDocument/2006/relationships/drawing" Target="../drawings/drawing31.x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2.xml"/><Relationship Id="rId2" Type="http://schemas.openxmlformats.org/officeDocument/2006/relationships/vmlDrawing" Target="../drawings/vmlDrawing33.vml"/><Relationship Id="rId1" Type="http://schemas.openxmlformats.org/officeDocument/2006/relationships/drawing" Target="../drawings/drawing32.x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4.vml"/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15.bin"/><Relationship Id="rId4" Type="http://schemas.openxmlformats.org/officeDocument/2006/relationships/ctrlProp" Target="../ctrlProps/ctrlProp33.xm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4.xml"/><Relationship Id="rId2" Type="http://schemas.openxmlformats.org/officeDocument/2006/relationships/vmlDrawing" Target="../drawings/vmlDrawing35.vml"/><Relationship Id="rId1" Type="http://schemas.openxmlformats.org/officeDocument/2006/relationships/drawing" Target="../drawings/drawing34.x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5.xml"/><Relationship Id="rId2" Type="http://schemas.openxmlformats.org/officeDocument/2006/relationships/vmlDrawing" Target="../drawings/vmlDrawing36.vml"/><Relationship Id="rId1" Type="http://schemas.openxmlformats.org/officeDocument/2006/relationships/drawing" Target="../drawings/drawing35.xm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6.xml"/><Relationship Id="rId2" Type="http://schemas.openxmlformats.org/officeDocument/2006/relationships/vmlDrawing" Target="../drawings/vmlDrawing37.vml"/><Relationship Id="rId1" Type="http://schemas.openxmlformats.org/officeDocument/2006/relationships/drawing" Target="../drawings/drawing36.xml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7.xml"/><Relationship Id="rId2" Type="http://schemas.openxmlformats.org/officeDocument/2006/relationships/vmlDrawing" Target="../drawings/vmlDrawing38.vml"/><Relationship Id="rId1" Type="http://schemas.openxmlformats.org/officeDocument/2006/relationships/drawing" Target="../drawings/drawing37.x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8.xml"/><Relationship Id="rId2" Type="http://schemas.openxmlformats.org/officeDocument/2006/relationships/vmlDrawing" Target="../drawings/vmlDrawing39.vml"/><Relationship Id="rId1" Type="http://schemas.openxmlformats.org/officeDocument/2006/relationships/drawing" Target="../drawings/drawing38.xml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9.xml"/><Relationship Id="rId2" Type="http://schemas.openxmlformats.org/officeDocument/2006/relationships/vmlDrawing" Target="../drawings/vmlDrawing40.vml"/><Relationship Id="rId1" Type="http://schemas.openxmlformats.org/officeDocument/2006/relationships/drawing" Target="../drawings/drawing39.xml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0.xml"/><Relationship Id="rId2" Type="http://schemas.openxmlformats.org/officeDocument/2006/relationships/vmlDrawing" Target="../drawings/vmlDrawing41.vml"/><Relationship Id="rId1" Type="http://schemas.openxmlformats.org/officeDocument/2006/relationships/drawing" Target="../drawings/drawing40.x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2.vml"/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16.bin"/><Relationship Id="rId4" Type="http://schemas.openxmlformats.org/officeDocument/2006/relationships/ctrlProp" Target="../ctrlProps/ctrlProp41.xml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2.xml"/><Relationship Id="rId2" Type="http://schemas.openxmlformats.org/officeDocument/2006/relationships/vmlDrawing" Target="../drawings/vmlDrawing43.vml"/><Relationship Id="rId1" Type="http://schemas.openxmlformats.org/officeDocument/2006/relationships/drawing" Target="../drawings/drawing42.xml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3.xml"/><Relationship Id="rId2" Type="http://schemas.openxmlformats.org/officeDocument/2006/relationships/vmlDrawing" Target="../drawings/vmlDrawing44.vml"/><Relationship Id="rId1" Type="http://schemas.openxmlformats.org/officeDocument/2006/relationships/drawing" Target="../drawings/drawing43.x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4.xml"/><Relationship Id="rId2" Type="http://schemas.openxmlformats.org/officeDocument/2006/relationships/vmlDrawing" Target="../drawings/vmlDrawing45.vml"/><Relationship Id="rId1" Type="http://schemas.openxmlformats.org/officeDocument/2006/relationships/drawing" Target="../drawings/drawing44.xml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6.vml"/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17.bin"/><Relationship Id="rId4" Type="http://schemas.openxmlformats.org/officeDocument/2006/relationships/ctrlProp" Target="../ctrlProps/ctrlProp45.xml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6.xml"/><Relationship Id="rId2" Type="http://schemas.openxmlformats.org/officeDocument/2006/relationships/vmlDrawing" Target="../drawings/vmlDrawing47.vml"/><Relationship Id="rId1" Type="http://schemas.openxmlformats.org/officeDocument/2006/relationships/drawing" Target="../drawings/drawing46.x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7.xml"/><Relationship Id="rId2" Type="http://schemas.openxmlformats.org/officeDocument/2006/relationships/vmlDrawing" Target="../drawings/vmlDrawing48.vml"/><Relationship Id="rId1" Type="http://schemas.openxmlformats.org/officeDocument/2006/relationships/drawing" Target="../drawings/drawing47.xml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8.xml"/><Relationship Id="rId2" Type="http://schemas.openxmlformats.org/officeDocument/2006/relationships/vmlDrawing" Target="../drawings/vmlDrawing49.vml"/><Relationship Id="rId1" Type="http://schemas.openxmlformats.org/officeDocument/2006/relationships/drawing" Target="../drawings/drawing48.xml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0.vml"/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18.bin"/><Relationship Id="rId4" Type="http://schemas.openxmlformats.org/officeDocument/2006/relationships/ctrlProp" Target="../ctrlProps/ctrlProp49.x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1.vml"/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19.bin"/><Relationship Id="rId4" Type="http://schemas.openxmlformats.org/officeDocument/2006/relationships/ctrlProp" Target="../ctrlProps/ctrlProp50.xml"/></Relationships>
</file>

<file path=xl/worksheets/_rels/sheet5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1.xml"/><Relationship Id="rId2" Type="http://schemas.openxmlformats.org/officeDocument/2006/relationships/vmlDrawing" Target="../drawings/vmlDrawing52.vml"/><Relationship Id="rId1" Type="http://schemas.openxmlformats.org/officeDocument/2006/relationships/drawing" Target="../drawings/drawing51.xml"/></Relationships>
</file>

<file path=xl/worksheets/_rels/sheet5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2.xml"/><Relationship Id="rId2" Type="http://schemas.openxmlformats.org/officeDocument/2006/relationships/vmlDrawing" Target="../drawings/vmlDrawing53.vml"/><Relationship Id="rId1" Type="http://schemas.openxmlformats.org/officeDocument/2006/relationships/drawing" Target="../drawings/drawing52.x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3.xml"/><Relationship Id="rId2" Type="http://schemas.openxmlformats.org/officeDocument/2006/relationships/vmlDrawing" Target="../drawings/vmlDrawing54.vml"/><Relationship Id="rId1" Type="http://schemas.openxmlformats.org/officeDocument/2006/relationships/drawing" Target="../drawings/drawing53.xml"/></Relationships>
</file>

<file path=xl/worksheets/_rels/sheet6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5.vml"/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20.bin"/><Relationship Id="rId4" Type="http://schemas.openxmlformats.org/officeDocument/2006/relationships/ctrlProp" Target="../ctrlProps/ctrlProp54.xml"/></Relationships>
</file>

<file path=xl/worksheets/_rels/sheet6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6.vml"/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21.bin"/><Relationship Id="rId4" Type="http://schemas.openxmlformats.org/officeDocument/2006/relationships/ctrlProp" Target="../ctrlProps/ctrlProp55.xm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6.xml"/><Relationship Id="rId2" Type="http://schemas.openxmlformats.org/officeDocument/2006/relationships/vmlDrawing" Target="../drawings/vmlDrawing57.vml"/><Relationship Id="rId1" Type="http://schemas.openxmlformats.org/officeDocument/2006/relationships/drawing" Target="../drawings/drawing56.xml"/></Relationships>
</file>

<file path=xl/worksheets/_rels/sheet6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7.xml"/><Relationship Id="rId2" Type="http://schemas.openxmlformats.org/officeDocument/2006/relationships/vmlDrawing" Target="../drawings/vmlDrawing58.vml"/><Relationship Id="rId1" Type="http://schemas.openxmlformats.org/officeDocument/2006/relationships/drawing" Target="../drawings/drawing57.xml"/></Relationships>
</file>

<file path=xl/worksheets/_rels/sheet6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8.xml"/><Relationship Id="rId2" Type="http://schemas.openxmlformats.org/officeDocument/2006/relationships/vmlDrawing" Target="../drawings/vmlDrawing59.vml"/><Relationship Id="rId1" Type="http://schemas.openxmlformats.org/officeDocument/2006/relationships/drawing" Target="../drawings/drawing58.xm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0.vml"/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22.bin"/><Relationship Id="rId4" Type="http://schemas.openxmlformats.org/officeDocument/2006/relationships/ctrlProp" Target="../ctrlProps/ctrlProp59.xml"/></Relationships>
</file>

<file path=xl/worksheets/_rels/sheet6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1.vml"/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23.bin"/><Relationship Id="rId4" Type="http://schemas.openxmlformats.org/officeDocument/2006/relationships/ctrlProp" Target="../ctrlProps/ctrlProp60.xml"/></Relationships>
</file>

<file path=xl/worksheets/_rels/sheet6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61.xml"/><Relationship Id="rId2" Type="http://schemas.openxmlformats.org/officeDocument/2006/relationships/vmlDrawing" Target="../drawings/vmlDrawing62.vml"/><Relationship Id="rId1" Type="http://schemas.openxmlformats.org/officeDocument/2006/relationships/drawing" Target="../drawings/drawing61.xml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62.xml"/><Relationship Id="rId2" Type="http://schemas.openxmlformats.org/officeDocument/2006/relationships/vmlDrawing" Target="../drawings/vmlDrawing63.vml"/><Relationship Id="rId1" Type="http://schemas.openxmlformats.org/officeDocument/2006/relationships/drawing" Target="../drawings/drawing62.xml"/></Relationships>
</file>

<file path=xl/worksheets/_rels/sheet70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63.xml"/><Relationship Id="rId2" Type="http://schemas.openxmlformats.org/officeDocument/2006/relationships/vmlDrawing" Target="../drawings/vmlDrawing64.vml"/><Relationship Id="rId1" Type="http://schemas.openxmlformats.org/officeDocument/2006/relationships/drawing" Target="../drawings/drawing63.xml"/></Relationships>
</file>

<file path=xl/worksheets/_rels/sheet7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5.vml"/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24.bin"/><Relationship Id="rId4" Type="http://schemas.openxmlformats.org/officeDocument/2006/relationships/ctrlProp" Target="../ctrlProps/ctrlProp64.xml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6.vml"/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25.bin"/><Relationship Id="rId4" Type="http://schemas.openxmlformats.org/officeDocument/2006/relationships/ctrlProp" Target="../ctrlProps/ctrlProp65.xml"/></Relationships>
</file>

<file path=xl/worksheets/_rels/sheet7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66.xml"/><Relationship Id="rId2" Type="http://schemas.openxmlformats.org/officeDocument/2006/relationships/vmlDrawing" Target="../drawings/vmlDrawing67.vml"/><Relationship Id="rId1" Type="http://schemas.openxmlformats.org/officeDocument/2006/relationships/drawing" Target="../drawings/drawing66.xml"/></Relationships>
</file>

<file path=xl/worksheets/_rels/sheet7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67.xml"/><Relationship Id="rId2" Type="http://schemas.openxmlformats.org/officeDocument/2006/relationships/vmlDrawing" Target="../drawings/vmlDrawing68.vml"/><Relationship Id="rId1" Type="http://schemas.openxmlformats.org/officeDocument/2006/relationships/drawing" Target="../drawings/drawing67.xml"/></Relationships>
</file>

<file path=xl/worksheets/_rels/sheet7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68.xml"/><Relationship Id="rId2" Type="http://schemas.openxmlformats.org/officeDocument/2006/relationships/vmlDrawing" Target="../drawings/vmlDrawing69.vml"/><Relationship Id="rId1" Type="http://schemas.openxmlformats.org/officeDocument/2006/relationships/drawing" Target="../drawings/drawing68.xml"/></Relationships>
</file>

<file path=xl/worksheets/_rels/sheet7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0.vml"/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26.bin"/><Relationship Id="rId4" Type="http://schemas.openxmlformats.org/officeDocument/2006/relationships/ctrlProp" Target="../ctrlProps/ctrlProp69.xml"/></Relationships>
</file>

<file path=xl/worksheets/_rels/sheet7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1.vml"/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27.bin"/><Relationship Id="rId4" Type="http://schemas.openxmlformats.org/officeDocument/2006/relationships/ctrlProp" Target="../ctrlProps/ctrlProp70.xml"/></Relationships>
</file>

<file path=xl/worksheets/_rels/sheet7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71.xml"/><Relationship Id="rId2" Type="http://schemas.openxmlformats.org/officeDocument/2006/relationships/vmlDrawing" Target="../drawings/vmlDrawing72.vml"/><Relationship Id="rId1" Type="http://schemas.openxmlformats.org/officeDocument/2006/relationships/drawing" Target="../drawings/drawing71.xml"/></Relationships>
</file>

<file path=xl/worksheets/_rels/sheet7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72.xml"/><Relationship Id="rId2" Type="http://schemas.openxmlformats.org/officeDocument/2006/relationships/vmlDrawing" Target="../drawings/vmlDrawing73.vml"/><Relationship Id="rId1" Type="http://schemas.openxmlformats.org/officeDocument/2006/relationships/drawing" Target="../drawings/drawing72.xml"/></Relationships>
</file>

<file path=xl/worksheets/_rels/sheet80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73.xml"/><Relationship Id="rId2" Type="http://schemas.openxmlformats.org/officeDocument/2006/relationships/vmlDrawing" Target="../drawings/vmlDrawing74.vml"/><Relationship Id="rId1" Type="http://schemas.openxmlformats.org/officeDocument/2006/relationships/drawing" Target="../drawings/drawing73.xml"/></Relationships>
</file>

<file path=xl/worksheets/_rels/sheet8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5.vml"/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28.bin"/><Relationship Id="rId4" Type="http://schemas.openxmlformats.org/officeDocument/2006/relationships/ctrlProp" Target="../ctrlProps/ctrlProp74.xml"/></Relationships>
</file>

<file path=xl/worksheets/_rels/sheet8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6.vml"/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29.bin"/><Relationship Id="rId4" Type="http://schemas.openxmlformats.org/officeDocument/2006/relationships/ctrlProp" Target="../ctrlProps/ctrlProp75.xml"/></Relationships>
</file>

<file path=xl/worksheets/_rels/sheet8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76.xml"/><Relationship Id="rId2" Type="http://schemas.openxmlformats.org/officeDocument/2006/relationships/vmlDrawing" Target="../drawings/vmlDrawing77.vml"/><Relationship Id="rId1" Type="http://schemas.openxmlformats.org/officeDocument/2006/relationships/drawing" Target="../drawings/drawing76.xml"/></Relationships>
</file>

<file path=xl/worksheets/_rels/sheet8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77.xml"/><Relationship Id="rId2" Type="http://schemas.openxmlformats.org/officeDocument/2006/relationships/vmlDrawing" Target="../drawings/vmlDrawing78.vml"/><Relationship Id="rId1" Type="http://schemas.openxmlformats.org/officeDocument/2006/relationships/drawing" Target="../drawings/drawing77.xml"/></Relationships>
</file>

<file path=xl/worksheets/_rels/sheet8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78.xml"/><Relationship Id="rId2" Type="http://schemas.openxmlformats.org/officeDocument/2006/relationships/vmlDrawing" Target="../drawings/vmlDrawing79.vml"/><Relationship Id="rId1" Type="http://schemas.openxmlformats.org/officeDocument/2006/relationships/drawing" Target="../drawings/drawing78.xml"/></Relationships>
</file>

<file path=xl/worksheets/_rels/sheet8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79.xml"/><Relationship Id="rId2" Type="http://schemas.openxmlformats.org/officeDocument/2006/relationships/vmlDrawing" Target="../drawings/vmlDrawing80.vml"/><Relationship Id="rId1" Type="http://schemas.openxmlformats.org/officeDocument/2006/relationships/drawing" Target="../drawings/drawing79.xml"/></Relationships>
</file>

<file path=xl/worksheets/_rels/sheet8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80.xml"/><Relationship Id="rId2" Type="http://schemas.openxmlformats.org/officeDocument/2006/relationships/vmlDrawing" Target="../drawings/vmlDrawing81.vml"/><Relationship Id="rId1" Type="http://schemas.openxmlformats.org/officeDocument/2006/relationships/drawing" Target="../drawings/drawing80.xml"/><Relationship Id="rId4" Type="http://schemas.openxmlformats.org/officeDocument/2006/relationships/ctrlProp" Target="../ctrlProps/ctrlProp81.xml"/></Relationships>
</file>

<file path=xl/worksheets/_rels/sheet8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82.xml"/><Relationship Id="rId2" Type="http://schemas.openxmlformats.org/officeDocument/2006/relationships/vmlDrawing" Target="../drawings/vmlDrawing82.vml"/><Relationship Id="rId1" Type="http://schemas.openxmlformats.org/officeDocument/2006/relationships/drawing" Target="../drawings/drawing81.xml"/></Relationships>
</file>

<file path=xl/worksheets/_rels/sheet8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83.xml"/><Relationship Id="rId2" Type="http://schemas.openxmlformats.org/officeDocument/2006/relationships/vmlDrawing" Target="../drawings/vmlDrawing83.vml"/><Relationship Id="rId1" Type="http://schemas.openxmlformats.org/officeDocument/2006/relationships/drawing" Target="../drawings/drawing82.xml"/></Relationships>
</file>

<file path=xl/worksheets/_rels/sheet90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84.xml"/><Relationship Id="rId2" Type="http://schemas.openxmlformats.org/officeDocument/2006/relationships/vmlDrawing" Target="../drawings/vmlDrawing84.vml"/><Relationship Id="rId1" Type="http://schemas.openxmlformats.org/officeDocument/2006/relationships/drawing" Target="../drawings/drawing83.xml"/></Relationships>
</file>

<file path=xl/worksheets/_rels/sheet9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85.xml"/><Relationship Id="rId2" Type="http://schemas.openxmlformats.org/officeDocument/2006/relationships/vmlDrawing" Target="../drawings/vmlDrawing85.vml"/><Relationship Id="rId1" Type="http://schemas.openxmlformats.org/officeDocument/2006/relationships/drawing" Target="../drawings/drawing84.xml"/></Relationships>
</file>

<file path=xl/worksheets/_rels/sheet9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86.xml"/><Relationship Id="rId2" Type="http://schemas.openxmlformats.org/officeDocument/2006/relationships/vmlDrawing" Target="../drawings/vmlDrawing86.vml"/><Relationship Id="rId1" Type="http://schemas.openxmlformats.org/officeDocument/2006/relationships/drawing" Target="../drawings/drawing85.xml"/></Relationships>
</file>

<file path=xl/worksheets/_rels/sheet9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87.xml"/><Relationship Id="rId2" Type="http://schemas.openxmlformats.org/officeDocument/2006/relationships/vmlDrawing" Target="../drawings/vmlDrawing87.vml"/><Relationship Id="rId1" Type="http://schemas.openxmlformats.org/officeDocument/2006/relationships/drawing" Target="../drawings/drawing86.xml"/></Relationships>
</file>

<file path=xl/worksheets/_rels/sheet9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88.xml"/><Relationship Id="rId2" Type="http://schemas.openxmlformats.org/officeDocument/2006/relationships/vmlDrawing" Target="../drawings/vmlDrawing88.vml"/><Relationship Id="rId1" Type="http://schemas.openxmlformats.org/officeDocument/2006/relationships/drawing" Target="../drawings/drawing87.xml"/></Relationships>
</file>

<file path=xl/worksheets/_rels/sheet9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89.xml"/><Relationship Id="rId2" Type="http://schemas.openxmlformats.org/officeDocument/2006/relationships/vmlDrawing" Target="../drawings/vmlDrawing89.vml"/><Relationship Id="rId1" Type="http://schemas.openxmlformats.org/officeDocument/2006/relationships/drawing" Target="../drawings/drawing88.xml"/></Relationships>
</file>

<file path=xl/worksheets/_rels/sheet9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90.xml"/><Relationship Id="rId2" Type="http://schemas.openxmlformats.org/officeDocument/2006/relationships/vmlDrawing" Target="../drawings/vmlDrawing90.vml"/><Relationship Id="rId1" Type="http://schemas.openxmlformats.org/officeDocument/2006/relationships/drawing" Target="../drawings/drawing89.xml"/></Relationships>
</file>

<file path=xl/worksheets/_rels/sheet9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91.xml"/><Relationship Id="rId2" Type="http://schemas.openxmlformats.org/officeDocument/2006/relationships/vmlDrawing" Target="../drawings/vmlDrawing91.vml"/><Relationship Id="rId1" Type="http://schemas.openxmlformats.org/officeDocument/2006/relationships/drawing" Target="../drawings/drawing90.xml"/></Relationships>
</file>

<file path=xl/worksheets/_rels/sheet9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92.xml"/><Relationship Id="rId2" Type="http://schemas.openxmlformats.org/officeDocument/2006/relationships/vmlDrawing" Target="../drawings/vmlDrawing92.vml"/><Relationship Id="rId1" Type="http://schemas.openxmlformats.org/officeDocument/2006/relationships/drawing" Target="../drawings/drawing91.xml"/></Relationships>
</file>

<file path=xl/worksheets/_rels/sheet9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93.xml"/><Relationship Id="rId2" Type="http://schemas.openxmlformats.org/officeDocument/2006/relationships/vmlDrawing" Target="../drawings/vmlDrawing93.vml"/><Relationship Id="rId1" Type="http://schemas.openxmlformats.org/officeDocument/2006/relationships/drawing" Target="../drawings/drawing92.xml"/></Relationships>
</file>

<file path=xl/worksheets/_rels/sheet100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94.xml"/><Relationship Id="rId2" Type="http://schemas.openxmlformats.org/officeDocument/2006/relationships/vmlDrawing" Target="../drawings/vmlDrawing94.vml"/><Relationship Id="rId1" Type="http://schemas.openxmlformats.org/officeDocument/2006/relationships/drawing" Target="../drawings/drawing93.xml"/></Relationships>
</file>

<file path=xl/worksheets/_rels/sheet10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95.xml"/><Relationship Id="rId2" Type="http://schemas.openxmlformats.org/officeDocument/2006/relationships/vmlDrawing" Target="../drawings/vmlDrawing95.vml"/><Relationship Id="rId1" Type="http://schemas.openxmlformats.org/officeDocument/2006/relationships/drawing" Target="../drawings/drawing94.xml"/></Relationships>
</file>

<file path=xl/worksheets/_rels/sheet10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96.xml"/><Relationship Id="rId2" Type="http://schemas.openxmlformats.org/officeDocument/2006/relationships/vmlDrawing" Target="../drawings/vmlDrawing96.vml"/><Relationship Id="rId1" Type="http://schemas.openxmlformats.org/officeDocument/2006/relationships/drawing" Target="../drawings/drawing95.xml"/></Relationships>
</file>

<file path=xl/worksheets/_rels/sheet10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97.xml"/><Relationship Id="rId2" Type="http://schemas.openxmlformats.org/officeDocument/2006/relationships/vmlDrawing" Target="../drawings/vmlDrawing97.vml"/><Relationship Id="rId1" Type="http://schemas.openxmlformats.org/officeDocument/2006/relationships/drawing" Target="../drawings/drawing96.xml"/></Relationships>
</file>

<file path=xl/worksheets/_rels/sheet10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98.xml"/><Relationship Id="rId2" Type="http://schemas.openxmlformats.org/officeDocument/2006/relationships/vmlDrawing" Target="../drawings/vmlDrawing98.vml"/><Relationship Id="rId1" Type="http://schemas.openxmlformats.org/officeDocument/2006/relationships/drawing" Target="../drawings/drawing97.xml"/></Relationships>
</file>

<file path=xl/worksheets/_rels/sheet10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99.xml"/><Relationship Id="rId2" Type="http://schemas.openxmlformats.org/officeDocument/2006/relationships/vmlDrawing" Target="../drawings/vmlDrawing99.vml"/><Relationship Id="rId1" Type="http://schemas.openxmlformats.org/officeDocument/2006/relationships/drawing" Target="../drawings/drawing98.xml"/></Relationships>
</file>

<file path=xl/worksheets/_rels/sheet10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00.xml"/><Relationship Id="rId2" Type="http://schemas.openxmlformats.org/officeDocument/2006/relationships/vmlDrawing" Target="../drawings/vmlDrawing100.vml"/><Relationship Id="rId1" Type="http://schemas.openxmlformats.org/officeDocument/2006/relationships/drawing" Target="../drawings/drawing99.xml"/></Relationships>
</file>

<file path=xl/worksheets/_rels/sheet10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01.xml"/><Relationship Id="rId2" Type="http://schemas.openxmlformats.org/officeDocument/2006/relationships/vmlDrawing" Target="../drawings/vmlDrawing101.vml"/><Relationship Id="rId1" Type="http://schemas.openxmlformats.org/officeDocument/2006/relationships/drawing" Target="../drawings/drawing100.xml"/></Relationships>
</file>

<file path=xl/worksheets/_rels/sheet10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02.xml"/><Relationship Id="rId2" Type="http://schemas.openxmlformats.org/officeDocument/2006/relationships/vmlDrawing" Target="../drawings/vmlDrawing102.vml"/><Relationship Id="rId1" Type="http://schemas.openxmlformats.org/officeDocument/2006/relationships/drawing" Target="../drawings/drawing101.xml"/></Relationships>
</file>

<file path=xl/worksheets/_rels/sheet10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03.xml"/><Relationship Id="rId2" Type="http://schemas.openxmlformats.org/officeDocument/2006/relationships/vmlDrawing" Target="../drawings/vmlDrawing103.vml"/><Relationship Id="rId1" Type="http://schemas.openxmlformats.org/officeDocument/2006/relationships/drawing" Target="../drawings/drawing102.xml"/></Relationships>
</file>

<file path=xl/worksheets/_rels/sheet110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04.xml"/><Relationship Id="rId2" Type="http://schemas.openxmlformats.org/officeDocument/2006/relationships/vmlDrawing" Target="../drawings/vmlDrawing104.vml"/><Relationship Id="rId1" Type="http://schemas.openxmlformats.org/officeDocument/2006/relationships/drawing" Target="../drawings/drawing103.xml"/></Relationships>
</file>

<file path=xl/worksheets/_rels/sheet11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05.xml"/><Relationship Id="rId2" Type="http://schemas.openxmlformats.org/officeDocument/2006/relationships/vmlDrawing" Target="../drawings/vmlDrawing105.vml"/><Relationship Id="rId1" Type="http://schemas.openxmlformats.org/officeDocument/2006/relationships/drawing" Target="../drawings/drawing104.xml"/></Relationships>
</file>

<file path=xl/worksheets/_rels/sheet11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06.xml"/><Relationship Id="rId2" Type="http://schemas.openxmlformats.org/officeDocument/2006/relationships/vmlDrawing" Target="../drawings/vmlDrawing106.vml"/><Relationship Id="rId1" Type="http://schemas.openxmlformats.org/officeDocument/2006/relationships/drawing" Target="../drawings/drawing105.xml"/></Relationships>
</file>

<file path=xl/worksheets/_rels/sheet11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07.xml"/><Relationship Id="rId2" Type="http://schemas.openxmlformats.org/officeDocument/2006/relationships/vmlDrawing" Target="../drawings/vmlDrawing107.vml"/><Relationship Id="rId1" Type="http://schemas.openxmlformats.org/officeDocument/2006/relationships/drawing" Target="../drawings/drawing106.xml"/></Relationships>
</file>

<file path=xl/worksheets/_rels/sheet11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08.xml"/><Relationship Id="rId2" Type="http://schemas.openxmlformats.org/officeDocument/2006/relationships/vmlDrawing" Target="../drawings/vmlDrawing108.vml"/><Relationship Id="rId1" Type="http://schemas.openxmlformats.org/officeDocument/2006/relationships/drawing" Target="../drawings/drawing107.xml"/></Relationships>
</file>

<file path=xl/worksheets/_rels/sheet11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09.xml"/><Relationship Id="rId2" Type="http://schemas.openxmlformats.org/officeDocument/2006/relationships/vmlDrawing" Target="../drawings/vmlDrawing109.vml"/><Relationship Id="rId1" Type="http://schemas.openxmlformats.org/officeDocument/2006/relationships/drawing" Target="../drawings/drawing108.xml"/></Relationships>
</file>

<file path=xl/worksheets/_rels/sheet1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0.vml"/><Relationship Id="rId2" Type="http://schemas.openxmlformats.org/officeDocument/2006/relationships/drawing" Target="../drawings/drawing109.xml"/><Relationship Id="rId1" Type="http://schemas.openxmlformats.org/officeDocument/2006/relationships/printerSettings" Target="../printerSettings/printerSettings30.bin"/><Relationship Id="rId4" Type="http://schemas.openxmlformats.org/officeDocument/2006/relationships/ctrlProp" Target="../ctrlProps/ctrlProp110.xml"/></Relationships>
</file>

<file path=xl/worksheets/_rels/sheet11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11.xml"/><Relationship Id="rId2" Type="http://schemas.openxmlformats.org/officeDocument/2006/relationships/vmlDrawing" Target="../drawings/vmlDrawing111.vml"/><Relationship Id="rId1" Type="http://schemas.openxmlformats.org/officeDocument/2006/relationships/drawing" Target="../drawings/drawing110.xml"/></Relationships>
</file>

<file path=xl/worksheets/_rels/sheet11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12.xml"/><Relationship Id="rId2" Type="http://schemas.openxmlformats.org/officeDocument/2006/relationships/vmlDrawing" Target="../drawings/vmlDrawing112.vml"/><Relationship Id="rId1" Type="http://schemas.openxmlformats.org/officeDocument/2006/relationships/drawing" Target="../drawings/drawing111.xml"/></Relationships>
</file>

<file path=xl/worksheets/_rels/sheet11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13.xml"/><Relationship Id="rId2" Type="http://schemas.openxmlformats.org/officeDocument/2006/relationships/vmlDrawing" Target="../drawings/vmlDrawing113.vml"/><Relationship Id="rId1" Type="http://schemas.openxmlformats.org/officeDocument/2006/relationships/drawing" Target="../drawings/drawing112.xml"/></Relationships>
</file>

<file path=xl/worksheets/_rels/sheet1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4.vml"/><Relationship Id="rId2" Type="http://schemas.openxmlformats.org/officeDocument/2006/relationships/drawing" Target="../drawings/drawing113.xml"/><Relationship Id="rId1" Type="http://schemas.openxmlformats.org/officeDocument/2006/relationships/printerSettings" Target="../printerSettings/printerSettings31.bin"/><Relationship Id="rId4" Type="http://schemas.openxmlformats.org/officeDocument/2006/relationships/ctrlProp" Target="../ctrlProps/ctrlProp114.xml"/></Relationships>
</file>

<file path=xl/worksheets/_rels/sheet12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15.xml"/><Relationship Id="rId2" Type="http://schemas.openxmlformats.org/officeDocument/2006/relationships/vmlDrawing" Target="../drawings/vmlDrawing115.vml"/><Relationship Id="rId1" Type="http://schemas.openxmlformats.org/officeDocument/2006/relationships/drawing" Target="../drawings/drawing114.xml"/></Relationships>
</file>

<file path=xl/worksheets/_rels/sheet12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16.xml"/><Relationship Id="rId2" Type="http://schemas.openxmlformats.org/officeDocument/2006/relationships/vmlDrawing" Target="../drawings/vmlDrawing116.vml"/><Relationship Id="rId1" Type="http://schemas.openxmlformats.org/officeDocument/2006/relationships/drawing" Target="../drawings/drawing115.xml"/></Relationships>
</file>

<file path=xl/worksheets/_rels/sheet12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17.xml"/><Relationship Id="rId2" Type="http://schemas.openxmlformats.org/officeDocument/2006/relationships/vmlDrawing" Target="../drawings/vmlDrawing117.vml"/><Relationship Id="rId1" Type="http://schemas.openxmlformats.org/officeDocument/2006/relationships/drawing" Target="../drawings/drawing116.xml"/></Relationships>
</file>

<file path=xl/worksheets/_rels/sheet12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18.xml"/><Relationship Id="rId2" Type="http://schemas.openxmlformats.org/officeDocument/2006/relationships/vmlDrawing" Target="../drawings/vmlDrawing118.vml"/><Relationship Id="rId1" Type="http://schemas.openxmlformats.org/officeDocument/2006/relationships/drawing" Target="../drawings/drawing117.xml"/></Relationships>
</file>

<file path=xl/worksheets/_rels/sheet1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9.vml"/><Relationship Id="rId2" Type="http://schemas.openxmlformats.org/officeDocument/2006/relationships/drawing" Target="../drawings/drawing118.xml"/><Relationship Id="rId1" Type="http://schemas.openxmlformats.org/officeDocument/2006/relationships/printerSettings" Target="../printerSettings/printerSettings32.bin"/><Relationship Id="rId4" Type="http://schemas.openxmlformats.org/officeDocument/2006/relationships/ctrlProp" Target="../ctrlProps/ctrlProp119.xml"/></Relationships>
</file>

<file path=xl/worksheets/_rels/sheet1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0.vml"/><Relationship Id="rId2" Type="http://schemas.openxmlformats.org/officeDocument/2006/relationships/drawing" Target="../drawings/drawing119.xml"/><Relationship Id="rId1" Type="http://schemas.openxmlformats.org/officeDocument/2006/relationships/printerSettings" Target="../printerSettings/printerSettings33.bin"/><Relationship Id="rId4" Type="http://schemas.openxmlformats.org/officeDocument/2006/relationships/ctrlProp" Target="../ctrlProps/ctrlProp120.xml"/></Relationships>
</file>

<file path=xl/worksheets/_rels/sheet12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21.xml"/><Relationship Id="rId2" Type="http://schemas.openxmlformats.org/officeDocument/2006/relationships/vmlDrawing" Target="../drawings/vmlDrawing121.vml"/><Relationship Id="rId1" Type="http://schemas.openxmlformats.org/officeDocument/2006/relationships/drawing" Target="../drawings/drawing120.xml"/></Relationships>
</file>

<file path=xl/worksheets/_rels/sheet12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22.xml"/><Relationship Id="rId2" Type="http://schemas.openxmlformats.org/officeDocument/2006/relationships/vmlDrawing" Target="../drawings/vmlDrawing122.vml"/><Relationship Id="rId1" Type="http://schemas.openxmlformats.org/officeDocument/2006/relationships/drawing" Target="../drawings/drawing121.xml"/></Relationships>
</file>

<file path=xl/worksheets/_rels/sheet12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23.xml"/><Relationship Id="rId2" Type="http://schemas.openxmlformats.org/officeDocument/2006/relationships/vmlDrawing" Target="../drawings/vmlDrawing123.vml"/><Relationship Id="rId1" Type="http://schemas.openxmlformats.org/officeDocument/2006/relationships/drawing" Target="../drawings/drawing122.xml"/></Relationships>
</file>

<file path=xl/worksheets/_rels/sheet130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24.xml"/><Relationship Id="rId2" Type="http://schemas.openxmlformats.org/officeDocument/2006/relationships/vmlDrawing" Target="../drawings/vmlDrawing124.vml"/><Relationship Id="rId1" Type="http://schemas.openxmlformats.org/officeDocument/2006/relationships/drawing" Target="../drawings/drawing123.xml"/></Relationships>
</file>

<file path=xl/worksheets/_rels/sheet13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25.xml"/><Relationship Id="rId2" Type="http://schemas.openxmlformats.org/officeDocument/2006/relationships/vmlDrawing" Target="../drawings/vmlDrawing125.vml"/><Relationship Id="rId1" Type="http://schemas.openxmlformats.org/officeDocument/2006/relationships/drawing" Target="../drawings/drawing124.xml"/></Relationships>
</file>

<file path=xl/worksheets/_rels/sheet13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26.xml"/><Relationship Id="rId2" Type="http://schemas.openxmlformats.org/officeDocument/2006/relationships/vmlDrawing" Target="../drawings/vmlDrawing126.vml"/><Relationship Id="rId1" Type="http://schemas.openxmlformats.org/officeDocument/2006/relationships/drawing" Target="../drawings/drawing125.xml"/></Relationships>
</file>

<file path=xl/worksheets/_rels/sheet13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27.xml"/><Relationship Id="rId2" Type="http://schemas.openxmlformats.org/officeDocument/2006/relationships/vmlDrawing" Target="../drawings/vmlDrawing127.vml"/><Relationship Id="rId1" Type="http://schemas.openxmlformats.org/officeDocument/2006/relationships/drawing" Target="../drawings/drawing126.xml"/></Relationships>
</file>

<file path=xl/worksheets/_rels/sheet13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28.xml"/><Relationship Id="rId2" Type="http://schemas.openxmlformats.org/officeDocument/2006/relationships/vmlDrawing" Target="../drawings/vmlDrawing128.vml"/><Relationship Id="rId1" Type="http://schemas.openxmlformats.org/officeDocument/2006/relationships/drawing" Target="../drawings/drawing127.xml"/></Relationships>
</file>

<file path=xl/worksheets/_rels/sheet13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29.xml"/><Relationship Id="rId2" Type="http://schemas.openxmlformats.org/officeDocument/2006/relationships/vmlDrawing" Target="../drawings/vmlDrawing129.vml"/><Relationship Id="rId1" Type="http://schemas.openxmlformats.org/officeDocument/2006/relationships/drawing" Target="../drawings/drawing128.xml"/></Relationships>
</file>

<file path=xl/worksheets/_rels/sheet13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30.xml"/><Relationship Id="rId2" Type="http://schemas.openxmlformats.org/officeDocument/2006/relationships/vmlDrawing" Target="../drawings/vmlDrawing130.vml"/><Relationship Id="rId1" Type="http://schemas.openxmlformats.org/officeDocument/2006/relationships/drawing" Target="../drawings/drawing129.xml"/></Relationships>
</file>

<file path=xl/worksheets/_rels/sheet13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31.xml"/><Relationship Id="rId2" Type="http://schemas.openxmlformats.org/officeDocument/2006/relationships/vmlDrawing" Target="../drawings/vmlDrawing131.vml"/><Relationship Id="rId1" Type="http://schemas.openxmlformats.org/officeDocument/2006/relationships/drawing" Target="../drawings/drawing130.xml"/></Relationships>
</file>

<file path=xl/worksheets/_rels/sheet13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32.xml"/><Relationship Id="rId2" Type="http://schemas.openxmlformats.org/officeDocument/2006/relationships/vmlDrawing" Target="../drawings/vmlDrawing132.vml"/><Relationship Id="rId1" Type="http://schemas.openxmlformats.org/officeDocument/2006/relationships/drawing" Target="../drawings/drawing131.xml"/></Relationships>
</file>

<file path=xl/worksheets/_rels/sheet13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33.xml"/><Relationship Id="rId2" Type="http://schemas.openxmlformats.org/officeDocument/2006/relationships/vmlDrawing" Target="../drawings/vmlDrawing133.vml"/><Relationship Id="rId1" Type="http://schemas.openxmlformats.org/officeDocument/2006/relationships/drawing" Target="../drawings/drawing132.xml"/></Relationships>
</file>

<file path=xl/worksheets/_rels/sheet140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34.xml"/><Relationship Id="rId2" Type="http://schemas.openxmlformats.org/officeDocument/2006/relationships/vmlDrawing" Target="../drawings/vmlDrawing134.vml"/><Relationship Id="rId1" Type="http://schemas.openxmlformats.org/officeDocument/2006/relationships/drawing" Target="../drawings/drawing133.xml"/></Relationships>
</file>

<file path=xl/worksheets/_rels/sheet14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35.xml"/><Relationship Id="rId2" Type="http://schemas.openxmlformats.org/officeDocument/2006/relationships/vmlDrawing" Target="../drawings/vmlDrawing135.vml"/><Relationship Id="rId1" Type="http://schemas.openxmlformats.org/officeDocument/2006/relationships/drawing" Target="../drawings/drawing134.xml"/></Relationships>
</file>

<file path=xl/worksheets/_rels/sheet14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36.xml"/><Relationship Id="rId2" Type="http://schemas.openxmlformats.org/officeDocument/2006/relationships/vmlDrawing" Target="../drawings/vmlDrawing136.vml"/><Relationship Id="rId1" Type="http://schemas.openxmlformats.org/officeDocument/2006/relationships/drawing" Target="../drawings/drawing135.xml"/></Relationships>
</file>

<file path=xl/worksheets/_rels/sheet14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37.xml"/><Relationship Id="rId2" Type="http://schemas.openxmlformats.org/officeDocument/2006/relationships/vmlDrawing" Target="../drawings/vmlDrawing137.vml"/><Relationship Id="rId1" Type="http://schemas.openxmlformats.org/officeDocument/2006/relationships/drawing" Target="../drawings/drawing136.xml"/></Relationships>
</file>

<file path=xl/worksheets/_rels/sheet14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38.xml"/><Relationship Id="rId2" Type="http://schemas.openxmlformats.org/officeDocument/2006/relationships/vmlDrawing" Target="../drawings/vmlDrawing138.vml"/><Relationship Id="rId1" Type="http://schemas.openxmlformats.org/officeDocument/2006/relationships/drawing" Target="../drawings/drawing137.xml"/></Relationships>
</file>

<file path=xl/worksheets/_rels/sheet14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39.xml"/><Relationship Id="rId2" Type="http://schemas.openxmlformats.org/officeDocument/2006/relationships/vmlDrawing" Target="../drawings/vmlDrawing139.vml"/><Relationship Id="rId1" Type="http://schemas.openxmlformats.org/officeDocument/2006/relationships/drawing" Target="../drawings/drawing138.xml"/></Relationships>
</file>

<file path=xl/worksheets/_rels/sheet14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40.xml"/><Relationship Id="rId2" Type="http://schemas.openxmlformats.org/officeDocument/2006/relationships/vmlDrawing" Target="../drawings/vmlDrawing140.vml"/><Relationship Id="rId1" Type="http://schemas.openxmlformats.org/officeDocument/2006/relationships/drawing" Target="../drawings/drawing139.xml"/></Relationships>
</file>

<file path=xl/worksheets/_rels/sheet14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41.xml"/><Relationship Id="rId2" Type="http://schemas.openxmlformats.org/officeDocument/2006/relationships/vmlDrawing" Target="../drawings/vmlDrawing141.vml"/><Relationship Id="rId1" Type="http://schemas.openxmlformats.org/officeDocument/2006/relationships/drawing" Target="../drawings/drawing140.xml"/></Relationships>
</file>

<file path=xl/worksheets/_rels/sheet14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42.xml"/><Relationship Id="rId2" Type="http://schemas.openxmlformats.org/officeDocument/2006/relationships/vmlDrawing" Target="../drawings/vmlDrawing142.vml"/><Relationship Id="rId1" Type="http://schemas.openxmlformats.org/officeDocument/2006/relationships/drawing" Target="../drawings/drawing141.xml"/></Relationships>
</file>

<file path=xl/worksheets/_rels/sheet15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3.vml"/><Relationship Id="rId2" Type="http://schemas.openxmlformats.org/officeDocument/2006/relationships/drawing" Target="../drawings/drawing142.xml"/><Relationship Id="rId1" Type="http://schemas.openxmlformats.org/officeDocument/2006/relationships/printerSettings" Target="../printerSettings/printerSettings34.bin"/><Relationship Id="rId4" Type="http://schemas.openxmlformats.org/officeDocument/2006/relationships/ctrlProp" Target="../ctrlProps/ctrlProp143.xml"/></Relationships>
</file>

<file path=xl/worksheets/_rels/sheet15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44.xml"/><Relationship Id="rId2" Type="http://schemas.openxmlformats.org/officeDocument/2006/relationships/vmlDrawing" Target="../drawings/vmlDrawing144.vml"/><Relationship Id="rId1" Type="http://schemas.openxmlformats.org/officeDocument/2006/relationships/drawing" Target="../drawings/drawing143.xml"/></Relationships>
</file>

<file path=xl/worksheets/_rels/sheet15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45.xml"/><Relationship Id="rId2" Type="http://schemas.openxmlformats.org/officeDocument/2006/relationships/vmlDrawing" Target="../drawings/vmlDrawing145.vml"/><Relationship Id="rId1" Type="http://schemas.openxmlformats.org/officeDocument/2006/relationships/drawing" Target="../drawings/drawing144.xml"/></Relationships>
</file>

<file path=xl/worksheets/_rels/sheet15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46.xml"/><Relationship Id="rId2" Type="http://schemas.openxmlformats.org/officeDocument/2006/relationships/vmlDrawing" Target="../drawings/vmlDrawing146.vml"/><Relationship Id="rId1" Type="http://schemas.openxmlformats.org/officeDocument/2006/relationships/drawing" Target="../drawings/drawing14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U185"/>
  <sheetViews>
    <sheetView tabSelected="1" zoomScale="80" zoomScaleNormal="8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G150" sqref="G150"/>
    </sheetView>
  </sheetViews>
  <sheetFormatPr defaultColWidth="9.1796875" defaultRowHeight="14.5" outlineLevelRow="1"/>
  <cols>
    <col min="1" max="1" width="5.7265625" style="4" customWidth="1"/>
    <col min="2" max="2" width="54.81640625" style="4" customWidth="1"/>
    <col min="3" max="3" width="8.54296875" style="14" bestFit="1" customWidth="1"/>
    <col min="4" max="4" width="4.54296875" style="14" bestFit="1" customWidth="1"/>
    <col min="5" max="5" width="4.54296875" style="14" customWidth="1"/>
    <col min="6" max="6" width="12.54296875" style="14" customWidth="1"/>
    <col min="7" max="7" width="12.81640625" style="4" customWidth="1"/>
    <col min="8" max="8" width="15.54296875" style="4" customWidth="1"/>
    <col min="9" max="9" width="8.1796875" style="4" bestFit="1" customWidth="1"/>
    <col min="10" max="12" width="5" style="4" customWidth="1"/>
    <col min="13" max="14" width="13.54296875" style="4" customWidth="1"/>
    <col min="15" max="15" width="8.1796875" style="4" bestFit="1" customWidth="1"/>
    <col min="16" max="17" width="9.1796875" style="14"/>
    <col min="18" max="18" width="10.453125" style="4" bestFit="1" customWidth="1"/>
    <col min="19" max="20" width="3.54296875" style="14" customWidth="1"/>
    <col min="21" max="16384" width="9.1796875" style="4"/>
  </cols>
  <sheetData>
    <row r="1" spans="1:20" ht="21.5" thickBot="1">
      <c r="A1" s="130" t="s">
        <v>66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9"/>
    </row>
    <row r="2" spans="1:20" ht="15" thickBot="1">
      <c r="A2" s="32"/>
      <c r="B2" s="33">
        <f>INDEX('KPI 1a'!E$18:P$18,Actual_month)</f>
        <v>46054</v>
      </c>
      <c r="C2" s="34"/>
      <c r="D2" s="34"/>
      <c r="E2" s="34"/>
      <c r="F2" s="34"/>
      <c r="O2" s="35"/>
    </row>
    <row r="3" spans="1:20" ht="15" thickBot="1">
      <c r="A3" s="32"/>
      <c r="C3" s="21"/>
      <c r="D3" s="193" t="s">
        <v>18</v>
      </c>
      <c r="E3" s="194"/>
      <c r="F3" s="194"/>
      <c r="G3" s="194"/>
      <c r="H3" s="194"/>
      <c r="I3" s="195"/>
      <c r="J3" s="193" t="s">
        <v>19</v>
      </c>
      <c r="K3" s="194"/>
      <c r="L3" s="194"/>
      <c r="M3" s="194"/>
      <c r="N3" s="194"/>
      <c r="O3" s="195"/>
      <c r="R3" s="7">
        <v>0.9</v>
      </c>
    </row>
    <row r="4" spans="1:20" ht="15" thickBot="1">
      <c r="A4" s="32"/>
      <c r="B4" s="82"/>
      <c r="C4" s="41" t="s">
        <v>15</v>
      </c>
      <c r="G4" s="42" t="s">
        <v>20</v>
      </c>
      <c r="H4" s="43" t="s">
        <v>2</v>
      </c>
      <c r="I4" s="44" t="s">
        <v>23</v>
      </c>
      <c r="J4" s="9"/>
      <c r="K4" s="9"/>
      <c r="L4" s="9"/>
      <c r="M4" s="42" t="s">
        <v>20</v>
      </c>
      <c r="N4" s="43" t="s">
        <v>2</v>
      </c>
      <c r="O4" s="44" t="s">
        <v>23</v>
      </c>
      <c r="P4" s="28"/>
    </row>
    <row r="5" spans="1:20" ht="15" thickBot="1">
      <c r="A5" s="59" t="s">
        <v>28</v>
      </c>
      <c r="B5" s="60"/>
      <c r="C5" s="49"/>
      <c r="D5" s="49"/>
      <c r="E5" s="49"/>
      <c r="F5" s="49"/>
      <c r="G5" s="50"/>
      <c r="H5" s="50"/>
      <c r="I5" s="50"/>
      <c r="J5" s="50"/>
      <c r="K5" s="50"/>
      <c r="L5" s="50"/>
      <c r="M5" s="50"/>
      <c r="N5" s="50"/>
      <c r="O5" s="51"/>
    </row>
    <row r="6" spans="1:20" ht="15" thickBot="1">
      <c r="A6" s="36">
        <v>1</v>
      </c>
      <c r="B6" s="60" t="s">
        <v>68</v>
      </c>
      <c r="C6" s="49"/>
      <c r="D6" s="49"/>
      <c r="E6" s="49"/>
      <c r="F6" s="49"/>
      <c r="G6" s="50"/>
      <c r="H6" s="50"/>
      <c r="I6" s="50"/>
      <c r="J6" s="50"/>
      <c r="K6" s="50"/>
      <c r="L6" s="50"/>
      <c r="M6" s="50"/>
      <c r="N6" s="50"/>
      <c r="O6" s="51"/>
    </row>
    <row r="7" spans="1:20" ht="20">
      <c r="A7" s="36" t="s">
        <v>80</v>
      </c>
      <c r="B7" s="48" t="s">
        <v>65</v>
      </c>
      <c r="C7" s="21" t="s">
        <v>74</v>
      </c>
      <c r="D7" s="47" t="s">
        <v>6</v>
      </c>
      <c r="E7" s="47" t="s">
        <v>6</v>
      </c>
      <c r="F7" s="47" t="s">
        <v>6</v>
      </c>
      <c r="G7" s="71">
        <f>INDEX('KPI 1a'!$E$19:$P$19,Actual_month)</f>
        <v>43020</v>
      </c>
      <c r="H7" s="72">
        <f>INDEX('KPI 1a'!E$20:P$20,Actual_month)</f>
        <v>34037</v>
      </c>
      <c r="I7" s="31">
        <f t="shared" ref="I7:I12" si="0">IFERROR(H7/G7,"")</f>
        <v>0.79119014411901445</v>
      </c>
      <c r="J7" s="47" t="s">
        <v>6</v>
      </c>
      <c r="K7" s="47" t="s">
        <v>6</v>
      </c>
      <c r="L7" s="47" t="s">
        <v>6</v>
      </c>
      <c r="M7" s="71">
        <f>INDEX('KPI 1a'!$E$26:$P$26,Actual_month)</f>
        <v>330640</v>
      </c>
      <c r="N7" s="72">
        <f>INDEX('KPI 1a'!$E$27:$P$27,Actual_month)</f>
        <v>345878</v>
      </c>
      <c r="O7" s="31">
        <f t="shared" ref="O7:O12" si="1">IFERROR(N7/M7,"")</f>
        <v>1.0460863779337044</v>
      </c>
      <c r="P7" s="15" t="s">
        <v>21</v>
      </c>
      <c r="Q7" s="6">
        <f>G7*$R$3</f>
        <v>38718</v>
      </c>
      <c r="R7" s="6">
        <f>M7*$R$3</f>
        <v>297576</v>
      </c>
      <c r="S7" s="14" t="s">
        <v>24</v>
      </c>
      <c r="T7" s="14" t="s">
        <v>38</v>
      </c>
    </row>
    <row r="8" spans="1:20" ht="20">
      <c r="A8" s="36" t="s">
        <v>81</v>
      </c>
      <c r="B8" s="48" t="s">
        <v>240</v>
      </c>
      <c r="C8" s="21" t="s">
        <v>74</v>
      </c>
      <c r="D8" s="47" t="s">
        <v>6</v>
      </c>
      <c r="E8" s="47" t="s">
        <v>6</v>
      </c>
      <c r="F8" s="47" t="s">
        <v>6</v>
      </c>
      <c r="G8" s="71">
        <f>INDEX('KPI 1b'!$E$19:$P$19,Actual_month)</f>
        <v>42159.6</v>
      </c>
      <c r="H8" s="72">
        <f>INDEX('KPI 1b'!E$20:P$20,Actual_month)</f>
        <v>34037</v>
      </c>
      <c r="I8" s="31">
        <f t="shared" si="0"/>
        <v>0.80733688175409635</v>
      </c>
      <c r="J8" s="47" t="s">
        <v>6</v>
      </c>
      <c r="K8" s="47" t="s">
        <v>6</v>
      </c>
      <c r="L8" s="47" t="s">
        <v>6</v>
      </c>
      <c r="M8" s="71">
        <f>INDEX('KPI 1b'!$E$26:$P$26,Actual_month)</f>
        <v>324027.2</v>
      </c>
      <c r="N8" s="72">
        <f>INDEX('KPI 1b'!$E$27:$P$27,Actual_month)</f>
        <v>345878</v>
      </c>
      <c r="O8" s="31">
        <f t="shared" si="1"/>
        <v>1.067435079524188</v>
      </c>
      <c r="P8" s="15" t="s">
        <v>21</v>
      </c>
      <c r="Q8" s="6">
        <f>G8*$R$3</f>
        <v>37943.64</v>
      </c>
      <c r="R8" s="6">
        <f>M8*$R$3</f>
        <v>291624.48000000004</v>
      </c>
      <c r="S8" s="14" t="s">
        <v>24</v>
      </c>
      <c r="T8" s="14" t="s">
        <v>38</v>
      </c>
    </row>
    <row r="9" spans="1:20" ht="20">
      <c r="A9" s="36" t="s">
        <v>82</v>
      </c>
      <c r="B9" s="48" t="s">
        <v>158</v>
      </c>
      <c r="C9" s="21" t="s">
        <v>45</v>
      </c>
      <c r="D9" s="66" t="s">
        <v>6</v>
      </c>
      <c r="E9" s="66" t="s">
        <v>6</v>
      </c>
      <c r="F9" s="66" t="s">
        <v>6</v>
      </c>
      <c r="G9" s="71">
        <f>INDEX('KPI 1c'!$E$19:$P$19,Actual_month)</f>
        <v>50298.261111111111</v>
      </c>
      <c r="H9" s="72">
        <f>INDEX('KPI 1c'!$E$20:$P$20,Actual_month)</f>
        <v>48514.887265023732</v>
      </c>
      <c r="I9" s="31">
        <f t="shared" si="0"/>
        <v>0.96454402584320309</v>
      </c>
      <c r="J9" s="66" t="s">
        <v>6</v>
      </c>
      <c r="K9" s="66" t="s">
        <v>6</v>
      </c>
      <c r="L9" s="66" t="s">
        <v>6</v>
      </c>
      <c r="M9" s="71">
        <f>INDEX('KPI 1c'!$E$26:$P$26,Actual_month)</f>
        <v>402386.08888888883</v>
      </c>
      <c r="N9" s="70">
        <f>INDEX('KPI 1c'!E$27:P$27,Actual_month)</f>
        <v>431553.88726502372</v>
      </c>
      <c r="O9" s="31">
        <f t="shared" si="1"/>
        <v>1.0724870943145079</v>
      </c>
      <c r="P9" s="29" t="s">
        <v>21</v>
      </c>
      <c r="Q9" s="6">
        <f>G9/$R$3</f>
        <v>55886.956790123455</v>
      </c>
      <c r="R9" s="6">
        <f>M9/$R$3</f>
        <v>447095.65432098758</v>
      </c>
      <c r="S9" s="14" t="s">
        <v>25</v>
      </c>
      <c r="T9" s="14" t="s">
        <v>38</v>
      </c>
    </row>
    <row r="10" spans="1:20" ht="20">
      <c r="A10" s="36" t="s">
        <v>163</v>
      </c>
      <c r="B10" s="48" t="s">
        <v>157</v>
      </c>
      <c r="C10" s="21" t="s">
        <v>45</v>
      </c>
      <c r="D10" s="47" t="s">
        <v>6</v>
      </c>
      <c r="E10" s="47" t="s">
        <v>6</v>
      </c>
      <c r="F10" s="47" t="s">
        <v>6</v>
      </c>
      <c r="G10" s="71">
        <f>INDEX('KPI 1d'!$E$19:$P$19,Actual_month)</f>
        <v>15534.791272630959</v>
      </c>
      <c r="H10" s="166">
        <f>INDEX('KPI 1d'!E$20:P$20,Actual_month)</f>
        <v>9920</v>
      </c>
      <c r="I10" s="31">
        <f t="shared" si="0"/>
        <v>0.63856667437025416</v>
      </c>
      <c r="J10" s="47" t="s">
        <v>6</v>
      </c>
      <c r="K10" s="47" t="s">
        <v>6</v>
      </c>
      <c r="L10" s="47" t="s">
        <v>6</v>
      </c>
      <c r="M10" s="71">
        <f>INDEX('KPI 1d'!$E$26:$P$26,Actual_month)</f>
        <v>124278.33018104767</v>
      </c>
      <c r="N10" s="72">
        <f>INDEX('KPI 1d'!$E$27:$P$27,Actual_month)</f>
        <v>96199.16</v>
      </c>
      <c r="O10" s="31">
        <f t="shared" si="1"/>
        <v>0.7740622187299897</v>
      </c>
      <c r="P10" s="15" t="s">
        <v>21</v>
      </c>
      <c r="Q10" s="6">
        <f>G10*$R$3</f>
        <v>13981.312145367863</v>
      </c>
      <c r="R10" s="6">
        <f>M10*$R$3</f>
        <v>111850.49716294291</v>
      </c>
      <c r="S10" s="14" t="s">
        <v>24</v>
      </c>
      <c r="T10" s="14" t="s">
        <v>38</v>
      </c>
    </row>
    <row r="11" spans="1:20" ht="20">
      <c r="A11" s="36" t="s">
        <v>164</v>
      </c>
      <c r="B11" s="48" t="s">
        <v>159</v>
      </c>
      <c r="C11" s="21" t="s">
        <v>45</v>
      </c>
      <c r="D11" s="66" t="s">
        <v>6</v>
      </c>
      <c r="E11" s="66" t="s">
        <v>6</v>
      </c>
      <c r="F11" s="66" t="s">
        <v>6</v>
      </c>
      <c r="G11" s="71">
        <f>INDEX('KPI 1e'!$E$19:$P$19,Actual_month)</f>
        <v>65833.052383742062</v>
      </c>
      <c r="H11" s="72">
        <f>INDEX('KPI 1e'!E$20:P$20,Actual_month)</f>
        <v>58434.887265023732</v>
      </c>
      <c r="I11" s="31">
        <f t="shared" si="0"/>
        <v>0.88762232874158276</v>
      </c>
      <c r="J11" s="47" t="s">
        <v>6</v>
      </c>
      <c r="K11" s="47" t="s">
        <v>6</v>
      </c>
      <c r="L11" s="47" t="s">
        <v>6</v>
      </c>
      <c r="M11" s="71">
        <f>INDEX('KPI 1e'!$E$26:$P$26,Actual_month)</f>
        <v>526664.4190699365</v>
      </c>
      <c r="N11" s="72">
        <f>INDEX('KPI 1e'!$E$27:$P$27,Actual_month)</f>
        <v>527753.04726502381</v>
      </c>
      <c r="O11" s="31">
        <f t="shared" si="1"/>
        <v>1.0020670243815024</v>
      </c>
      <c r="P11" s="15" t="s">
        <v>21</v>
      </c>
      <c r="Q11" s="6">
        <f>G11*$R$3</f>
        <v>59249.747145367859</v>
      </c>
      <c r="R11" s="6">
        <f>M11*$R$3</f>
        <v>473997.97716294287</v>
      </c>
      <c r="S11" s="14" t="s">
        <v>24</v>
      </c>
      <c r="T11" s="14" t="s">
        <v>38</v>
      </c>
    </row>
    <row r="12" spans="1:20" ht="20">
      <c r="A12" s="36" t="s">
        <v>170</v>
      </c>
      <c r="B12" s="48" t="s">
        <v>162</v>
      </c>
      <c r="C12" s="21" t="s">
        <v>1</v>
      </c>
      <c r="D12" s="47" t="s">
        <v>6</v>
      </c>
      <c r="E12" s="47" t="s">
        <v>6</v>
      </c>
      <c r="F12" s="47" t="s">
        <v>6</v>
      </c>
      <c r="G12" s="76">
        <f>INDEX('KPI 1f'!$E$19:$P$19,Actual_month)</f>
        <v>0.23597252003565591</v>
      </c>
      <c r="H12" s="77">
        <f>INDEX('KPI 1f'!E$20:P$20,Actual_month)</f>
        <v>0.16976160071994573</v>
      </c>
      <c r="I12" s="31">
        <f t="shared" si="0"/>
        <v>0.71941258539042774</v>
      </c>
      <c r="J12" s="47" t="s">
        <v>6</v>
      </c>
      <c r="K12" s="47" t="s">
        <v>6</v>
      </c>
      <c r="L12" s="47" t="s">
        <v>6</v>
      </c>
      <c r="M12" s="76">
        <f>INDEX('KPI 1f'!$E$26:$P$26,Actual_month)</f>
        <v>0.23597252003565591</v>
      </c>
      <c r="N12" s="77">
        <f>INDEX('KPI 1f'!$E$27:$P$27,Actual_month)</f>
        <v>0.18247407987010378</v>
      </c>
      <c r="O12" s="31">
        <f t="shared" si="1"/>
        <v>0.77328529543411062</v>
      </c>
      <c r="P12" s="15" t="s">
        <v>21</v>
      </c>
      <c r="Q12" s="6">
        <f>G12*$R$3</f>
        <v>0.21237526803209034</v>
      </c>
      <c r="R12" s="6">
        <f>M12*$R$3</f>
        <v>0.21237526803209034</v>
      </c>
      <c r="S12" s="14" t="s">
        <v>24</v>
      </c>
      <c r="T12" s="14" t="s">
        <v>38</v>
      </c>
    </row>
    <row r="13" spans="1:20" ht="20">
      <c r="A13" s="36" t="s">
        <v>309</v>
      </c>
      <c r="B13" s="24" t="s">
        <v>77</v>
      </c>
      <c r="C13" s="84" t="s">
        <v>75</v>
      </c>
      <c r="D13" s="20" t="s">
        <v>6</v>
      </c>
      <c r="E13" s="20" t="s">
        <v>6</v>
      </c>
      <c r="F13" s="20" t="s">
        <v>6</v>
      </c>
      <c r="G13" s="97">
        <f>INDEX('KPI 1g'!$E$19:$P$19,Actual_month)</f>
        <v>1.5302894556890299</v>
      </c>
      <c r="H13" s="98">
        <f>IFERROR(INDEX('KPI 1g'!E$20:P$20,Actual_month),)</f>
        <v>1.7168048672040348</v>
      </c>
      <c r="I13" s="23">
        <f>IFERROR(G13/H13,"")</f>
        <v>0.89135899188195955</v>
      </c>
      <c r="J13" s="20" t="s">
        <v>6</v>
      </c>
      <c r="K13" s="20" t="s">
        <v>6</v>
      </c>
      <c r="L13" s="20" t="s">
        <v>6</v>
      </c>
      <c r="M13" s="97">
        <f>INDEX('KPI 1g'!$E$26:$P$26,Actual_month)</f>
        <v>1.5939115613343802</v>
      </c>
      <c r="N13" s="98">
        <f>IFERROR(INDEX('KPI 1g'!E$27:P$27,Actual_month),)</f>
        <v>1.5501160897489172</v>
      </c>
      <c r="O13" s="23">
        <f>IFERROR(M13/N13,"")</f>
        <v>1.0282530269023638</v>
      </c>
      <c r="P13" s="29" t="s">
        <v>21</v>
      </c>
      <c r="Q13" s="83">
        <f>G13/$R$3</f>
        <v>1.7003216174322553</v>
      </c>
      <c r="R13" s="83">
        <f>M13/$R$3</f>
        <v>1.7710128459270891</v>
      </c>
      <c r="S13" s="28" t="s">
        <v>25</v>
      </c>
      <c r="T13" s="14" t="s">
        <v>38</v>
      </c>
    </row>
    <row r="14" spans="1:20" ht="20">
      <c r="A14" s="36" t="s">
        <v>310</v>
      </c>
      <c r="B14" s="17" t="s">
        <v>78</v>
      </c>
      <c r="C14" s="22" t="s">
        <v>74</v>
      </c>
      <c r="D14" s="66" t="s">
        <v>6</v>
      </c>
      <c r="E14" s="66" t="s">
        <v>6</v>
      </c>
      <c r="F14" s="66" t="s">
        <v>6</v>
      </c>
      <c r="G14" s="80">
        <f>INDEX('KPI 1h'!E$19:P$19,Actual_month)</f>
        <v>860.4</v>
      </c>
      <c r="H14" s="80">
        <f>INDEX('KPI 1h'!E$20:P$20,Actual_month)</f>
        <v>1053</v>
      </c>
      <c r="I14" s="23">
        <f>IFERROR(G14/H14,"")</f>
        <v>0.81709401709401708</v>
      </c>
      <c r="J14" s="20" t="s">
        <v>6</v>
      </c>
      <c r="K14" s="20" t="s">
        <v>6</v>
      </c>
      <c r="L14" s="20" t="s">
        <v>6</v>
      </c>
      <c r="M14" s="71">
        <f>INDEX('KPI 1h'!$E$26:$P$26,Actual_month)</f>
        <v>6612.7999999999993</v>
      </c>
      <c r="N14" s="70">
        <f>INDEX('KPI 1h'!E$27:P$27,Actual_month)</f>
        <v>17779</v>
      </c>
      <c r="O14" s="23">
        <f>IFERROR(M14/N14,"")</f>
        <v>0.37194442882051854</v>
      </c>
      <c r="P14" s="25" t="s">
        <v>21</v>
      </c>
      <c r="Q14" s="6">
        <f>G14/$R$3</f>
        <v>956</v>
      </c>
      <c r="R14" s="6">
        <f>M14/$R$3</f>
        <v>7347.5555555555547</v>
      </c>
      <c r="S14" s="14" t="s">
        <v>25</v>
      </c>
      <c r="T14" s="14" t="s">
        <v>38</v>
      </c>
    </row>
    <row r="15" spans="1:20" ht="15" thickBot="1">
      <c r="G15" s="6"/>
    </row>
    <row r="16" spans="1:20" ht="15" thickBot="1">
      <c r="A16" s="36">
        <v>2</v>
      </c>
      <c r="B16" s="60" t="s">
        <v>69</v>
      </c>
      <c r="C16" s="49"/>
      <c r="D16" s="49"/>
      <c r="E16" s="49"/>
      <c r="F16" s="49"/>
      <c r="G16" s="50"/>
      <c r="H16" s="50"/>
      <c r="I16" s="50"/>
      <c r="J16" s="50"/>
      <c r="K16" s="50"/>
      <c r="L16" s="50"/>
      <c r="M16" s="50"/>
      <c r="N16" s="50"/>
      <c r="O16" s="51"/>
    </row>
    <row r="17" spans="1:20" ht="20">
      <c r="A17" s="36" t="s">
        <v>83</v>
      </c>
      <c r="B17" s="48" t="s">
        <v>65</v>
      </c>
      <c r="C17" s="21" t="s">
        <v>74</v>
      </c>
      <c r="D17" s="47" t="s">
        <v>6</v>
      </c>
      <c r="E17" s="47" t="s">
        <v>6</v>
      </c>
      <c r="F17" s="47" t="s">
        <v>6</v>
      </c>
      <c r="G17" s="73">
        <f>INDEX('KPI 2a'!E$19:P$19,Actual_month)</f>
        <v>19550</v>
      </c>
      <c r="H17" s="73">
        <f>INDEX('KPI 2a'!E$20:Q$20,Actual_month)</f>
        <v>28759</v>
      </c>
      <c r="I17" s="23">
        <f t="shared" ref="I17:I22" si="2">IFERROR(H17/G17,"")</f>
        <v>1.4710485933503836</v>
      </c>
      <c r="J17" s="20" t="s">
        <v>6</v>
      </c>
      <c r="K17" s="20" t="s">
        <v>6</v>
      </c>
      <c r="L17" s="20" t="s">
        <v>6</v>
      </c>
      <c r="M17" s="73">
        <f>INDEX('KPI 2a'!$E$26:$P$26,Actual_month)</f>
        <v>155000</v>
      </c>
      <c r="N17" s="70">
        <f>INDEX('KPI 2a'!$E$27:$P$27,Actual_month)</f>
        <v>176227</v>
      </c>
      <c r="O17" s="23">
        <f t="shared" ref="O17:O22" si="3">IFERROR(N17/M17,"")</f>
        <v>1.1369483870967743</v>
      </c>
      <c r="P17" s="25" t="s">
        <v>21</v>
      </c>
      <c r="Q17" s="6">
        <f>G17*$R$3</f>
        <v>17595</v>
      </c>
      <c r="R17" s="6">
        <f>M17*$R$3</f>
        <v>139500</v>
      </c>
      <c r="S17" s="14" t="s">
        <v>24</v>
      </c>
      <c r="T17" s="14" t="s">
        <v>38</v>
      </c>
    </row>
    <row r="18" spans="1:20" ht="20">
      <c r="A18" s="36" t="s">
        <v>84</v>
      </c>
      <c r="B18" s="48" t="s">
        <v>240</v>
      </c>
      <c r="C18" s="21" t="s">
        <v>74</v>
      </c>
      <c r="D18" s="47" t="s">
        <v>6</v>
      </c>
      <c r="E18" s="47" t="s">
        <v>6</v>
      </c>
      <c r="F18" s="47" t="s">
        <v>6</v>
      </c>
      <c r="G18" s="73">
        <f>INDEX('KPI 2b'!E$19:P$19,Actual_month)</f>
        <v>19159</v>
      </c>
      <c r="H18" s="73">
        <f>INDEX('KPI 2b'!E$20:Q$20,Actual_month)</f>
        <v>28759</v>
      </c>
      <c r="I18" s="23">
        <f t="shared" si="2"/>
        <v>1.5010699932146772</v>
      </c>
      <c r="J18" s="20" t="s">
        <v>6</v>
      </c>
      <c r="K18" s="20" t="s">
        <v>6</v>
      </c>
      <c r="L18" s="20" t="s">
        <v>6</v>
      </c>
      <c r="M18" s="73">
        <f>INDEX('KPI 2b'!$E$26:$P$26,Actual_month)</f>
        <v>151900</v>
      </c>
      <c r="N18" s="70">
        <f>INDEX('KPI 2b'!$E$27:$P$27,Actual_month)</f>
        <v>176227</v>
      </c>
      <c r="O18" s="23">
        <f t="shared" si="3"/>
        <v>1.1601514154048715</v>
      </c>
      <c r="P18" s="25" t="s">
        <v>21</v>
      </c>
      <c r="Q18" s="6">
        <f>G18*$R$3</f>
        <v>17243.100000000002</v>
      </c>
      <c r="R18" s="6">
        <f>M18*$R$3</f>
        <v>136710</v>
      </c>
      <c r="S18" s="14" t="s">
        <v>24</v>
      </c>
      <c r="T18" s="14" t="s">
        <v>38</v>
      </c>
    </row>
    <row r="19" spans="1:20" ht="20">
      <c r="A19" s="36" t="s">
        <v>85</v>
      </c>
      <c r="B19" s="48" t="s">
        <v>158</v>
      </c>
      <c r="C19" s="21" t="s">
        <v>45</v>
      </c>
      <c r="D19" s="66" t="s">
        <v>6</v>
      </c>
      <c r="E19" s="66" t="s">
        <v>6</v>
      </c>
      <c r="F19" s="66" t="s">
        <v>6</v>
      </c>
      <c r="G19" s="73">
        <f>INDEX('KPI 2c'!E$19:P$19,Actual_month)</f>
        <v>32877.704999999994</v>
      </c>
      <c r="H19" s="70">
        <f>INDEX('KPI 2c'!E$20:P$20,Actual_month)</f>
        <v>34188</v>
      </c>
      <c r="I19" s="23">
        <f t="shared" si="2"/>
        <v>1.039853602920277</v>
      </c>
      <c r="J19" s="66" t="s">
        <v>6</v>
      </c>
      <c r="K19" s="66" t="s">
        <v>6</v>
      </c>
      <c r="L19" s="66" t="s">
        <v>6</v>
      </c>
      <c r="M19" s="73">
        <f>INDEX('KPI 2c'!$E$26:$P$26,Actual_month)</f>
        <v>263021.63999999996</v>
      </c>
      <c r="N19" s="70">
        <f>INDEX('KPI 2c'!$E$27:$P$27,Actual_month)</f>
        <v>283549</v>
      </c>
      <c r="O19" s="23">
        <f t="shared" si="3"/>
        <v>1.0780443768809291</v>
      </c>
      <c r="P19" s="29" t="s">
        <v>21</v>
      </c>
      <c r="Q19" s="6">
        <f>G19/$R$3</f>
        <v>36530.783333333326</v>
      </c>
      <c r="R19" s="6">
        <f>M19/$R$3</f>
        <v>292246.2666666666</v>
      </c>
      <c r="S19" s="14" t="s">
        <v>25</v>
      </c>
      <c r="T19" s="14" t="s">
        <v>38</v>
      </c>
    </row>
    <row r="20" spans="1:20" ht="20">
      <c r="A20" s="36" t="s">
        <v>165</v>
      </c>
      <c r="B20" s="48" t="s">
        <v>160</v>
      </c>
      <c r="C20" s="21" t="s">
        <v>45</v>
      </c>
      <c r="D20" s="47" t="s">
        <v>6</v>
      </c>
      <c r="E20" s="47" t="s">
        <v>6</v>
      </c>
      <c r="F20" s="47" t="s">
        <v>6</v>
      </c>
      <c r="G20" s="70">
        <f>INDEX('KPI 2d'!E$19:O$19,Actual_month)</f>
        <v>10118.458388888888</v>
      </c>
      <c r="H20" s="167">
        <f>INDEX('KPI 2d'!E$20:P$20,Actual_month)</f>
        <v>6981</v>
      </c>
      <c r="I20" s="23">
        <f t="shared" si="2"/>
        <v>0.68992723315103599</v>
      </c>
      <c r="J20" s="20" t="s">
        <v>6</v>
      </c>
      <c r="K20" s="20" t="s">
        <v>6</v>
      </c>
      <c r="L20" s="20" t="s">
        <v>6</v>
      </c>
      <c r="M20" s="73">
        <f>INDEX('KPI 2d'!$E$26:$P$26,Actual_month)</f>
        <v>80947.667111111106</v>
      </c>
      <c r="N20" s="70">
        <f>INDEX('KPI 2d'!$E$27:$P$27,Actual_month)</f>
        <v>95906.92</v>
      </c>
      <c r="O20" s="23">
        <f t="shared" si="3"/>
        <v>1.1848015319373613</v>
      </c>
      <c r="P20" s="25" t="s">
        <v>21</v>
      </c>
      <c r="Q20" s="6">
        <f>G20*$R$3</f>
        <v>9106.6125499999998</v>
      </c>
      <c r="R20" s="6">
        <f>M20*$R$3</f>
        <v>72852.900399999999</v>
      </c>
      <c r="S20" s="14" t="s">
        <v>24</v>
      </c>
      <c r="T20" s="14" t="s">
        <v>38</v>
      </c>
    </row>
    <row r="21" spans="1:20" ht="20">
      <c r="A21" s="36" t="s">
        <v>166</v>
      </c>
      <c r="B21" s="48" t="s">
        <v>159</v>
      </c>
      <c r="C21" s="21" t="s">
        <v>45</v>
      </c>
      <c r="D21" s="66"/>
      <c r="E21" s="66" t="s">
        <v>6</v>
      </c>
      <c r="F21" s="66" t="s">
        <v>6</v>
      </c>
      <c r="G21" s="73">
        <f>INDEX('KPI 2e'!E$19:P$19,Actual_month)</f>
        <v>42996.163388888883</v>
      </c>
      <c r="H21" s="70">
        <f>INDEX('KPI 2e'!E$20:P$20,Actual_month)</f>
        <v>41169</v>
      </c>
      <c r="I21" s="23">
        <f t="shared" si="2"/>
        <v>0.95750403652617389</v>
      </c>
      <c r="J21" s="66"/>
      <c r="K21" s="66"/>
      <c r="L21" s="66" t="s">
        <v>6</v>
      </c>
      <c r="M21" s="73">
        <f>INDEX('KPI 2e'!$E$26:$P$26,Actual_month)</f>
        <v>343969.30711111106</v>
      </c>
      <c r="N21" s="70">
        <f>INDEX('KPI 2e'!$E$27:$P$27,Actual_month)</f>
        <v>379455.92</v>
      </c>
      <c r="O21" s="23">
        <f t="shared" si="3"/>
        <v>1.1031679634061822</v>
      </c>
      <c r="P21" s="25" t="s">
        <v>21</v>
      </c>
      <c r="Q21" s="6">
        <f>G21*$R$3</f>
        <v>38696.547049999994</v>
      </c>
      <c r="R21" s="6">
        <f>M21*$R$3</f>
        <v>309572.37639999995</v>
      </c>
      <c r="S21" s="14" t="s">
        <v>24</v>
      </c>
      <c r="T21" s="14" t="s">
        <v>38</v>
      </c>
    </row>
    <row r="22" spans="1:20" ht="20">
      <c r="A22" s="36" t="s">
        <v>171</v>
      </c>
      <c r="B22" s="48" t="s">
        <v>162</v>
      </c>
      <c r="C22" s="21" t="s">
        <v>1</v>
      </c>
      <c r="D22" s="47" t="s">
        <v>6</v>
      </c>
      <c r="E22" s="47" t="s">
        <v>6</v>
      </c>
      <c r="F22" s="47" t="s">
        <v>6</v>
      </c>
      <c r="G22" s="138">
        <f>INDEX('KPI 2f'!E$19:P$19,Actual_month)</f>
        <v>0.23533398311310055</v>
      </c>
      <c r="H22" s="139">
        <f>INDEX('KPI 2f'!E$20:P$20,Actual_month)</f>
        <v>0.1695693361509874</v>
      </c>
      <c r="I22" s="23">
        <f t="shared" si="2"/>
        <v>0.72054759753712694</v>
      </c>
      <c r="J22" s="20" t="s">
        <v>6</v>
      </c>
      <c r="K22" s="20" t="s">
        <v>6</v>
      </c>
      <c r="L22" s="20" t="s">
        <v>6</v>
      </c>
      <c r="M22" s="138">
        <f>INDEX('KPI 2f'!$E$26:$P$26,Actual_month)</f>
        <v>0.23533398311310053</v>
      </c>
      <c r="N22" s="139">
        <f>INDEX('KPI 2f'!$E$27:$P$27,Actual_month)</f>
        <v>0.24979114420302292</v>
      </c>
      <c r="O22" s="23">
        <f t="shared" si="3"/>
        <v>1.0614325262279454</v>
      </c>
      <c r="P22" s="25" t="s">
        <v>21</v>
      </c>
      <c r="Q22" s="6">
        <f>G22*$R$3</f>
        <v>0.21180058480179051</v>
      </c>
      <c r="R22" s="6">
        <f>M22*$R$3</f>
        <v>0.21180058480179048</v>
      </c>
      <c r="S22" s="14" t="s">
        <v>24</v>
      </c>
      <c r="T22" s="14" t="s">
        <v>38</v>
      </c>
    </row>
    <row r="23" spans="1:20" ht="20">
      <c r="A23" s="36" t="s">
        <v>311</v>
      </c>
      <c r="B23" s="24" t="s">
        <v>77</v>
      </c>
      <c r="C23" s="84" t="s">
        <v>75</v>
      </c>
      <c r="D23" s="20" t="s">
        <v>6</v>
      </c>
      <c r="E23" s="20" t="s">
        <v>6</v>
      </c>
      <c r="F23" s="20" t="s">
        <v>6</v>
      </c>
      <c r="G23" s="99">
        <f>INDEX('KPI 2g'!E$19:P$19,Actual_month)</f>
        <v>2.1992922449559531</v>
      </c>
      <c r="H23" s="98">
        <f>IFERROR(INDEX('KPI 2g'!E$20:P$20,Actual_month),)</f>
        <v>1.4315170903021663</v>
      </c>
      <c r="I23" s="23">
        <f>IFERROR(G23/H23,"")</f>
        <v>1.5363367017097391</v>
      </c>
      <c r="J23" s="20" t="s">
        <v>6</v>
      </c>
      <c r="K23" s="20" t="s">
        <v>6</v>
      </c>
      <c r="L23" s="20" t="s">
        <v>6</v>
      </c>
      <c r="M23" s="99">
        <f>INDEX('KPI 2g'!$E$26:$P$26,Actual_month)</f>
        <v>2.2192344145178784</v>
      </c>
      <c r="N23" s="98">
        <f>IFERROR(INDEX('KPI 2g'!$E$27:$P$27,Actual_month),)</f>
        <v>2.2106639290507824</v>
      </c>
      <c r="O23" s="23">
        <f>IFERROR(M23/N23,"")</f>
        <v>1.0038768830279761</v>
      </c>
      <c r="P23" s="29" t="s">
        <v>21</v>
      </c>
      <c r="Q23" s="83">
        <f>G23/$R$3</f>
        <v>2.443658049951059</v>
      </c>
      <c r="R23" s="83">
        <f>M23/$R$3</f>
        <v>2.4658160161309759</v>
      </c>
      <c r="S23" s="28" t="s">
        <v>25</v>
      </c>
      <c r="T23" s="14" t="s">
        <v>38</v>
      </c>
    </row>
    <row r="24" spans="1:20" ht="20">
      <c r="A24" s="36" t="s">
        <v>312</v>
      </c>
      <c r="B24" s="17" t="s">
        <v>78</v>
      </c>
      <c r="C24" s="22" t="s">
        <v>74</v>
      </c>
      <c r="D24" s="66" t="s">
        <v>6</v>
      </c>
      <c r="E24" s="66" t="s">
        <v>6</v>
      </c>
      <c r="F24" s="66" t="s">
        <v>6</v>
      </c>
      <c r="G24" s="73">
        <f>INDEX('KPI 2h'!E$19:P$19,Actual_month)</f>
        <v>391</v>
      </c>
      <c r="H24" s="70">
        <f>INDEX('KPI 2h'!E$20:P$20,Actual_month)</f>
        <v>1962</v>
      </c>
      <c r="I24" s="23">
        <f>IFERROR(G24/H24,"")</f>
        <v>0.19928644240570845</v>
      </c>
      <c r="J24" s="20" t="s">
        <v>6</v>
      </c>
      <c r="K24" s="20" t="s">
        <v>6</v>
      </c>
      <c r="L24" s="20" t="s">
        <v>6</v>
      </c>
      <c r="M24" s="73">
        <f>INDEX('KPI 2h'!$E$26:$P$26,Actual_month)</f>
        <v>3100</v>
      </c>
      <c r="N24" s="70">
        <f>INDEX('KPI 2h'!$E$27:$P$27,Actual_month)</f>
        <v>12032.900000000001</v>
      </c>
      <c r="O24" s="23">
        <f>IFERROR(M24/N24,"")</f>
        <v>0.25762700595866328</v>
      </c>
      <c r="P24" s="25" t="s">
        <v>21</v>
      </c>
      <c r="Q24" s="6">
        <f>G24/$R$3</f>
        <v>434.44444444444446</v>
      </c>
      <c r="R24" s="6">
        <f>M24/$R$3</f>
        <v>3444.4444444444443</v>
      </c>
      <c r="S24" s="14" t="s">
        <v>25</v>
      </c>
      <c r="T24" s="14" t="s">
        <v>38</v>
      </c>
    </row>
    <row r="25" spans="1:20" ht="15" thickBot="1"/>
    <row r="26" spans="1:20" ht="15" thickBot="1">
      <c r="A26" s="36">
        <v>3</v>
      </c>
      <c r="B26" s="60" t="s">
        <v>70</v>
      </c>
      <c r="C26" s="49"/>
      <c r="D26" s="49"/>
      <c r="E26" s="49"/>
      <c r="F26" s="49"/>
      <c r="G26" s="50"/>
      <c r="H26" s="50"/>
      <c r="I26" s="50"/>
      <c r="J26" s="50"/>
      <c r="K26" s="50"/>
      <c r="L26" s="50"/>
      <c r="M26" s="50"/>
      <c r="N26" s="50"/>
      <c r="O26" s="51"/>
    </row>
    <row r="27" spans="1:20" ht="20">
      <c r="A27" s="36" t="s">
        <v>86</v>
      </c>
      <c r="B27" s="48" t="s">
        <v>65</v>
      </c>
      <c r="C27" s="21" t="s">
        <v>74</v>
      </c>
      <c r="D27" s="47" t="s">
        <v>6</v>
      </c>
      <c r="E27" s="47" t="s">
        <v>6</v>
      </c>
      <c r="F27" s="47" t="s">
        <v>6</v>
      </c>
      <c r="G27" s="73">
        <f>INDEX('KPI 3a'!E$19:P$19,Actual_month)</f>
        <v>9220</v>
      </c>
      <c r="H27" s="70">
        <f>INDEX('KPI 3a'!E$20:P$20,Actual_month)</f>
        <v>16841</v>
      </c>
      <c r="I27" s="23">
        <f>IFERROR(H27/G27,"")</f>
        <v>1.8265726681127983</v>
      </c>
      <c r="J27" s="20" t="s">
        <v>6</v>
      </c>
      <c r="K27" s="20" t="s">
        <v>6</v>
      </c>
      <c r="L27" s="20" t="s">
        <v>6</v>
      </c>
      <c r="M27" s="73">
        <f>INDEX('KPI 3a'!$E$26:$P$26,Actual_month)</f>
        <v>68340</v>
      </c>
      <c r="N27" s="70">
        <f>INDEX('KPI 3a'!$E$27:$P$27,Actual_month)</f>
        <v>92061</v>
      </c>
      <c r="O27" s="23">
        <f>IFERROR(N27/M27,"")</f>
        <v>1.3471027216856892</v>
      </c>
      <c r="P27" s="25" t="s">
        <v>21</v>
      </c>
      <c r="Q27" s="6">
        <f>G27*$R$3</f>
        <v>8298</v>
      </c>
      <c r="R27" s="6">
        <f>M27*$R$3</f>
        <v>61506</v>
      </c>
      <c r="S27" s="14" t="s">
        <v>24</v>
      </c>
      <c r="T27" s="14" t="s">
        <v>38</v>
      </c>
    </row>
    <row r="28" spans="1:20" ht="20">
      <c r="A28" s="36" t="s">
        <v>87</v>
      </c>
      <c r="B28" s="48" t="s">
        <v>240</v>
      </c>
      <c r="C28" s="21" t="s">
        <v>74</v>
      </c>
      <c r="D28" s="47"/>
      <c r="E28" s="47"/>
      <c r="F28" s="47"/>
      <c r="G28" s="73">
        <f>INDEX('KPI 3b'!E$19:P$19,Actual_month)</f>
        <v>9035.6</v>
      </c>
      <c r="H28" s="70">
        <f>INDEX('KPI 3b'!E$20:P$20,Actual_month)</f>
        <v>16763</v>
      </c>
      <c r="I28" s="23">
        <f>IFERROR(H28/G28,"")</f>
        <v>1.8552171410863694</v>
      </c>
      <c r="J28" s="20" t="s">
        <v>6</v>
      </c>
      <c r="K28" s="20" t="s">
        <v>6</v>
      </c>
      <c r="L28" s="20" t="s">
        <v>6</v>
      </c>
      <c r="M28" s="73">
        <f>INDEX('KPI 3b'!$E$26:$P$26,Actual_month)</f>
        <v>66973.2</v>
      </c>
      <c r="N28" s="70">
        <f>INDEX('KPI 3b'!$E$27:$P$27,Actual_month)</f>
        <v>91311</v>
      </c>
      <c r="O28" s="23">
        <f>IFERROR(N28/M28,"")</f>
        <v>1.363396104710541</v>
      </c>
      <c r="P28" s="25" t="s">
        <v>21</v>
      </c>
      <c r="Q28" s="6">
        <f>G28*$R$3</f>
        <v>8132.0400000000009</v>
      </c>
      <c r="R28" s="6">
        <f>M28*$R$3</f>
        <v>60275.88</v>
      </c>
      <c r="S28" s="14" t="s">
        <v>24</v>
      </c>
      <c r="T28" s="14" t="s">
        <v>38</v>
      </c>
    </row>
    <row r="29" spans="1:20" ht="20">
      <c r="A29" s="36" t="s">
        <v>88</v>
      </c>
      <c r="B29" s="48" t="s">
        <v>76</v>
      </c>
      <c r="C29" s="21" t="s">
        <v>45</v>
      </c>
      <c r="D29" s="66" t="s">
        <v>6</v>
      </c>
      <c r="E29" s="66" t="s">
        <v>6</v>
      </c>
      <c r="F29" s="66" t="s">
        <v>6</v>
      </c>
      <c r="G29" s="73">
        <f>INDEX('KPI 3c'!E$19:P$19,Actual_month)</f>
        <v>4699.833333333333</v>
      </c>
      <c r="H29" s="70">
        <f>INDEX('KPI 3c'!E$20:P$20,Actual_month)</f>
        <v>10709.555538671935</v>
      </c>
      <c r="I29" s="23">
        <f>IFERROR(G29/H29,"")</f>
        <v>0.43884485367878745</v>
      </c>
      <c r="J29" s="66" t="s">
        <v>6</v>
      </c>
      <c r="K29" s="66" t="s">
        <v>6</v>
      </c>
      <c r="L29" s="66" t="s">
        <v>6</v>
      </c>
      <c r="M29" s="73">
        <f>INDEX('KPI 3c'!$E$26:$P$26,Actual_month)</f>
        <v>37598.666666666664</v>
      </c>
      <c r="N29" s="70">
        <f>INDEX('KPI 3c'!$E$27:$P$27,Actual_month)</f>
        <v>50629.555538671935</v>
      </c>
      <c r="O29" s="23">
        <f>IFERROR(M29/N29,"")</f>
        <v>0.74262288630892681</v>
      </c>
      <c r="P29" s="29" t="s">
        <v>21</v>
      </c>
      <c r="Q29" s="6">
        <f>G29/$R$3</f>
        <v>5222.0370370370365</v>
      </c>
      <c r="R29" s="6">
        <f>M29/$R$3</f>
        <v>41776.296296296292</v>
      </c>
      <c r="S29" s="14" t="s">
        <v>25</v>
      </c>
      <c r="T29" s="14" t="s">
        <v>38</v>
      </c>
    </row>
    <row r="30" spans="1:20" ht="20">
      <c r="A30" s="36" t="s">
        <v>313</v>
      </c>
      <c r="B30" s="24" t="s">
        <v>77</v>
      </c>
      <c r="C30" s="84" t="s">
        <v>75</v>
      </c>
      <c r="D30" s="20" t="s">
        <v>6</v>
      </c>
      <c r="E30" s="20" t="s">
        <v>6</v>
      </c>
      <c r="F30" s="20" t="s">
        <v>6</v>
      </c>
      <c r="G30" s="99">
        <f>INDEX('KPI 3d'!E$19:P$19,Actual_month)</f>
        <v>0.50974331164135933</v>
      </c>
      <c r="H30" s="98">
        <f>INDEX('KPI 3d'!E$20:P$20,Actual_month)</f>
        <v>0.6359215924631515</v>
      </c>
      <c r="I30" s="23">
        <f>IFERROR(G30/H30,"")</f>
        <v>0.80158201527163342</v>
      </c>
      <c r="J30" s="20" t="s">
        <v>6</v>
      </c>
      <c r="K30" s="20" t="s">
        <v>6</v>
      </c>
      <c r="L30" s="20" t="s">
        <v>6</v>
      </c>
      <c r="M30" s="99">
        <f>INDEX('KPI 3d'!$E$26:$P$26,Actual_month)</f>
        <v>0.55153731258380512</v>
      </c>
      <c r="N30" s="98">
        <f>INDEX('KPI 3d'!$E$27:$P$27,Actual_month)</f>
        <v>0.53925493964984139</v>
      </c>
      <c r="O30" s="23">
        <f>IFERROR(M30/N30,"")</f>
        <v>1.0227765608265715</v>
      </c>
      <c r="P30" s="29" t="s">
        <v>21</v>
      </c>
      <c r="Q30" s="83">
        <f>G30/$R$3</f>
        <v>0.56638145737928813</v>
      </c>
      <c r="R30" s="83">
        <f>M30/$R$3</f>
        <v>0.61281923620422785</v>
      </c>
      <c r="S30" s="28" t="s">
        <v>25</v>
      </c>
      <c r="T30" s="14" t="s">
        <v>38</v>
      </c>
    </row>
    <row r="31" spans="1:20" ht="20">
      <c r="A31" s="36" t="s">
        <v>314</v>
      </c>
      <c r="B31" s="17" t="s">
        <v>78</v>
      </c>
      <c r="C31" s="22" t="s">
        <v>74</v>
      </c>
      <c r="D31" s="66" t="s">
        <v>6</v>
      </c>
      <c r="E31" s="66" t="s">
        <v>6</v>
      </c>
      <c r="F31" s="66" t="s">
        <v>6</v>
      </c>
      <c r="G31" s="73">
        <f>INDEX('KPI 3e'!E$19:P$19,Actual_month)</f>
        <v>184.4</v>
      </c>
      <c r="H31" s="70">
        <f>INDEX('KPI 3e'!E$20:P$20,Actual_month)</f>
        <v>78</v>
      </c>
      <c r="I31" s="23">
        <f>IFERROR(G31/H31,"")</f>
        <v>2.3641025641025641</v>
      </c>
      <c r="J31" s="20" t="s">
        <v>6</v>
      </c>
      <c r="K31" s="20" t="s">
        <v>6</v>
      </c>
      <c r="L31" s="20" t="s">
        <v>6</v>
      </c>
      <c r="M31" s="73">
        <f>INDEX('KPI 3e'!$E$26:$P$26,Actual_month)</f>
        <v>1366.8</v>
      </c>
      <c r="N31" s="70">
        <f>INDEX('KPI 3e'!$E$27:$P$27,Actual_month)</f>
        <v>750</v>
      </c>
      <c r="O31" s="23">
        <f>IFERROR(M31/N31,"")</f>
        <v>1.8224</v>
      </c>
      <c r="P31" s="25" t="s">
        <v>21</v>
      </c>
      <c r="Q31" s="6">
        <f>G31/$R$3</f>
        <v>204.88888888888889</v>
      </c>
      <c r="R31" s="6">
        <f>M31/$R$3</f>
        <v>1518.6666666666665</v>
      </c>
      <c r="S31" s="14" t="s">
        <v>25</v>
      </c>
      <c r="T31" s="14" t="s">
        <v>38</v>
      </c>
    </row>
    <row r="32" spans="1:20" ht="15" thickBot="1">
      <c r="P32" s="25"/>
      <c r="Q32" s="6"/>
      <c r="R32" s="6"/>
    </row>
    <row r="33" spans="1:20" ht="15" thickBot="1">
      <c r="A33" s="36">
        <v>4</v>
      </c>
      <c r="B33" s="60" t="s">
        <v>71</v>
      </c>
      <c r="C33" s="49"/>
      <c r="D33" s="49"/>
      <c r="E33" s="49"/>
      <c r="F33" s="49"/>
      <c r="G33" s="50"/>
      <c r="H33" s="50"/>
      <c r="I33" s="50"/>
      <c r="J33" s="50"/>
      <c r="K33" s="50"/>
      <c r="L33" s="50"/>
      <c r="M33" s="50"/>
      <c r="N33" s="50"/>
      <c r="O33" s="51"/>
    </row>
    <row r="34" spans="1:20" ht="20">
      <c r="A34" s="36" t="s">
        <v>89</v>
      </c>
      <c r="B34" s="48" t="s">
        <v>65</v>
      </c>
      <c r="C34" s="21" t="s">
        <v>74</v>
      </c>
      <c r="D34" s="47" t="s">
        <v>6</v>
      </c>
      <c r="E34" s="47" t="s">
        <v>6</v>
      </c>
      <c r="F34" s="47" t="s">
        <v>6</v>
      </c>
      <c r="G34" s="73">
        <f>INDEX('KPI 4a'!E$19:P$19,Actual_month)</f>
        <v>60680</v>
      </c>
      <c r="H34" s="70">
        <f>INDEX('KPI 4a'!E$20:P$20,Actual_month)</f>
        <v>55641</v>
      </c>
      <c r="I34" s="23">
        <f t="shared" ref="I34:I39" si="4">IFERROR(H34/G34,"")</f>
        <v>0.91695781147000655</v>
      </c>
      <c r="J34" s="20" t="s">
        <v>6</v>
      </c>
      <c r="K34" s="20" t="s">
        <v>6</v>
      </c>
      <c r="L34" s="20" t="s">
        <v>6</v>
      </c>
      <c r="M34" s="73">
        <f>INDEX('KPI 4a'!$E$26:$P$26,Actual_month)</f>
        <v>483530</v>
      </c>
      <c r="N34" s="70">
        <f>INDEX('KPI 4a'!$E$27:$P$27,Actual_month)</f>
        <v>438286.74</v>
      </c>
      <c r="O34" s="23">
        <f t="shared" ref="O34:O39" si="5">IFERROR(N34/M34,"")</f>
        <v>0.90643132794242343</v>
      </c>
      <c r="P34" s="25" t="s">
        <v>21</v>
      </c>
      <c r="Q34" s="6">
        <f>G34*$R$3</f>
        <v>54612</v>
      </c>
      <c r="R34" s="6">
        <f>M34*$R$3</f>
        <v>435177</v>
      </c>
      <c r="S34" s="14" t="s">
        <v>24</v>
      </c>
      <c r="T34" s="14" t="s">
        <v>38</v>
      </c>
    </row>
    <row r="35" spans="1:20" ht="20">
      <c r="A35" s="36" t="s">
        <v>90</v>
      </c>
      <c r="B35" s="48" t="s">
        <v>240</v>
      </c>
      <c r="C35" s="21" t="s">
        <v>74</v>
      </c>
      <c r="D35" s="47" t="s">
        <v>6</v>
      </c>
      <c r="E35" s="47" t="s">
        <v>6</v>
      </c>
      <c r="F35" s="47" t="s">
        <v>6</v>
      </c>
      <c r="G35" s="73">
        <f>INDEX('KPI 4b'!E$19:P$19,Actual_month)</f>
        <v>53435.443821756817</v>
      </c>
      <c r="H35" s="70">
        <f>INDEX('KPI 4b'!E$20:P$20,Actual_month)</f>
        <v>52879</v>
      </c>
      <c r="I35" s="23">
        <f t="shared" si="4"/>
        <v>0.98958661551286198</v>
      </c>
      <c r="J35" s="20" t="s">
        <v>6</v>
      </c>
      <c r="K35" s="20" t="s">
        <v>6</v>
      </c>
      <c r="L35" s="20" t="s">
        <v>6</v>
      </c>
      <c r="M35" s="73">
        <f>INDEX('KPI 4b'!$E$26:$P$26,Actual_month)</f>
        <v>449891.84656089189</v>
      </c>
      <c r="N35" s="70">
        <f>INDEX('KPI 4b'!$E$27:$P$27,Actual_month)</f>
        <v>410352.70299999998</v>
      </c>
      <c r="O35" s="23">
        <f t="shared" si="5"/>
        <v>0.9121141139517398</v>
      </c>
      <c r="P35" s="25" t="s">
        <v>21</v>
      </c>
      <c r="Q35" s="6">
        <f>G35*$R$3</f>
        <v>48091.899439581139</v>
      </c>
      <c r="R35" s="6">
        <f>M35*$R$3</f>
        <v>404902.66190480272</v>
      </c>
      <c r="S35" s="14" t="s">
        <v>24</v>
      </c>
      <c r="T35" s="14" t="s">
        <v>38</v>
      </c>
    </row>
    <row r="36" spans="1:20" ht="20">
      <c r="A36" s="36" t="s">
        <v>91</v>
      </c>
      <c r="B36" s="48" t="s">
        <v>158</v>
      </c>
      <c r="C36" s="21" t="s">
        <v>45</v>
      </c>
      <c r="D36" s="66" t="s">
        <v>6</v>
      </c>
      <c r="E36" s="66" t="s">
        <v>6</v>
      </c>
      <c r="F36" s="66" t="s">
        <v>6</v>
      </c>
      <c r="G36" s="73">
        <f>INDEX('KPI 4c'!E$19:P$19,Actual_month)</f>
        <v>55514.060066666665</v>
      </c>
      <c r="H36" s="70">
        <f>INDEX('KPI 4c'!E$20:P$20,Actual_month)</f>
        <v>41487</v>
      </c>
      <c r="I36" s="23">
        <f t="shared" si="4"/>
        <v>0.74732419048756993</v>
      </c>
      <c r="J36" s="66" t="s">
        <v>6</v>
      </c>
      <c r="K36" s="66" t="s">
        <v>6</v>
      </c>
      <c r="L36" s="66" t="s">
        <v>6</v>
      </c>
      <c r="M36" s="73">
        <f>INDEX('KPI 4c'!$E$26:$P$26,Actual_month)</f>
        <v>444112.48053333338</v>
      </c>
      <c r="N36" s="70">
        <f>INDEX('KPI 4c'!$E$27:$P$27,Actual_month)</f>
        <v>323923</v>
      </c>
      <c r="O36" s="23">
        <f t="shared" si="5"/>
        <v>0.7293715313089193</v>
      </c>
      <c r="P36" s="29" t="s">
        <v>21</v>
      </c>
      <c r="Q36" s="6">
        <f>G36/$R$3</f>
        <v>61682.288962962957</v>
      </c>
      <c r="R36" s="6">
        <f>M36/$R$3</f>
        <v>493458.31170370372</v>
      </c>
      <c r="S36" s="14" t="s">
        <v>25</v>
      </c>
      <c r="T36" s="14" t="s">
        <v>38</v>
      </c>
    </row>
    <row r="37" spans="1:20" ht="20">
      <c r="A37" s="36" t="s">
        <v>167</v>
      </c>
      <c r="B37" s="48" t="s">
        <v>161</v>
      </c>
      <c r="C37" s="21" t="s">
        <v>45</v>
      </c>
      <c r="D37" s="47" t="s">
        <v>6</v>
      </c>
      <c r="E37" s="47" t="s">
        <v>6</v>
      </c>
      <c r="F37" s="47" t="s">
        <v>6</v>
      </c>
      <c r="G37" s="73">
        <f>INDEX('KPI 4d'!E$19:P$19,Actual_month)</f>
        <v>10113.153611111115</v>
      </c>
      <c r="H37" s="167">
        <f>INDEX('KPI 4d'!E$20:P$20,Actual_month)</f>
        <v>36723</v>
      </c>
      <c r="I37" s="23">
        <f t="shared" si="4"/>
        <v>3.6312115302642285</v>
      </c>
      <c r="J37" s="20" t="s">
        <v>6</v>
      </c>
      <c r="K37" s="20" t="s">
        <v>6</v>
      </c>
      <c r="L37" s="20" t="s">
        <v>6</v>
      </c>
      <c r="M37" s="73">
        <f>INDEX('KPI 4d'!$E$26:$P$26,Actual_month)</f>
        <v>80905.228888888916</v>
      </c>
      <c r="N37" s="70">
        <f>INDEX('KPI 4d'!$E$27:$P$27,Actual_month)</f>
        <v>129122.95</v>
      </c>
      <c r="O37" s="23">
        <f t="shared" si="5"/>
        <v>1.5959778097572757</v>
      </c>
      <c r="P37" s="25" t="s">
        <v>21</v>
      </c>
      <c r="Q37" s="6">
        <f>G37*$R$3</f>
        <v>9101.8382500000025</v>
      </c>
      <c r="R37" s="6">
        <f>M37*$R$3</f>
        <v>72814.70600000002</v>
      </c>
      <c r="S37" s="14" t="s">
        <v>24</v>
      </c>
      <c r="T37" s="14" t="s">
        <v>38</v>
      </c>
    </row>
    <row r="38" spans="1:20" ht="20">
      <c r="A38" s="36" t="s">
        <v>168</v>
      </c>
      <c r="B38" s="48" t="s">
        <v>159</v>
      </c>
      <c r="C38" s="21" t="s">
        <v>45</v>
      </c>
      <c r="D38" s="47" t="s">
        <v>6</v>
      </c>
      <c r="E38" s="47" t="s">
        <v>6</v>
      </c>
      <c r="F38" s="47" t="s">
        <v>6</v>
      </c>
      <c r="G38" s="73">
        <f>INDEX('KPI 4e'!E$19:P$19,Actual_month)</f>
        <v>65627.213677777778</v>
      </c>
      <c r="H38" s="70">
        <f>INDEX('KPI 4e'!E$20:P$20,Actual_month)</f>
        <v>78210</v>
      </c>
      <c r="I38" s="23">
        <f t="shared" si="4"/>
        <v>1.1917312288161781</v>
      </c>
      <c r="J38" s="20" t="s">
        <v>6</v>
      </c>
      <c r="K38" s="20" t="s">
        <v>6</v>
      </c>
      <c r="L38" s="20" t="s">
        <v>6</v>
      </c>
      <c r="M38" s="73">
        <f>INDEX('KPI 4e'!$E$26:$P$26,Actual_month)</f>
        <v>525017.70942222222</v>
      </c>
      <c r="N38" s="70">
        <f>INDEX('KPI 4e'!$E$27:$P$27,Actual_month)</f>
        <v>453045.95</v>
      </c>
      <c r="O38" s="23">
        <f t="shared" si="5"/>
        <v>0.86291555859815361</v>
      </c>
      <c r="P38" s="25" t="s">
        <v>21</v>
      </c>
      <c r="Q38" s="6">
        <f>G38*$R$3</f>
        <v>59064.492310000001</v>
      </c>
      <c r="R38" s="6">
        <f>M38*$R$3</f>
        <v>472515.93848000001</v>
      </c>
      <c r="S38" s="14" t="s">
        <v>24</v>
      </c>
      <c r="T38" s="14" t="s">
        <v>38</v>
      </c>
    </row>
    <row r="39" spans="1:20" ht="20">
      <c r="A39" s="36" t="s">
        <v>169</v>
      </c>
      <c r="B39" s="48" t="s">
        <v>162</v>
      </c>
      <c r="C39" s="21" t="s">
        <v>1</v>
      </c>
      <c r="D39" s="47" t="s">
        <v>6</v>
      </c>
      <c r="E39" s="47" t="s">
        <v>6</v>
      </c>
      <c r="F39" s="47" t="s">
        <v>6</v>
      </c>
      <c r="G39" s="138">
        <f>INDEX('KPI 4f'!E$19:P$19,Actual_month)</f>
        <v>0.15409999974653135</v>
      </c>
      <c r="H39" s="139">
        <f>INDEX('KPI 4f'!E$20:P$20,Actual_month)</f>
        <v>0.46954353663214421</v>
      </c>
      <c r="I39" s="23">
        <f t="shared" si="4"/>
        <v>3.0470054341626511</v>
      </c>
      <c r="J39" s="20" t="s">
        <v>6</v>
      </c>
      <c r="K39" s="20" t="s">
        <v>6</v>
      </c>
      <c r="L39" s="20" t="s">
        <v>6</v>
      </c>
      <c r="M39" s="138">
        <f>INDEX('KPI 4f'!$E$26:$P$26,Actual_month)</f>
        <v>0.15409999974653135</v>
      </c>
      <c r="N39" s="139">
        <f>INDEX('KPI 4f'!$E$27:$P$27,Actual_month)</f>
        <v>0.27365873965221799</v>
      </c>
      <c r="O39" s="23">
        <f t="shared" si="5"/>
        <v>1.7758516554337489</v>
      </c>
      <c r="P39" s="25" t="s">
        <v>21</v>
      </c>
      <c r="Q39" s="6">
        <f>G39*$R$3</f>
        <v>0.13868999977187821</v>
      </c>
      <c r="R39" s="6">
        <f>M39*$R$3</f>
        <v>0.13868999977187821</v>
      </c>
      <c r="S39" s="14" t="s">
        <v>24</v>
      </c>
      <c r="T39" s="14" t="s">
        <v>38</v>
      </c>
    </row>
    <row r="40" spans="1:20" ht="20">
      <c r="A40" s="36" t="s">
        <v>315</v>
      </c>
      <c r="B40" s="24" t="s">
        <v>77</v>
      </c>
      <c r="C40" s="84" t="s">
        <v>75</v>
      </c>
      <c r="D40" s="20" t="s">
        <v>6</v>
      </c>
      <c r="E40" s="20" t="s">
        <v>6</v>
      </c>
      <c r="F40" s="20" t="s">
        <v>6</v>
      </c>
      <c r="G40" s="99">
        <f>INDEX('KPI 4g'!E$19:P$19,Actual_month)</f>
        <v>0.11938952172450865</v>
      </c>
      <c r="H40" s="98">
        <f>INDEX('KPI 4g'!E$20:P$20,Actual_month)</f>
        <v>1.4056181592710411</v>
      </c>
      <c r="I40" s="23">
        <f>IFERROR(G40/H40,"")</f>
        <v>8.4937378574010819E-2</v>
      </c>
      <c r="J40" s="20" t="s">
        <v>6</v>
      </c>
      <c r="K40" s="20" t="s">
        <v>6</v>
      </c>
      <c r="L40" s="20" t="s">
        <v>6</v>
      </c>
      <c r="M40" s="99">
        <f>INDEX('KPI 4g'!$E$26:$P$26,Actual_month)</f>
        <v>6.9487630001770453E-2</v>
      </c>
      <c r="N40" s="98">
        <f>INDEX('KPI 4g'!$E$27:$P$27,Actual_month)</f>
        <v>1.0281052516553135</v>
      </c>
      <c r="O40" s="23">
        <f>IFERROR(M40/N40,"")</f>
        <v>6.7588050824456972E-2</v>
      </c>
      <c r="P40" s="29" t="s">
        <v>21</v>
      </c>
      <c r="Q40" s="83">
        <f>G40/$R$3</f>
        <v>0.13265502413834293</v>
      </c>
      <c r="R40" s="83">
        <f>M40/$R$3</f>
        <v>7.7208477779744947E-2</v>
      </c>
      <c r="S40" s="28" t="s">
        <v>25</v>
      </c>
      <c r="T40" s="14" t="s">
        <v>38</v>
      </c>
    </row>
    <row r="41" spans="1:20" ht="20">
      <c r="A41" s="36" t="s">
        <v>316</v>
      </c>
      <c r="B41" s="17" t="s">
        <v>78</v>
      </c>
      <c r="C41" s="22" t="s">
        <v>74</v>
      </c>
      <c r="D41" s="66" t="s">
        <v>6</v>
      </c>
      <c r="E41" s="66" t="s">
        <v>6</v>
      </c>
      <c r="F41" s="66" t="s">
        <v>6</v>
      </c>
      <c r="G41" s="73">
        <f>INDEX('KPI 4h'!E$19:P$19,Actual_month)</f>
        <v>7244.5561782431851</v>
      </c>
      <c r="H41" s="70">
        <f>INDEX('KPI 4h'!E$20:P$20,Actual_month)</f>
        <v>2762</v>
      </c>
      <c r="I41" s="23">
        <f>IFERROR(G41/H41,"")</f>
        <v>2.6229385149323625</v>
      </c>
      <c r="J41" s="20" t="s">
        <v>6</v>
      </c>
      <c r="K41" s="20" t="s">
        <v>6</v>
      </c>
      <c r="L41" s="20" t="s">
        <v>6</v>
      </c>
      <c r="M41" s="73">
        <f>INDEX('KPI 4h'!$E$26:$P$26,Actual_month)</f>
        <v>33638.153439108071</v>
      </c>
      <c r="N41" s="70">
        <f>INDEX('KPI 4h'!$E$27:$P$27,Actual_month)</f>
        <v>27934.037</v>
      </c>
      <c r="O41" s="23">
        <f>IFERROR(M41/N41,"")</f>
        <v>1.2041995018159413</v>
      </c>
      <c r="P41" s="25" t="s">
        <v>21</v>
      </c>
      <c r="Q41" s="6">
        <f>G41/$R$3</f>
        <v>8049.50686471465</v>
      </c>
      <c r="R41" s="6">
        <f>M41/$R$3</f>
        <v>37375.726043453411</v>
      </c>
      <c r="S41" s="14" t="s">
        <v>25</v>
      </c>
      <c r="T41" s="14" t="s">
        <v>38</v>
      </c>
    </row>
    <row r="42" spans="1:20" ht="15" thickBot="1"/>
    <row r="43" spans="1:20" ht="15" thickBot="1">
      <c r="A43" s="36">
        <v>5</v>
      </c>
      <c r="B43" s="60" t="s">
        <v>72</v>
      </c>
      <c r="C43" s="49"/>
      <c r="D43" s="49"/>
      <c r="E43" s="49"/>
      <c r="F43" s="49"/>
      <c r="G43" s="50"/>
      <c r="H43" s="50"/>
      <c r="I43" s="50"/>
      <c r="J43" s="50"/>
      <c r="K43" s="50"/>
      <c r="L43" s="50"/>
      <c r="M43" s="50"/>
      <c r="N43" s="50"/>
      <c r="O43" s="51"/>
    </row>
    <row r="44" spans="1:20" ht="20">
      <c r="A44" s="36" t="s">
        <v>92</v>
      </c>
      <c r="B44" s="48" t="s">
        <v>65</v>
      </c>
      <c r="C44" s="21" t="s">
        <v>74</v>
      </c>
      <c r="D44" s="47" t="s">
        <v>6</v>
      </c>
      <c r="E44" s="47" t="s">
        <v>6</v>
      </c>
      <c r="F44" s="47" t="s">
        <v>6</v>
      </c>
      <c r="G44" s="73">
        <f>INDEX('KPI 5a'!E$19:P$19,Actual_month)</f>
        <v>9600</v>
      </c>
      <c r="H44" s="70">
        <f>INDEX('KPI 5a'!E$20:P$20,Actual_month)</f>
        <v>8683</v>
      </c>
      <c r="I44" s="23">
        <f>IFERROR(H44/G44,"")</f>
        <v>0.90447916666666661</v>
      </c>
      <c r="J44" s="20" t="s">
        <v>6</v>
      </c>
      <c r="K44" s="20" t="s">
        <v>6</v>
      </c>
      <c r="L44" s="20" t="s">
        <v>6</v>
      </c>
      <c r="M44" s="73">
        <f>INDEX('KPI 5a'!$E$25:$P$25,Actual_month)</f>
        <v>62500</v>
      </c>
      <c r="N44" s="70">
        <f>INDEX('KPI 5a'!$E$26:$P$26,Actual_month)</f>
        <v>62998</v>
      </c>
      <c r="O44" s="23">
        <f>IFERROR(N44/M44,"")</f>
        <v>1.007968</v>
      </c>
      <c r="P44" s="25" t="s">
        <v>21</v>
      </c>
      <c r="Q44" s="6">
        <f>G44*$R$3</f>
        <v>8640</v>
      </c>
      <c r="R44" s="6">
        <f>M44*$R$3</f>
        <v>56250</v>
      </c>
      <c r="S44" s="14" t="s">
        <v>24</v>
      </c>
      <c r="T44" s="14" t="s">
        <v>38</v>
      </c>
    </row>
    <row r="45" spans="1:20" ht="20">
      <c r="A45" s="36" t="s">
        <v>93</v>
      </c>
      <c r="B45" s="48" t="s">
        <v>240</v>
      </c>
      <c r="C45" s="21" t="s">
        <v>74</v>
      </c>
      <c r="D45" s="47" t="s">
        <v>6</v>
      </c>
      <c r="E45" s="47" t="s">
        <v>6</v>
      </c>
      <c r="F45" s="47" t="s">
        <v>6</v>
      </c>
      <c r="G45" s="73">
        <f>INDEX('KPI 5b'!E$19:P$19,Actual_month)</f>
        <v>9408</v>
      </c>
      <c r="H45" s="70">
        <f>INDEX('KPI 5b'!E$20:P$20,Actual_month)</f>
        <v>8239</v>
      </c>
      <c r="I45" s="23">
        <f>IFERROR(H45/G45,"")</f>
        <v>0.87574404761904767</v>
      </c>
      <c r="J45" s="20" t="s">
        <v>6</v>
      </c>
      <c r="K45" s="20" t="s">
        <v>6</v>
      </c>
      <c r="L45" s="20" t="s">
        <v>6</v>
      </c>
      <c r="M45" s="73">
        <f>INDEX('KPI 5b'!$E$25:$P$25,Actual_month)</f>
        <v>61250</v>
      </c>
      <c r="N45" s="70">
        <f>INDEX('KPI 5b'!$E$26:$P$26,Actual_month)</f>
        <v>61108</v>
      </c>
      <c r="O45" s="23">
        <f>IFERROR(N45/M45,"")</f>
        <v>0.9976816326530612</v>
      </c>
      <c r="P45" s="25" t="s">
        <v>21</v>
      </c>
      <c r="Q45" s="6">
        <f>G45*$R$3</f>
        <v>8467.2000000000007</v>
      </c>
      <c r="R45" s="6">
        <f>M45*$R$3</f>
        <v>55125</v>
      </c>
      <c r="S45" s="14" t="s">
        <v>24</v>
      </c>
      <c r="T45" s="14" t="s">
        <v>38</v>
      </c>
    </row>
    <row r="46" spans="1:20" ht="20">
      <c r="A46" s="36" t="s">
        <v>94</v>
      </c>
      <c r="B46" s="48" t="s">
        <v>158</v>
      </c>
      <c r="C46" s="21" t="s">
        <v>45</v>
      </c>
      <c r="D46" s="66" t="s">
        <v>6</v>
      </c>
      <c r="E46" s="66" t="s">
        <v>6</v>
      </c>
      <c r="F46" s="66" t="s">
        <v>6</v>
      </c>
      <c r="G46" s="73">
        <f>INDEX('KPI 5c'!E$19:P$19,Actual_month)</f>
        <v>9153.0833333333339</v>
      </c>
      <c r="H46" s="70">
        <f>INDEX('KPI 5c'!E$20:P$20,Actual_month)</f>
        <v>10436</v>
      </c>
      <c r="I46" s="23">
        <f>IFERROR(G46/H46,"")</f>
        <v>0.8770681614922704</v>
      </c>
      <c r="J46" s="66" t="s">
        <v>6</v>
      </c>
      <c r="K46" s="66" t="s">
        <v>6</v>
      </c>
      <c r="L46" s="66" t="s">
        <v>6</v>
      </c>
      <c r="M46" s="73">
        <f>INDEX('KPI 5c'!$E$26:$P$26,Actual_month)</f>
        <v>73224.666666666672</v>
      </c>
      <c r="N46" s="70">
        <f>INDEX('KPI 5c'!$E$20:$P$20,Actual_month)</f>
        <v>10436</v>
      </c>
      <c r="O46" s="23">
        <f>IFERROR(M46/N46,"")</f>
        <v>7.0165452919381632</v>
      </c>
      <c r="P46" s="29" t="s">
        <v>21</v>
      </c>
      <c r="Q46" s="6">
        <f>G46/$R$3</f>
        <v>10170.092592592593</v>
      </c>
      <c r="R46" s="6">
        <f>M46/$R$3</f>
        <v>81360.740740740745</v>
      </c>
      <c r="S46" s="14" t="s">
        <v>25</v>
      </c>
      <c r="T46" s="14" t="s">
        <v>38</v>
      </c>
    </row>
    <row r="47" spans="1:20" ht="20">
      <c r="A47" s="36" t="s">
        <v>242</v>
      </c>
      <c r="B47" s="48" t="s">
        <v>161</v>
      </c>
      <c r="C47" s="21" t="s">
        <v>45</v>
      </c>
      <c r="D47" s="47" t="s">
        <v>6</v>
      </c>
      <c r="E47" s="47" t="s">
        <v>6</v>
      </c>
      <c r="F47" s="47" t="s">
        <v>6</v>
      </c>
      <c r="G47" s="73">
        <f>INDEX('KPI 5d'!E$19:P$19,Actual_month)</f>
        <v>0</v>
      </c>
      <c r="H47" s="167">
        <f>INDEX('KPI 5d'!E$20:P$20,Actual_month)</f>
        <v>52.71</v>
      </c>
      <c r="I47" s="23" t="str">
        <f>IFERROR(H47/G47,"")</f>
        <v/>
      </c>
      <c r="J47" s="20" t="s">
        <v>6</v>
      </c>
      <c r="K47" s="20" t="s">
        <v>6</v>
      </c>
      <c r="L47" s="20" t="s">
        <v>6</v>
      </c>
      <c r="M47" s="73">
        <f>INDEX('KPI 5d'!$E$25:$P$25,Actual_month)</f>
        <v>0</v>
      </c>
      <c r="N47" s="70">
        <f>INDEX('KPI 5d'!$E$26:$P$26,Actual_month)</f>
        <v>515.71</v>
      </c>
      <c r="O47" s="23">
        <f t="shared" ref="O47:O48" si="6">IFERROR(M47/N47,"")</f>
        <v>0</v>
      </c>
      <c r="P47" s="25" t="s">
        <v>21</v>
      </c>
      <c r="Q47" s="6">
        <f>G47*$R$3</f>
        <v>0</v>
      </c>
      <c r="R47" s="6">
        <f>M47*$R$3</f>
        <v>0</v>
      </c>
      <c r="S47" s="14" t="s">
        <v>24</v>
      </c>
      <c r="T47" s="14" t="s">
        <v>38</v>
      </c>
    </row>
    <row r="48" spans="1:20" ht="20">
      <c r="A48" s="36" t="s">
        <v>243</v>
      </c>
      <c r="B48" s="48" t="s">
        <v>159</v>
      </c>
      <c r="C48" s="21" t="s">
        <v>45</v>
      </c>
      <c r="D48" s="47" t="s">
        <v>6</v>
      </c>
      <c r="E48" s="47" t="s">
        <v>6</v>
      </c>
      <c r="F48" s="47" t="s">
        <v>6</v>
      </c>
      <c r="G48" s="73">
        <f>INDEX('KPI 5e'!E$19:P$19,Actual_month)</f>
        <v>9153.0833333333339</v>
      </c>
      <c r="H48" s="70">
        <f>INDEX('KPI 5e'!E$20:P$20,Actual_month)</f>
        <v>10488.71</v>
      </c>
      <c r="I48" s="23">
        <f>IFERROR(H48/G48,"")</f>
        <v>1.1459209555978402</v>
      </c>
      <c r="J48" s="20" t="s">
        <v>6</v>
      </c>
      <c r="K48" s="20" t="s">
        <v>6</v>
      </c>
      <c r="L48" s="20" t="s">
        <v>6</v>
      </c>
      <c r="M48" s="73">
        <f>INDEX('KPI 5e'!$E$25:$P$25,Actual_month)</f>
        <v>73224.666666666672</v>
      </c>
      <c r="N48" s="70">
        <f>INDEX('KPI 5e'!$E$26:$P$26,Actual_month)</f>
        <v>61742.01</v>
      </c>
      <c r="O48" s="23">
        <f t="shared" si="6"/>
        <v>1.1859780183163242</v>
      </c>
      <c r="P48" s="25" t="s">
        <v>21</v>
      </c>
      <c r="Q48" s="6">
        <f>G48*$R$3</f>
        <v>8237.7750000000015</v>
      </c>
      <c r="R48" s="6">
        <f>M48*$R$3</f>
        <v>65902.200000000012</v>
      </c>
      <c r="S48" s="14" t="s">
        <v>24</v>
      </c>
      <c r="T48" s="14" t="s">
        <v>38</v>
      </c>
    </row>
    <row r="49" spans="1:20" ht="20">
      <c r="A49" s="36" t="s">
        <v>244</v>
      </c>
      <c r="B49" s="48" t="s">
        <v>162</v>
      </c>
      <c r="C49" s="21" t="s">
        <v>1</v>
      </c>
      <c r="D49" s="47" t="s">
        <v>6</v>
      </c>
      <c r="E49" s="47" t="s">
        <v>6</v>
      </c>
      <c r="F49" s="47" t="s">
        <v>6</v>
      </c>
      <c r="G49" s="138">
        <f>INDEX('KPI 5f'!E$19:P$19,Actual_month)</f>
        <v>0</v>
      </c>
      <c r="H49" s="139">
        <f>INDEX('KPI 5f'!E$20:P$20,Actual_month)</f>
        <v>5.0254035052928348E-3</v>
      </c>
      <c r="I49" s="23" t="str">
        <f>IFERROR(H49/G49,"")</f>
        <v/>
      </c>
      <c r="J49" s="20" t="s">
        <v>6</v>
      </c>
      <c r="K49" s="20" t="s">
        <v>6</v>
      </c>
      <c r="L49" s="20" t="s">
        <v>6</v>
      </c>
      <c r="M49" s="138">
        <f>INDEX('KPI 5f'!$E$25:$P$25,Actual_month)</f>
        <v>0</v>
      </c>
      <c r="N49" s="139">
        <f>INDEX('KPI 5f'!$E$26:$P$26,Actual_month)</f>
        <v>9.3032481231294928E-3</v>
      </c>
      <c r="O49" s="23" t="str">
        <f>IFERROR(N49/M49,"")</f>
        <v/>
      </c>
      <c r="P49" s="25" t="s">
        <v>21</v>
      </c>
      <c r="Q49" s="6">
        <f>G49*$R$3</f>
        <v>0</v>
      </c>
      <c r="R49" s="6">
        <f>M49*$R$3</f>
        <v>0</v>
      </c>
      <c r="S49" s="14" t="s">
        <v>24</v>
      </c>
      <c r="T49" s="14" t="s">
        <v>38</v>
      </c>
    </row>
    <row r="50" spans="1:20" ht="20">
      <c r="A50" s="36" t="s">
        <v>317</v>
      </c>
      <c r="B50" s="24" t="s">
        <v>77</v>
      </c>
      <c r="C50" s="84" t="s">
        <v>75</v>
      </c>
      <c r="D50" s="20" t="s">
        <v>6</v>
      </c>
      <c r="E50" s="20" t="s">
        <v>6</v>
      </c>
      <c r="F50" s="20" t="s">
        <v>6</v>
      </c>
      <c r="G50" s="99">
        <f>INDEX('KPI 5g'!E$19:P$19,Actual_month)</f>
        <v>0.95344618055555563</v>
      </c>
      <c r="H50" s="98">
        <f>INDEX('KPI 5g'!E$20:P$20,Actual_month)</f>
        <v>1.2079592306806402</v>
      </c>
      <c r="I50" s="23">
        <f>IFERROR(G50/H50,"")</f>
        <v>0.78930327807365164</v>
      </c>
      <c r="J50" s="20" t="s">
        <v>6</v>
      </c>
      <c r="K50" s="20" t="s">
        <v>6</v>
      </c>
      <c r="L50" s="20" t="s">
        <v>6</v>
      </c>
      <c r="M50" s="99">
        <f>INDEX('KPI 5g'!$E$26:$P$26,Actual_month)</f>
        <v>1.1999023470653671</v>
      </c>
      <c r="N50" s="98">
        <f>INDEX('KPI 5g'!$E$27:$P$27,Actual_month)</f>
        <v>1.0430255721231909</v>
      </c>
      <c r="O50" s="23">
        <f>IFERROR(M50/N50,"")</f>
        <v>1.1504054925737215</v>
      </c>
      <c r="P50" s="29" t="s">
        <v>21</v>
      </c>
      <c r="Q50" s="83">
        <f>G50/$R$3</f>
        <v>1.0593846450617284</v>
      </c>
      <c r="R50" s="83">
        <f>M50/$R$3</f>
        <v>1.3332248300726302</v>
      </c>
      <c r="S50" s="28" t="s">
        <v>25</v>
      </c>
      <c r="T50" s="14" t="s">
        <v>38</v>
      </c>
    </row>
    <row r="51" spans="1:20" ht="20">
      <c r="A51" s="36" t="s">
        <v>318</v>
      </c>
      <c r="B51" s="17" t="s">
        <v>78</v>
      </c>
      <c r="C51" s="22" t="s">
        <v>74</v>
      </c>
      <c r="D51" s="66" t="s">
        <v>6</v>
      </c>
      <c r="E51" s="66" t="s">
        <v>6</v>
      </c>
      <c r="F51" s="66" t="s">
        <v>6</v>
      </c>
      <c r="G51" s="73">
        <f>INDEX('KPI 5h'!E$19:P$19,Actual_month)</f>
        <v>192</v>
      </c>
      <c r="H51" s="70">
        <f>INDEX('KPI 5h'!E$20:P$20,Actual_month)</f>
        <v>444</v>
      </c>
      <c r="I51" s="23">
        <f>IFERROR(G51/H51,"")</f>
        <v>0.43243243243243246</v>
      </c>
      <c r="J51" s="20" t="s">
        <v>6</v>
      </c>
      <c r="K51" s="20" t="s">
        <v>6</v>
      </c>
      <c r="L51" s="20" t="s">
        <v>6</v>
      </c>
      <c r="M51" s="73">
        <f>INDEX('KPI 5h'!$E$26:$P$26,Actual_month)</f>
        <v>1250</v>
      </c>
      <c r="N51" s="70">
        <f>INDEX('KPI 5h'!$E$27:$P$27,Actual_month)</f>
        <v>1890</v>
      </c>
      <c r="O51" s="23">
        <f>IFERROR(M51/N51,"")</f>
        <v>0.66137566137566139</v>
      </c>
      <c r="P51" s="25" t="s">
        <v>21</v>
      </c>
      <c r="Q51" s="6">
        <f>G51/$R$3</f>
        <v>213.33333333333331</v>
      </c>
      <c r="R51" s="6">
        <f>M51/$R$3</f>
        <v>1388.8888888888889</v>
      </c>
      <c r="S51" s="14" t="s">
        <v>25</v>
      </c>
      <c r="T51" s="14" t="s">
        <v>38</v>
      </c>
    </row>
    <row r="52" spans="1:20" ht="15" thickBot="1"/>
    <row r="53" spans="1:20" ht="15" thickBot="1">
      <c r="A53" s="36">
        <v>6</v>
      </c>
      <c r="B53" s="60" t="s">
        <v>73</v>
      </c>
      <c r="C53" s="49"/>
      <c r="D53" s="49"/>
      <c r="E53" s="49"/>
      <c r="F53" s="49"/>
      <c r="G53" s="50"/>
      <c r="H53" s="50"/>
      <c r="I53" s="50"/>
      <c r="J53" s="50"/>
      <c r="K53" s="50"/>
      <c r="L53" s="50"/>
      <c r="M53" s="50"/>
      <c r="N53" s="50"/>
      <c r="O53" s="51"/>
    </row>
    <row r="54" spans="1:20" ht="20">
      <c r="A54" s="36" t="s">
        <v>172</v>
      </c>
      <c r="B54" s="48" t="s">
        <v>65</v>
      </c>
      <c r="C54" s="21" t="s">
        <v>74</v>
      </c>
      <c r="D54" s="47" t="s">
        <v>6</v>
      </c>
      <c r="E54" s="47" t="s">
        <v>6</v>
      </c>
      <c r="F54" s="47" t="s">
        <v>6</v>
      </c>
      <c r="G54" s="73">
        <f>INDEX('KPI 6a'!E$19:P$19,Actual_month)</f>
        <v>14715</v>
      </c>
      <c r="H54" s="70">
        <f>INDEX('KPI 6a'!E$20:P$20,Actual_month)</f>
        <v>18916</v>
      </c>
      <c r="I54" s="23">
        <f>IFERROR(H54/G54,"")</f>
        <v>1.2854909955827387</v>
      </c>
      <c r="J54" s="20" t="s">
        <v>6</v>
      </c>
      <c r="K54" s="20" t="s">
        <v>6</v>
      </c>
      <c r="L54" s="20" t="s">
        <v>6</v>
      </c>
      <c r="M54" s="73">
        <f>INDEX('KPI 6a'!$E$25:$P$25,Actual_month)</f>
        <v>116360</v>
      </c>
      <c r="N54" s="70">
        <f>INDEX('KPI 6a'!$E$26:$P$26,Actual_month)</f>
        <v>171529</v>
      </c>
      <c r="O54" s="23">
        <f>IFERROR(N54/M54,"")</f>
        <v>1.4741234101065659</v>
      </c>
      <c r="P54" s="25" t="s">
        <v>21</v>
      </c>
      <c r="Q54" s="6">
        <f>G54*$R$3</f>
        <v>13243.5</v>
      </c>
      <c r="R54" s="6">
        <f>M54*$R$3</f>
        <v>104724</v>
      </c>
      <c r="S54" s="14" t="s">
        <v>24</v>
      </c>
      <c r="T54" s="14" t="s">
        <v>38</v>
      </c>
    </row>
    <row r="55" spans="1:20" ht="20">
      <c r="A55" s="36" t="s">
        <v>95</v>
      </c>
      <c r="B55" s="48" t="s">
        <v>240</v>
      </c>
      <c r="C55" s="21" t="s">
        <v>74</v>
      </c>
      <c r="D55" s="47" t="s">
        <v>6</v>
      </c>
      <c r="E55" s="47" t="s">
        <v>6</v>
      </c>
      <c r="F55" s="47" t="s">
        <v>6</v>
      </c>
      <c r="G55" s="73">
        <f>INDEX('KPI 6b'!E$19:P$19,Actual_month)</f>
        <v>14420.7</v>
      </c>
      <c r="H55" s="70">
        <f>INDEX('KPI 6b'!E$20:P$20,Actual_month)</f>
        <v>18539</v>
      </c>
      <c r="I55" s="23">
        <f>IFERROR(H55/G55,"")</f>
        <v>1.2855825306677207</v>
      </c>
      <c r="J55" s="20" t="s">
        <v>6</v>
      </c>
      <c r="K55" s="20" t="s">
        <v>6</v>
      </c>
      <c r="L55" s="20" t="s">
        <v>6</v>
      </c>
      <c r="M55" s="73">
        <f>INDEX('KPI 6b'!$E$25:$P$25,Actual_month)</f>
        <v>114032.79999999999</v>
      </c>
      <c r="N55" s="70">
        <f>INDEX('KPI 6b'!$E$26:$P$26,Actual_month)</f>
        <v>170396</v>
      </c>
      <c r="O55" s="23">
        <f>IFERROR(N55/M55,"")</f>
        <v>1.4942718235455064</v>
      </c>
      <c r="P55" s="25" t="s">
        <v>21</v>
      </c>
      <c r="Q55" s="6">
        <f>G55*$R$3</f>
        <v>12978.630000000001</v>
      </c>
      <c r="R55" s="6">
        <f>M55*$R$3</f>
        <v>102629.51999999999</v>
      </c>
      <c r="S55" s="14" t="s">
        <v>24</v>
      </c>
      <c r="T55" s="14" t="s">
        <v>38</v>
      </c>
    </row>
    <row r="56" spans="1:20" ht="20">
      <c r="A56" s="36" t="s">
        <v>173</v>
      </c>
      <c r="B56" s="48" t="s">
        <v>158</v>
      </c>
      <c r="C56" s="21" t="s">
        <v>45</v>
      </c>
      <c r="D56" s="66" t="s">
        <v>6</v>
      </c>
      <c r="E56" s="66" t="s">
        <v>6</v>
      </c>
      <c r="F56" s="66" t="s">
        <v>6</v>
      </c>
      <c r="G56" s="73">
        <f>INDEX('KPI 6c'!E$19:P$19,Actual_month)</f>
        <v>11029.5</v>
      </c>
      <c r="H56" s="70">
        <f>INDEX('KPI 6c'!E$20:P$20,Actual_month)</f>
        <v>9025</v>
      </c>
      <c r="I56" s="23">
        <f>IFERROR(G56/H56,"")</f>
        <v>1.2221052631578948</v>
      </c>
      <c r="J56" s="66" t="s">
        <v>6</v>
      </c>
      <c r="K56" s="66" t="s">
        <v>6</v>
      </c>
      <c r="L56" s="66" t="s">
        <v>6</v>
      </c>
      <c r="M56" s="73">
        <f>INDEX('KPI 6c'!$E$26:$P$26,Actual_month)</f>
        <v>88236</v>
      </c>
      <c r="N56" s="70">
        <f>INDEX('KPI 6c'!$E$27:$P$27,Actual_month)</f>
        <v>90116</v>
      </c>
      <c r="O56" s="23">
        <f>IFERROR(M56/N56,"")</f>
        <v>0.97913799991122552</v>
      </c>
      <c r="P56" s="29" t="s">
        <v>21</v>
      </c>
      <c r="Q56" s="6">
        <f>G56/$R$3</f>
        <v>12255</v>
      </c>
      <c r="R56" s="6">
        <f>M56/$R$3</f>
        <v>98040</v>
      </c>
      <c r="S56" s="14" t="s">
        <v>25</v>
      </c>
      <c r="T56" s="14" t="s">
        <v>38</v>
      </c>
    </row>
    <row r="57" spans="1:20" ht="20">
      <c r="A57" s="36" t="s">
        <v>174</v>
      </c>
      <c r="B57" s="48" t="s">
        <v>161</v>
      </c>
      <c r="C57" s="21" t="s">
        <v>45</v>
      </c>
      <c r="D57" s="47" t="s">
        <v>6</v>
      </c>
      <c r="E57" s="47" t="s">
        <v>6</v>
      </c>
      <c r="F57" s="47" t="s">
        <v>6</v>
      </c>
      <c r="G57" s="73">
        <f>INDEX('KPI 6d'!E$19:P$19,Actual_month)</f>
        <v>3801.5021666666667</v>
      </c>
      <c r="H57" s="167">
        <f>INDEX('KPI 6d'!E$20:P$20,Actual_month)</f>
        <v>3087</v>
      </c>
      <c r="I57" s="23">
        <f>IFERROR(H57/G57,"")</f>
        <v>0.8120474130116897</v>
      </c>
      <c r="J57" s="20" t="s">
        <v>6</v>
      </c>
      <c r="K57" s="20" t="s">
        <v>6</v>
      </c>
      <c r="L57" s="20" t="s">
        <v>6</v>
      </c>
      <c r="M57" s="73">
        <f>INDEX('KPI 6d'!$E$25:$P$25,Actual_month)</f>
        <v>30412.01733333333</v>
      </c>
      <c r="N57" s="70">
        <f>INDEX('KPI 6d'!$E$26:$P$26,Actual_month)</f>
        <v>32689.490000000005</v>
      </c>
      <c r="O57" s="23">
        <f>IFERROR(N57/M57,"")</f>
        <v>1.0748872605754578</v>
      </c>
      <c r="P57" s="25" t="s">
        <v>21</v>
      </c>
      <c r="Q57" s="6">
        <f>G57*$R$3</f>
        <v>3421.3519500000002</v>
      </c>
      <c r="R57" s="6">
        <f>M57*$R$3</f>
        <v>27370.815599999998</v>
      </c>
      <c r="S57" s="14" t="s">
        <v>24</v>
      </c>
      <c r="T57" s="14" t="s">
        <v>38</v>
      </c>
    </row>
    <row r="58" spans="1:20" ht="20">
      <c r="A58" s="36" t="s">
        <v>175</v>
      </c>
      <c r="B58" s="48" t="s">
        <v>159</v>
      </c>
      <c r="C58" s="21" t="s">
        <v>45</v>
      </c>
      <c r="D58" s="47" t="s">
        <v>6</v>
      </c>
      <c r="E58" s="47" t="s">
        <v>6</v>
      </c>
      <c r="F58" s="47" t="s">
        <v>6</v>
      </c>
      <c r="G58" s="73">
        <f>INDEX('KPI 6e'!E$19:P$19,Actual_month)</f>
        <v>14831.002166666667</v>
      </c>
      <c r="H58" s="70">
        <f>INDEX('KPI 6e'!E$20:P$20,Actual_month)</f>
        <v>12112</v>
      </c>
      <c r="I58" s="23">
        <f>IFERROR(H58/G58,"")</f>
        <v>0.81666767113164174</v>
      </c>
      <c r="J58" s="20" t="s">
        <v>6</v>
      </c>
      <c r="K58" s="20" t="s">
        <v>6</v>
      </c>
      <c r="L58" s="20" t="s">
        <v>6</v>
      </c>
      <c r="M58" s="73">
        <f>INDEX('KPI 6e'!$E$25:$P$25,Actual_month)</f>
        <v>118648.01733333335</v>
      </c>
      <c r="N58" s="70">
        <f>INDEX('KPI 6e'!$E$26:$P$26,Actual_month)</f>
        <v>122805.49</v>
      </c>
      <c r="O58" s="23">
        <f>IFERROR(N58/M58,"")</f>
        <v>1.0350403888754964</v>
      </c>
      <c r="P58" s="25" t="s">
        <v>21</v>
      </c>
      <c r="Q58" s="6">
        <f>G58*$R$3</f>
        <v>13347.901950000001</v>
      </c>
      <c r="R58" s="6">
        <f>M58*$R$3</f>
        <v>106783.21560000003</v>
      </c>
      <c r="S58" s="14" t="s">
        <v>24</v>
      </c>
      <c r="T58" s="14" t="s">
        <v>38</v>
      </c>
    </row>
    <row r="59" spans="1:20" ht="20">
      <c r="A59" s="36" t="s">
        <v>176</v>
      </c>
      <c r="B59" s="48" t="s">
        <v>162</v>
      </c>
      <c r="C59" s="21" t="s">
        <v>1</v>
      </c>
      <c r="D59" s="47" t="s">
        <v>6</v>
      </c>
      <c r="E59" s="47" t="s">
        <v>6</v>
      </c>
      <c r="F59" s="47" t="s">
        <v>6</v>
      </c>
      <c r="G59" s="138">
        <f>INDEX('KPI 6f'!E$19:P$19,Actual_month)</f>
        <v>0.25632132771247995</v>
      </c>
      <c r="H59" s="139">
        <f>INDEX('KPI 6f'!E$20:P$20,Actual_month)</f>
        <v>0.25487120211360637</v>
      </c>
      <c r="I59" s="23">
        <f>IFERROR(H59/G59,"")</f>
        <v>0.99434254803603306</v>
      </c>
      <c r="J59" s="20" t="s">
        <v>6</v>
      </c>
      <c r="K59" s="20" t="s">
        <v>6</v>
      </c>
      <c r="L59" s="20" t="s">
        <v>6</v>
      </c>
      <c r="M59" s="138">
        <f>INDEX('KPI 6f'!$E$25:$P$25,Actual_month)</f>
        <v>0.25632132771248001</v>
      </c>
      <c r="N59" s="139">
        <f>INDEX('KPI 6f'!$E$26:$P$26,Actual_month)</f>
        <v>0.26686620238901043</v>
      </c>
      <c r="O59" s="23">
        <f>IFERROR(N59/M59,"")</f>
        <v>1.0411392792423375</v>
      </c>
      <c r="P59" s="25" t="s">
        <v>21</v>
      </c>
      <c r="Q59" s="6">
        <f>G59*$R$3</f>
        <v>0.23068919494123197</v>
      </c>
      <c r="R59" s="6">
        <f>M59*$R$3</f>
        <v>0.23068919494123202</v>
      </c>
      <c r="S59" s="14" t="s">
        <v>24</v>
      </c>
      <c r="T59" s="14" t="s">
        <v>38</v>
      </c>
    </row>
    <row r="60" spans="1:20" ht="20">
      <c r="A60" s="36" t="s">
        <v>319</v>
      </c>
      <c r="B60" s="24" t="s">
        <v>77</v>
      </c>
      <c r="C60" s="84" t="s">
        <v>75</v>
      </c>
      <c r="D60" s="20" t="s">
        <v>6</v>
      </c>
      <c r="E60" s="20" t="s">
        <v>6</v>
      </c>
      <c r="F60" s="20" t="s">
        <v>6</v>
      </c>
      <c r="G60" s="99">
        <f>INDEX('KPI 6g'!E$19:P$19,Actual_month)</f>
        <v>1.0078832597123117</v>
      </c>
      <c r="H60" s="98">
        <f>INDEX('KPI 6g'!E$20:P$20,Actual_month)</f>
        <v>0.64030450412349338</v>
      </c>
      <c r="I60" s="23">
        <f>IFERROR(G60/H60,"")</f>
        <v>1.5740686707990494</v>
      </c>
      <c r="J60" s="20" t="s">
        <v>6</v>
      </c>
      <c r="K60" s="20" t="s">
        <v>6</v>
      </c>
      <c r="L60" s="20" t="s">
        <v>6</v>
      </c>
      <c r="M60" s="99">
        <f>INDEX('KPI 6g'!$E$26:$P$26,Actual_month)</f>
        <v>1.0197188745852306</v>
      </c>
      <c r="N60" s="98">
        <f>INDEX('KPI 6g'!$E$27:$P$27,Actual_month)</f>
        <v>0.71933718117479994</v>
      </c>
      <c r="O60" s="23">
        <f>IFERROR(M60/N60,"")</f>
        <v>1.4175812140279698</v>
      </c>
      <c r="P60" s="29" t="s">
        <v>21</v>
      </c>
      <c r="Q60" s="83">
        <f>G60/$R$3</f>
        <v>1.1198702885692353</v>
      </c>
      <c r="R60" s="83">
        <f>M60/$R$3</f>
        <v>1.1330209717613673</v>
      </c>
      <c r="S60" s="28" t="s">
        <v>25</v>
      </c>
      <c r="T60" s="14" t="s">
        <v>38</v>
      </c>
    </row>
    <row r="61" spans="1:20" ht="20.5" thickBot="1">
      <c r="A61" s="36" t="s">
        <v>320</v>
      </c>
      <c r="B61" s="17" t="s">
        <v>78</v>
      </c>
      <c r="C61" s="22" t="s">
        <v>74</v>
      </c>
      <c r="D61" s="66" t="s">
        <v>6</v>
      </c>
      <c r="E61" s="66" t="s">
        <v>6</v>
      </c>
      <c r="F61" s="66" t="s">
        <v>6</v>
      </c>
      <c r="G61" s="73">
        <f>INDEX('KPI 6h'!E$19:P$19,Actual_month)</f>
        <v>294.3</v>
      </c>
      <c r="H61" s="118">
        <f>INDEX('KPI 6h'!E$20:P$20,Actual_month)</f>
        <v>377</v>
      </c>
      <c r="I61" s="23">
        <f>IFERROR(G61/H61,"")</f>
        <v>0.78063660477453589</v>
      </c>
      <c r="J61" s="20" t="s">
        <v>6</v>
      </c>
      <c r="K61" s="20" t="s">
        <v>6</v>
      </c>
      <c r="L61" s="20" t="s">
        <v>6</v>
      </c>
      <c r="M61" s="73">
        <f>INDEX('KPI 6h'!$E$26:$P$26,Actual_month)</f>
        <v>2327.1999999999998</v>
      </c>
      <c r="N61" s="70">
        <f>INDEX('KPI 6h'!$E$27:$P$27,Actual_month)</f>
        <v>1133</v>
      </c>
      <c r="O61" s="23">
        <f>IFERROR(M61/N61,"")</f>
        <v>2.0540158870255958</v>
      </c>
      <c r="P61" s="25" t="s">
        <v>21</v>
      </c>
      <c r="Q61" s="6">
        <f>G61/$R$3</f>
        <v>327</v>
      </c>
      <c r="R61" s="6">
        <f>M61/$R$3</f>
        <v>2585.7777777777774</v>
      </c>
      <c r="S61" s="14" t="s">
        <v>25</v>
      </c>
      <c r="T61" s="14" t="s">
        <v>38</v>
      </c>
    </row>
    <row r="62" spans="1:20" ht="15" thickBot="1">
      <c r="A62" s="36">
        <v>7</v>
      </c>
      <c r="B62" s="60" t="s">
        <v>100</v>
      </c>
      <c r="C62" s="49"/>
      <c r="D62" s="49"/>
      <c r="E62" s="49"/>
      <c r="F62" s="49"/>
      <c r="G62" s="50"/>
      <c r="H62" s="50"/>
      <c r="I62" s="50"/>
      <c r="J62" s="50"/>
      <c r="K62" s="50"/>
      <c r="L62" s="50"/>
      <c r="M62" s="50"/>
      <c r="N62" s="50"/>
      <c r="O62" s="51"/>
    </row>
    <row r="63" spans="1:20" ht="20">
      <c r="A63" s="36" t="s">
        <v>245</v>
      </c>
      <c r="B63" s="48" t="s">
        <v>65</v>
      </c>
      <c r="C63" s="21" t="s">
        <v>74</v>
      </c>
      <c r="D63" s="47" t="s">
        <v>6</v>
      </c>
      <c r="E63" s="47" t="s">
        <v>6</v>
      </c>
      <c r="F63" s="47" t="s">
        <v>6</v>
      </c>
      <c r="G63" s="73">
        <f>INDEX('KPI 7a'!E$19:P$19,Actual_month)</f>
        <v>8000</v>
      </c>
      <c r="H63" s="70">
        <f>INDEX('KPI 7a'!E$20:P$20,Actual_month)</f>
        <v>8977</v>
      </c>
      <c r="I63" s="23">
        <f>IFERROR(H63/G63,"")</f>
        <v>1.122125</v>
      </c>
      <c r="J63" s="20" t="s">
        <v>6</v>
      </c>
      <c r="K63" s="20" t="s">
        <v>6</v>
      </c>
      <c r="L63" s="20" t="s">
        <v>6</v>
      </c>
      <c r="M63" s="73">
        <f>INDEX('KPI 7a'!$E$26:$P$26,Actual_month)</f>
        <v>50000</v>
      </c>
      <c r="N63" s="70">
        <f>INDEX('KPI 7a'!$E$27:$P$27,Actual_month)</f>
        <v>57513</v>
      </c>
      <c r="O63" s="23">
        <f>IFERROR(N63/M63,"")</f>
        <v>1.1502600000000001</v>
      </c>
      <c r="P63" s="25" t="s">
        <v>21</v>
      </c>
      <c r="Q63" s="6">
        <f>G63*$R$3</f>
        <v>7200</v>
      </c>
      <c r="R63" s="6">
        <f>M63*$R$3</f>
        <v>45000</v>
      </c>
      <c r="S63" s="14" t="s">
        <v>24</v>
      </c>
      <c r="T63" s="14" t="s">
        <v>38</v>
      </c>
    </row>
    <row r="64" spans="1:20" ht="20">
      <c r="A64" s="36" t="s">
        <v>246</v>
      </c>
      <c r="B64" s="48" t="s">
        <v>240</v>
      </c>
      <c r="C64" s="21" t="s">
        <v>74</v>
      </c>
      <c r="D64" s="47" t="s">
        <v>6</v>
      </c>
      <c r="E64" s="47" t="s">
        <v>6</v>
      </c>
      <c r="F64" s="47" t="s">
        <v>6</v>
      </c>
      <c r="G64" s="73">
        <f>INDEX('KPI 7b'!E$19:P$19,Actual_month)</f>
        <v>8000</v>
      </c>
      <c r="H64" s="70">
        <f>INDEX('KPI 7b'!E$20:P$20,Actual_month)</f>
        <v>8977</v>
      </c>
      <c r="I64" s="23">
        <f>IFERROR(H64/G64,"")</f>
        <v>1.122125</v>
      </c>
      <c r="J64" s="20" t="s">
        <v>6</v>
      </c>
      <c r="K64" s="20" t="s">
        <v>6</v>
      </c>
      <c r="L64" s="20" t="s">
        <v>6</v>
      </c>
      <c r="M64" s="73">
        <f>INDEX('KPI 7b'!$E$25:$P$25,Actual_month)</f>
        <v>46054</v>
      </c>
      <c r="N64" s="70">
        <f>INDEX('KPI 7b'!$E$26:$P$26,Actual_month)</f>
        <v>50000</v>
      </c>
      <c r="O64" s="23">
        <f>IFERROR(N64/M64,"")</f>
        <v>1.0856820254483868</v>
      </c>
      <c r="P64" s="25" t="s">
        <v>21</v>
      </c>
      <c r="Q64" s="6">
        <f>G64*$R$3</f>
        <v>7200</v>
      </c>
      <c r="R64" s="6">
        <f>M64*$R$3</f>
        <v>41448.6</v>
      </c>
      <c r="S64" s="14" t="s">
        <v>24</v>
      </c>
      <c r="T64" s="14" t="s">
        <v>38</v>
      </c>
    </row>
    <row r="65" spans="1:20" ht="20">
      <c r="A65" s="36" t="s">
        <v>247</v>
      </c>
      <c r="B65" s="48" t="s">
        <v>76</v>
      </c>
      <c r="C65" s="21" t="s">
        <v>45</v>
      </c>
      <c r="D65" s="66" t="s">
        <v>6</v>
      </c>
      <c r="E65" s="66" t="s">
        <v>6</v>
      </c>
      <c r="F65" s="66" t="s">
        <v>6</v>
      </c>
      <c r="G65" s="73">
        <f>INDEX('KPI 7c'!E$19:P$19,Actual_month)</f>
        <v>4108.833333333333</v>
      </c>
      <c r="H65" s="70">
        <f>INDEX('KPI 7c'!E$20:P$20,Actual_month)</f>
        <v>4703</v>
      </c>
      <c r="I65" s="23">
        <f>IFERROR(G65/H65,"")</f>
        <v>0.87366220143171014</v>
      </c>
      <c r="J65" s="66" t="s">
        <v>6</v>
      </c>
      <c r="K65" s="66" t="s">
        <v>6</v>
      </c>
      <c r="L65" s="66" t="s">
        <v>6</v>
      </c>
      <c r="M65" s="73">
        <f>INDEX('KPI 7c'!$E$26:$P$26,Actual_month)</f>
        <v>32870.666666666664</v>
      </c>
      <c r="N65" s="70">
        <f>INDEX('KPI 7c'!$E$27:$P$27,Actual_month)</f>
        <v>43309</v>
      </c>
      <c r="O65" s="23">
        <f>IFERROR(M65/N65,"")</f>
        <v>0.75898004263932817</v>
      </c>
      <c r="P65" s="29" t="s">
        <v>21</v>
      </c>
      <c r="Q65" s="6">
        <f>G65/$R$3</f>
        <v>4565.3703703703695</v>
      </c>
      <c r="R65" s="6">
        <f>M65/$R$3</f>
        <v>36522.962962962956</v>
      </c>
      <c r="S65" s="14" t="s">
        <v>25</v>
      </c>
      <c r="T65" s="14" t="s">
        <v>38</v>
      </c>
    </row>
    <row r="66" spans="1:20" ht="20">
      <c r="A66" s="36" t="s">
        <v>321</v>
      </c>
      <c r="B66" s="24" t="s">
        <v>77</v>
      </c>
      <c r="C66" s="84" t="s">
        <v>75</v>
      </c>
      <c r="D66" s="20" t="s">
        <v>6</v>
      </c>
      <c r="E66" s="20" t="s">
        <v>6</v>
      </c>
      <c r="F66" s="20" t="s">
        <v>6</v>
      </c>
      <c r="G66" s="99">
        <f>INDEX('KPI 7d'!E$19:P$19,Actual_month)</f>
        <v>0.51360416666666664</v>
      </c>
      <c r="H66" s="98">
        <f>INDEX('KPI 7d'!E$20:P$20,Actual_month)</f>
        <v>0.52389439679180128</v>
      </c>
      <c r="I66" s="23">
        <f>IFERROR(G66/H66,"")</f>
        <v>0.98035819778155786</v>
      </c>
      <c r="J66" s="20" t="s">
        <v>6</v>
      </c>
      <c r="K66" s="20" t="s">
        <v>6</v>
      </c>
      <c r="L66" s="20" t="s">
        <v>6</v>
      </c>
      <c r="M66" s="99">
        <f>INDEX('KPI 7d'!$E$26:$P$26,Actual_month)</f>
        <v>0.68090748863405115</v>
      </c>
      <c r="N66" s="98">
        <f>INDEX('KPI 7d'!$E$20:$P$20,Actual_month)</f>
        <v>0.52389439679180128</v>
      </c>
      <c r="O66" s="23">
        <f>IFERROR(M66/N66,"")</f>
        <v>1.2997037051813474</v>
      </c>
      <c r="P66" s="29" t="s">
        <v>21</v>
      </c>
      <c r="Q66" s="83">
        <f>G66/$R$3</f>
        <v>0.5706712962962962</v>
      </c>
      <c r="R66" s="83">
        <f>M66/$R$3</f>
        <v>0.75656387626005683</v>
      </c>
      <c r="S66" s="28" t="s">
        <v>25</v>
      </c>
      <c r="T66" s="14" t="s">
        <v>38</v>
      </c>
    </row>
    <row r="67" spans="1:20" ht="20.5" thickBot="1">
      <c r="A67" s="36" t="s">
        <v>322</v>
      </c>
      <c r="B67" s="17" t="s">
        <v>78</v>
      </c>
      <c r="C67" s="22" t="s">
        <v>74</v>
      </c>
      <c r="D67" s="66" t="s">
        <v>6</v>
      </c>
      <c r="E67" s="66" t="s">
        <v>6</v>
      </c>
      <c r="F67" s="66" t="s">
        <v>6</v>
      </c>
      <c r="G67" s="73">
        <f>INDEX('KPI 7e'!E$19:P$19,Actual_month)</f>
        <v>1</v>
      </c>
      <c r="H67" s="70">
        <f>INDEX('KPI 7e'!E$20:P$20,Actual_month)</f>
        <v>336</v>
      </c>
      <c r="I67" s="23">
        <f>IFERROR(G67/H67,"")</f>
        <v>2.976190476190476E-3</v>
      </c>
      <c r="J67" s="20" t="s">
        <v>6</v>
      </c>
      <c r="K67" s="20" t="s">
        <v>6</v>
      </c>
      <c r="L67" s="20" t="s">
        <v>6</v>
      </c>
      <c r="M67" s="73">
        <f>INDEX('KPI 7e'!$E$26:$P$26,Actual_month)</f>
        <v>3</v>
      </c>
      <c r="N67" s="70">
        <f>INDEX('KPI 7e'!$E$26:$P$26,Actual_month)</f>
        <v>3</v>
      </c>
      <c r="O67" s="23">
        <f>IFERROR(M67/N67,"")</f>
        <v>1</v>
      </c>
      <c r="P67" s="25" t="s">
        <v>21</v>
      </c>
      <c r="Q67" s="6">
        <f>G67/$R$3</f>
        <v>1.1111111111111112</v>
      </c>
      <c r="R67" s="6">
        <f>M67/$R$3</f>
        <v>3.333333333333333</v>
      </c>
      <c r="S67" s="14" t="s">
        <v>25</v>
      </c>
      <c r="T67" s="14" t="s">
        <v>38</v>
      </c>
    </row>
    <row r="68" spans="1:20" ht="15" thickBot="1">
      <c r="A68" s="36">
        <v>8</v>
      </c>
      <c r="B68" s="60" t="s">
        <v>236</v>
      </c>
      <c r="C68" s="49"/>
      <c r="D68" s="49"/>
      <c r="E68" s="49"/>
      <c r="F68" s="49"/>
      <c r="G68" s="50"/>
      <c r="H68" s="50"/>
      <c r="I68" s="50"/>
      <c r="J68" s="50"/>
      <c r="K68" s="50"/>
      <c r="L68" s="50"/>
      <c r="M68" s="50"/>
      <c r="N68" s="50"/>
      <c r="O68" s="51"/>
    </row>
    <row r="69" spans="1:20" ht="20">
      <c r="A69" s="36" t="s">
        <v>129</v>
      </c>
      <c r="B69" s="48" t="s">
        <v>65</v>
      </c>
      <c r="C69" s="21" t="s">
        <v>74</v>
      </c>
      <c r="D69" s="47" t="s">
        <v>6</v>
      </c>
      <c r="E69" s="47" t="s">
        <v>6</v>
      </c>
      <c r="F69" s="47" t="s">
        <v>6</v>
      </c>
      <c r="G69" s="73">
        <f>INDEX('KPI 8a'!E$19:P$19,Actual_month)</f>
        <v>50</v>
      </c>
      <c r="H69" s="70">
        <f>INDEX('KPI 8a'!E$20:P$20,Actual_month)</f>
        <v>0</v>
      </c>
      <c r="I69" s="23">
        <f>IFERROR(H69/G69,"")</f>
        <v>0</v>
      </c>
      <c r="J69" s="20" t="s">
        <v>6</v>
      </c>
      <c r="K69" s="20" t="s">
        <v>6</v>
      </c>
      <c r="L69" s="20" t="s">
        <v>6</v>
      </c>
      <c r="M69" s="73">
        <f>INDEX('KPI 8a'!$E$26:$P$26,Actual_month)</f>
        <v>150</v>
      </c>
      <c r="N69" s="70">
        <f>INDEX('KPI 8a'!$E$27:$P$27,Actual_month)</f>
        <v>0</v>
      </c>
      <c r="O69" s="23">
        <f>IFERROR(N69/M69,"")</f>
        <v>0</v>
      </c>
      <c r="P69" s="25" t="s">
        <v>21</v>
      </c>
      <c r="Q69" s="6">
        <f>G69*$R$3</f>
        <v>45</v>
      </c>
      <c r="R69" s="6">
        <f>M69*$R$3</f>
        <v>135</v>
      </c>
      <c r="S69" s="14" t="s">
        <v>24</v>
      </c>
      <c r="T69" s="14" t="s">
        <v>38</v>
      </c>
    </row>
    <row r="70" spans="1:20" ht="20">
      <c r="A70" s="36" t="s">
        <v>130</v>
      </c>
      <c r="B70" s="48" t="s">
        <v>240</v>
      </c>
      <c r="C70" s="21" t="s">
        <v>74</v>
      </c>
      <c r="D70" s="47" t="s">
        <v>6</v>
      </c>
      <c r="E70" s="47" t="s">
        <v>6</v>
      </c>
      <c r="F70" s="47" t="s">
        <v>6</v>
      </c>
      <c r="G70" s="73">
        <f>INDEX('KPI 8b'!E$19:P$19,Actual_month)</f>
        <v>49</v>
      </c>
      <c r="H70" s="70">
        <f>INDEX('KPI 8b'!E$20:P$20,Actual_month)</f>
        <v>0</v>
      </c>
      <c r="I70" s="23">
        <f>IFERROR(H70/G70,"")</f>
        <v>0</v>
      </c>
      <c r="J70" s="20" t="s">
        <v>6</v>
      </c>
      <c r="K70" s="20" t="s">
        <v>6</v>
      </c>
      <c r="L70" s="20" t="s">
        <v>6</v>
      </c>
      <c r="M70" s="73">
        <f>INDEX('KPI 8b'!$E$26:$P$26,Actual_month)</f>
        <v>147</v>
      </c>
      <c r="N70" s="70">
        <f>INDEX('KPI 8b'!$E$27:$P$27,Actual_month)</f>
        <v>0</v>
      </c>
      <c r="O70" s="23">
        <f>IFERROR(N70/M70,"")</f>
        <v>0</v>
      </c>
      <c r="P70" s="25" t="s">
        <v>21</v>
      </c>
      <c r="Q70" s="6">
        <f>G70*$R$3</f>
        <v>44.1</v>
      </c>
      <c r="R70" s="6">
        <f>M70*$R$3</f>
        <v>132.30000000000001</v>
      </c>
      <c r="S70" s="14" t="s">
        <v>24</v>
      </c>
      <c r="T70" s="14" t="s">
        <v>38</v>
      </c>
    </row>
    <row r="71" spans="1:20" ht="20">
      <c r="A71" s="36" t="s">
        <v>131</v>
      </c>
      <c r="B71" s="48" t="s">
        <v>76</v>
      </c>
      <c r="C71" s="21" t="s">
        <v>45</v>
      </c>
      <c r="D71" s="66" t="s">
        <v>6</v>
      </c>
      <c r="E71" s="66" t="s">
        <v>6</v>
      </c>
      <c r="F71" s="66" t="s">
        <v>6</v>
      </c>
      <c r="G71" s="73">
        <f>INDEX('KPI 8c'!E$19:P$19,Actual_month)</f>
        <v>0</v>
      </c>
      <c r="H71" s="70">
        <f>INDEX('KPI 8c'!E$20:P$20,Actual_month)</f>
        <v>0</v>
      </c>
      <c r="I71" s="23" t="str">
        <f>IFERROR(G71/H71,"")</f>
        <v/>
      </c>
      <c r="J71" s="66" t="s">
        <v>6</v>
      </c>
      <c r="K71" s="66" t="s">
        <v>6</v>
      </c>
      <c r="L71" s="66" t="s">
        <v>6</v>
      </c>
      <c r="M71" s="73">
        <f>INDEX('KPI 8c'!$E$26:$P$26,Actual_month)</f>
        <v>0</v>
      </c>
      <c r="N71" s="70">
        <f>INDEX('KPI 8c'!$E$26:$P$26,Actual_month)</f>
        <v>0</v>
      </c>
      <c r="O71" s="23" t="str">
        <f>IFERROR(M71/N71,"")</f>
        <v/>
      </c>
      <c r="P71" s="29" t="s">
        <v>21</v>
      </c>
      <c r="Q71" s="6">
        <f>G71/$R$3</f>
        <v>0</v>
      </c>
      <c r="R71" s="6">
        <f>M71/$R$3</f>
        <v>0</v>
      </c>
      <c r="S71" s="14" t="s">
        <v>25</v>
      </c>
      <c r="T71" s="14" t="s">
        <v>38</v>
      </c>
    </row>
    <row r="72" spans="1:20" ht="20">
      <c r="A72" s="36" t="s">
        <v>341</v>
      </c>
      <c r="B72" s="24" t="s">
        <v>77</v>
      </c>
      <c r="C72" s="84" t="s">
        <v>75</v>
      </c>
      <c r="D72" s="20" t="s">
        <v>6</v>
      </c>
      <c r="E72" s="20" t="s">
        <v>6</v>
      </c>
      <c r="F72" s="20" t="s">
        <v>6</v>
      </c>
      <c r="G72" s="99">
        <f>INDEX('KPI 8d'!E$19:P$19,Actual_month)</f>
        <v>0</v>
      </c>
      <c r="H72" s="98">
        <f>INDEX('KPI 8d'!E$20:P$20,Actual_month)</f>
        <v>0</v>
      </c>
      <c r="I72" s="23" t="str">
        <f>IFERROR(G72/H72,"")</f>
        <v/>
      </c>
      <c r="J72" s="20" t="s">
        <v>6</v>
      </c>
      <c r="K72" s="20" t="s">
        <v>6</v>
      </c>
      <c r="L72" s="20" t="s">
        <v>6</v>
      </c>
      <c r="M72" s="99">
        <f>INDEX('KPI 8d'!$E$26:$P$26,Actual_month)</f>
        <v>0</v>
      </c>
      <c r="N72" s="98">
        <f>INDEX('KPI 8d'!$E$26:$P$26,Actual_month)</f>
        <v>0</v>
      </c>
      <c r="O72" s="23" t="str">
        <f>IFERROR(M72/N72,"")</f>
        <v/>
      </c>
      <c r="P72" s="29" t="s">
        <v>21</v>
      </c>
      <c r="Q72" s="83">
        <f>G72/$R$3</f>
        <v>0</v>
      </c>
      <c r="R72" s="83">
        <f>M72/$R$3</f>
        <v>0</v>
      </c>
      <c r="S72" s="28" t="s">
        <v>25</v>
      </c>
      <c r="T72" s="14" t="s">
        <v>38</v>
      </c>
    </row>
    <row r="73" spans="1:20" ht="20.5" thickBot="1">
      <c r="A73" s="36" t="s">
        <v>323</v>
      </c>
      <c r="B73" s="17" t="s">
        <v>78</v>
      </c>
      <c r="C73" s="22" t="s">
        <v>74</v>
      </c>
      <c r="D73" s="66" t="s">
        <v>6</v>
      </c>
      <c r="E73" s="66" t="s">
        <v>6</v>
      </c>
      <c r="F73" s="66" t="s">
        <v>6</v>
      </c>
      <c r="G73" s="73">
        <f>INDEX('KPI 8e'!E$19:P$19,Actual_month)</f>
        <v>1</v>
      </c>
      <c r="H73" s="70">
        <f>INDEX('KPI 8e'!E$20:P$20,Actual_month)</f>
        <v>0</v>
      </c>
      <c r="I73" s="23" t="str">
        <f>IFERROR(G73/H73,"")</f>
        <v/>
      </c>
      <c r="J73" s="20" t="s">
        <v>6</v>
      </c>
      <c r="K73" s="20" t="s">
        <v>6</v>
      </c>
      <c r="L73" s="20" t="s">
        <v>6</v>
      </c>
      <c r="M73" s="73">
        <f>INDEX('KPI 8e'!$E$26:$P$26,Actual_month)</f>
        <v>3</v>
      </c>
      <c r="N73" s="70">
        <f>INDEX('KPI 8e'!$E$26:$P$26,Actual_month)</f>
        <v>3</v>
      </c>
      <c r="O73" s="23">
        <f>IFERROR(M73/N73,"")</f>
        <v>1</v>
      </c>
      <c r="P73" s="25" t="s">
        <v>21</v>
      </c>
      <c r="Q73" s="6">
        <f>G73/$R$3</f>
        <v>1.1111111111111112</v>
      </c>
      <c r="R73" s="6">
        <f>M73/$R$3</f>
        <v>3.333333333333333</v>
      </c>
      <c r="S73" s="14" t="s">
        <v>25</v>
      </c>
      <c r="T73" s="14" t="s">
        <v>38</v>
      </c>
    </row>
    <row r="74" spans="1:20" ht="15" thickBot="1">
      <c r="A74" s="36">
        <v>9</v>
      </c>
      <c r="B74" s="60" t="s">
        <v>181</v>
      </c>
      <c r="C74" s="49"/>
      <c r="D74" s="49"/>
      <c r="E74" s="49"/>
      <c r="F74" s="49"/>
      <c r="G74" s="50"/>
      <c r="H74" s="50"/>
      <c r="I74" s="50"/>
      <c r="J74" s="50"/>
      <c r="K74" s="50"/>
      <c r="L74" s="50"/>
      <c r="M74" s="50"/>
      <c r="N74" s="50"/>
      <c r="O74" s="51"/>
    </row>
    <row r="75" spans="1:20" ht="20">
      <c r="A75" s="36" t="s">
        <v>248</v>
      </c>
      <c r="B75" s="48" t="s">
        <v>65</v>
      </c>
      <c r="C75" s="21" t="s">
        <v>74</v>
      </c>
      <c r="D75" s="47" t="s">
        <v>6</v>
      </c>
      <c r="E75" s="47" t="s">
        <v>6</v>
      </c>
      <c r="F75" s="47" t="s">
        <v>6</v>
      </c>
      <c r="G75" s="73">
        <f>INDEX('KPI 9a'!E$19:P$19,Actual_month)</f>
        <v>750</v>
      </c>
      <c r="H75" s="70">
        <f>INDEX('KPI 9a'!E$20:P$20,Actual_month)</f>
        <v>1376</v>
      </c>
      <c r="I75" s="23">
        <f>IFERROR(H75/G75,"")</f>
        <v>1.8346666666666667</v>
      </c>
      <c r="J75" s="20" t="s">
        <v>6</v>
      </c>
      <c r="K75" s="20" t="s">
        <v>6</v>
      </c>
      <c r="L75" s="20" t="s">
        <v>6</v>
      </c>
      <c r="M75" s="73">
        <f>INDEX('KPI 9a'!$E$26:$P$26,Actual_month)</f>
        <v>4600</v>
      </c>
      <c r="N75" s="70">
        <f>INDEX('KPI 9a'!$E$27:$P$27,Actual_month)</f>
        <v>7288</v>
      </c>
      <c r="O75" s="23">
        <f>IFERROR(N75/M75,"")</f>
        <v>1.5843478260869566</v>
      </c>
      <c r="P75" s="25" t="s">
        <v>21</v>
      </c>
      <c r="Q75" s="6">
        <f>G75*$R$3</f>
        <v>675</v>
      </c>
      <c r="R75" s="6">
        <f>M75*$R$3</f>
        <v>4140</v>
      </c>
      <c r="S75" s="14" t="s">
        <v>24</v>
      </c>
      <c r="T75" s="14" t="s">
        <v>38</v>
      </c>
    </row>
    <row r="76" spans="1:20" ht="20">
      <c r="A76" s="36" t="s">
        <v>249</v>
      </c>
      <c r="B76" s="48" t="s">
        <v>240</v>
      </c>
      <c r="C76" s="21" t="s">
        <v>74</v>
      </c>
      <c r="D76" s="47" t="s">
        <v>6</v>
      </c>
      <c r="E76" s="47" t="s">
        <v>6</v>
      </c>
      <c r="F76" s="47" t="s">
        <v>6</v>
      </c>
      <c r="G76" s="73">
        <f>INDEX('KPI 9b'!E$19:P$19,Actual_month)</f>
        <v>750</v>
      </c>
      <c r="H76" s="70">
        <f>INDEX('KPI 9b'!E$20:P$20,Actual_month)</f>
        <v>1376</v>
      </c>
      <c r="I76" s="23">
        <f>IFERROR(H76/G76,"")</f>
        <v>1.8346666666666667</v>
      </c>
      <c r="J76" s="20" t="s">
        <v>6</v>
      </c>
      <c r="K76" s="20" t="s">
        <v>6</v>
      </c>
      <c r="L76" s="20" t="s">
        <v>6</v>
      </c>
      <c r="M76" s="73">
        <f>INDEX('KPI 9b'!$E$25:$P$25,Actual_month)</f>
        <v>46054</v>
      </c>
      <c r="N76" s="70">
        <f>INDEX('KPI 9b'!$E$26:$P$26,Actual_month)</f>
        <v>4600</v>
      </c>
      <c r="O76" s="23">
        <f>IFERROR(N76/M76,"")</f>
        <v>9.9882746341251577E-2</v>
      </c>
      <c r="P76" s="25" t="s">
        <v>21</v>
      </c>
      <c r="Q76" s="6">
        <f>G76*$R$3</f>
        <v>675</v>
      </c>
      <c r="R76" s="6">
        <f>M76*$R$3</f>
        <v>41448.6</v>
      </c>
      <c r="S76" s="14" t="s">
        <v>24</v>
      </c>
      <c r="T76" s="14" t="s">
        <v>38</v>
      </c>
    </row>
    <row r="77" spans="1:20" ht="20">
      <c r="A77" s="36" t="s">
        <v>250</v>
      </c>
      <c r="B77" s="48" t="s">
        <v>161</v>
      </c>
      <c r="C77" s="21" t="s">
        <v>45</v>
      </c>
      <c r="D77" s="66" t="s">
        <v>6</v>
      </c>
      <c r="E77" s="66" t="s">
        <v>6</v>
      </c>
      <c r="F77" s="66" t="s">
        <v>6</v>
      </c>
      <c r="G77" s="73">
        <f>INDEX('KPI 9c'!E$19:P$19,Actual_month)</f>
        <v>0</v>
      </c>
      <c r="H77" s="70">
        <f>INDEX('KPI 9c'!E$20:P$20,Actual_month)</f>
        <v>0</v>
      </c>
      <c r="I77" s="23" t="str">
        <f>IFERROR(G77/H77,"")</f>
        <v/>
      </c>
      <c r="J77" s="66" t="s">
        <v>6</v>
      </c>
      <c r="K77" s="66" t="s">
        <v>6</v>
      </c>
      <c r="L77" s="66" t="s">
        <v>6</v>
      </c>
      <c r="M77" s="73">
        <f>INDEX('KPI 9c'!$E$26:$P$26,Actual_month)</f>
        <v>0</v>
      </c>
      <c r="N77" s="70">
        <f>INDEX('KPI 9c'!$E$26:$P$26,Actual_month)</f>
        <v>0</v>
      </c>
      <c r="O77" s="23" t="str">
        <f>IFERROR(M77/N77,"")</f>
        <v/>
      </c>
      <c r="P77" s="29" t="s">
        <v>21</v>
      </c>
      <c r="Q77" s="6">
        <f>G77/$R$3</f>
        <v>0</v>
      </c>
      <c r="R77" s="6">
        <f>M77/$R$3</f>
        <v>0</v>
      </c>
      <c r="S77" s="14" t="s">
        <v>25</v>
      </c>
      <c r="T77" s="14" t="s">
        <v>38</v>
      </c>
    </row>
    <row r="78" spans="1:20" ht="20">
      <c r="A78" s="36" t="s">
        <v>324</v>
      </c>
      <c r="B78" s="24" t="s">
        <v>77</v>
      </c>
      <c r="C78" s="84" t="s">
        <v>75</v>
      </c>
      <c r="D78" s="20" t="s">
        <v>6</v>
      </c>
      <c r="E78" s="20" t="s">
        <v>6</v>
      </c>
      <c r="F78" s="20" t="s">
        <v>6</v>
      </c>
      <c r="G78" s="99">
        <f>INDEX('KPI 9d'!E$19:P$19,Actual_month)</f>
        <v>0</v>
      </c>
      <c r="H78" s="98">
        <f>INDEX('KPI 9d'!E$20:P$20,Actual_month)</f>
        <v>0</v>
      </c>
      <c r="I78" s="23" t="str">
        <f>IFERROR(G78/H78,"")</f>
        <v/>
      </c>
      <c r="J78" s="20" t="s">
        <v>6</v>
      </c>
      <c r="K78" s="20" t="s">
        <v>6</v>
      </c>
      <c r="L78" s="20" t="s">
        <v>6</v>
      </c>
      <c r="M78" s="99">
        <f>INDEX('KPI 9d'!$E$26:$P$26,Actual_month)</f>
        <v>0</v>
      </c>
      <c r="N78" s="98">
        <f>INDEX('KPI 9d'!$E$26:$P$26,Actual_month)</f>
        <v>0</v>
      </c>
      <c r="O78" s="23" t="str">
        <f>IFERROR(M78/N78,"")</f>
        <v/>
      </c>
      <c r="P78" s="29" t="s">
        <v>21</v>
      </c>
      <c r="Q78" s="83">
        <f>G78/$R$3</f>
        <v>0</v>
      </c>
      <c r="R78" s="83">
        <f>M78/$R$3</f>
        <v>0</v>
      </c>
      <c r="S78" s="28" t="s">
        <v>25</v>
      </c>
      <c r="T78" s="14" t="s">
        <v>38</v>
      </c>
    </row>
    <row r="79" spans="1:20" ht="20.5" thickBot="1">
      <c r="A79" s="36" t="s">
        <v>325</v>
      </c>
      <c r="B79" s="17" t="s">
        <v>78</v>
      </c>
      <c r="C79" s="22" t="s">
        <v>74</v>
      </c>
      <c r="D79" s="66" t="s">
        <v>6</v>
      </c>
      <c r="E79" s="66" t="s">
        <v>6</v>
      </c>
      <c r="F79" s="66" t="s">
        <v>6</v>
      </c>
      <c r="G79" s="73">
        <f>INDEX('KPI 9e'!E$19:P$19,Actual_month)</f>
        <v>15</v>
      </c>
      <c r="H79" s="118">
        <f>INDEX('KPI 9e'!E$20:P$20,Actual_month)</f>
        <v>0</v>
      </c>
      <c r="I79" s="23" t="str">
        <f>IFERROR(G79/H79,"")</f>
        <v/>
      </c>
      <c r="J79" s="20" t="s">
        <v>6</v>
      </c>
      <c r="K79" s="20" t="s">
        <v>6</v>
      </c>
      <c r="L79" s="20" t="s">
        <v>6</v>
      </c>
      <c r="M79" s="73">
        <f>INDEX('KPI 9e'!$E$26:$P$26,Actual_month)</f>
        <v>92</v>
      </c>
      <c r="N79" s="70">
        <f>INDEX('KPI 9e'!$E$26:$P$26,Actual_month)</f>
        <v>92</v>
      </c>
      <c r="O79" s="23">
        <f>IFERROR(M79/N79,"")</f>
        <v>1</v>
      </c>
      <c r="P79" s="25" t="s">
        <v>21</v>
      </c>
      <c r="Q79" s="6">
        <f>G79/$R$3</f>
        <v>16.666666666666668</v>
      </c>
      <c r="R79" s="6">
        <f>M79/$R$3</f>
        <v>102.22222222222221</v>
      </c>
      <c r="S79" s="14" t="s">
        <v>25</v>
      </c>
      <c r="T79" s="14" t="s">
        <v>38</v>
      </c>
    </row>
    <row r="80" spans="1:20" ht="15" thickBot="1">
      <c r="A80" s="36">
        <v>10</v>
      </c>
      <c r="B80" s="60" t="s">
        <v>182</v>
      </c>
      <c r="C80" s="49"/>
      <c r="D80" s="49"/>
      <c r="E80" s="49"/>
      <c r="F80" s="49"/>
      <c r="G80" s="50"/>
      <c r="H80" s="50"/>
      <c r="I80" s="50"/>
      <c r="J80" s="50"/>
      <c r="K80" s="50"/>
      <c r="L80" s="50"/>
      <c r="M80" s="50"/>
      <c r="N80" s="50"/>
      <c r="O80" s="51"/>
    </row>
    <row r="81" spans="1:20" ht="20">
      <c r="A81" s="36" t="s">
        <v>251</v>
      </c>
      <c r="B81" s="48" t="s">
        <v>65</v>
      </c>
      <c r="C81" s="21" t="s">
        <v>74</v>
      </c>
      <c r="D81" s="47" t="s">
        <v>6</v>
      </c>
      <c r="E81" s="47" t="s">
        <v>6</v>
      </c>
      <c r="F81" s="47" t="s">
        <v>6</v>
      </c>
      <c r="G81" s="73">
        <f>INDEX('KPI 10a'!E$19:P$19,Actual_month)</f>
        <v>350</v>
      </c>
      <c r="H81" s="70">
        <f>INDEX('KPI 10a'!E$20:P$20,Actual_month)</f>
        <v>726</v>
      </c>
      <c r="I81" s="23">
        <f>IFERROR(H81/G81,"")</f>
        <v>2.0742857142857143</v>
      </c>
      <c r="J81" s="20" t="s">
        <v>6</v>
      </c>
      <c r="K81" s="20" t="s">
        <v>6</v>
      </c>
      <c r="L81" s="20" t="s">
        <v>6</v>
      </c>
      <c r="M81" s="73">
        <f>INDEX('KPI 10a'!$E$26:$P$26,Actual_month)</f>
        <v>2520</v>
      </c>
      <c r="N81" s="70">
        <f>INDEX('KPI 10a'!$E$27:$P$27,Actual_month)</f>
        <v>2943</v>
      </c>
      <c r="O81" s="23">
        <f>IFERROR(N81/M81,"")</f>
        <v>1.1678571428571429</v>
      </c>
      <c r="P81" s="25" t="s">
        <v>21</v>
      </c>
      <c r="Q81" s="6">
        <f>G81*$R$3</f>
        <v>315</v>
      </c>
      <c r="R81" s="6">
        <f>M81*$R$3</f>
        <v>2268</v>
      </c>
      <c r="S81" s="14" t="s">
        <v>24</v>
      </c>
      <c r="T81" s="14" t="s">
        <v>38</v>
      </c>
    </row>
    <row r="82" spans="1:20" ht="20">
      <c r="A82" s="36" t="s">
        <v>252</v>
      </c>
      <c r="B82" s="48" t="s">
        <v>241</v>
      </c>
      <c r="C82" s="21" t="s">
        <v>74</v>
      </c>
      <c r="D82" s="47" t="s">
        <v>6</v>
      </c>
      <c r="E82" s="47" t="s">
        <v>6</v>
      </c>
      <c r="F82" s="47" t="s">
        <v>6</v>
      </c>
      <c r="G82" s="73">
        <f>INDEX('KPI 10b'!E$19:P$19,Actual_month)</f>
        <v>343</v>
      </c>
      <c r="H82" s="70">
        <f>INDEX('KPI 10b'!E$20:P$20,Actual_month)</f>
        <v>726</v>
      </c>
      <c r="I82" s="23">
        <f>IFERROR(H82/G82,"")</f>
        <v>2.1166180758017492</v>
      </c>
      <c r="J82" s="20" t="s">
        <v>6</v>
      </c>
      <c r="K82" s="20" t="s">
        <v>6</v>
      </c>
      <c r="L82" s="20" t="s">
        <v>6</v>
      </c>
      <c r="M82" s="70">
        <f>INDEX('KPI 10b'!$E$26:$P$26,Actual_month)</f>
        <v>2469.6</v>
      </c>
      <c r="N82" s="70">
        <f>INDEX('KPI 10b'!$E$27:$P$27,Actual_month)</f>
        <v>2943</v>
      </c>
      <c r="O82" s="23">
        <f>IFERROR(N82/M82,"")</f>
        <v>1.1916909620991254</v>
      </c>
      <c r="P82" s="25" t="s">
        <v>21</v>
      </c>
      <c r="Q82" s="6">
        <f>G82*$R$3</f>
        <v>308.7</v>
      </c>
      <c r="R82" s="6">
        <f>M82*$R$3</f>
        <v>2222.64</v>
      </c>
      <c r="S82" s="14" t="s">
        <v>24</v>
      </c>
      <c r="T82" s="14" t="s">
        <v>38</v>
      </c>
    </row>
    <row r="83" spans="1:20" ht="20">
      <c r="A83" s="36" t="s">
        <v>253</v>
      </c>
      <c r="B83" s="48" t="s">
        <v>161</v>
      </c>
      <c r="C83" s="21" t="s">
        <v>45</v>
      </c>
      <c r="D83" s="66" t="s">
        <v>6</v>
      </c>
      <c r="E83" s="66" t="s">
        <v>6</v>
      </c>
      <c r="F83" s="66" t="s">
        <v>6</v>
      </c>
      <c r="G83" s="73">
        <f>INDEX('KPI 10c'!E$19:P$19,Actual_month)</f>
        <v>0</v>
      </c>
      <c r="H83" s="70">
        <f>INDEX('KPI 10c'!E$20:P$20,Actual_month)</f>
        <v>0</v>
      </c>
      <c r="I83" s="23" t="str">
        <f>IFERROR(G83/H83,"")</f>
        <v/>
      </c>
      <c r="J83" s="66" t="s">
        <v>6</v>
      </c>
      <c r="K83" s="66" t="s">
        <v>6</v>
      </c>
      <c r="L83" s="66" t="s">
        <v>6</v>
      </c>
      <c r="M83" s="73">
        <f>INDEX('KPI 10c'!$E$26:$P$26,Actual_month)</f>
        <v>0</v>
      </c>
      <c r="N83" s="70">
        <f>INDEX('KPI 10c'!$E$26:$P$26,Actual_month)</f>
        <v>0</v>
      </c>
      <c r="O83" s="23" t="str">
        <f>IFERROR(M83/N83,"")</f>
        <v/>
      </c>
      <c r="P83" s="29" t="s">
        <v>21</v>
      </c>
      <c r="Q83" s="6">
        <f>G83/$R$3</f>
        <v>0</v>
      </c>
      <c r="R83" s="6">
        <f>M83/$R$3</f>
        <v>0</v>
      </c>
      <c r="S83" s="14" t="s">
        <v>25</v>
      </c>
      <c r="T83" s="14" t="s">
        <v>38</v>
      </c>
    </row>
    <row r="84" spans="1:20" ht="20">
      <c r="A84" s="36" t="s">
        <v>326</v>
      </c>
      <c r="B84" s="24" t="s">
        <v>77</v>
      </c>
      <c r="C84" s="84" t="s">
        <v>75</v>
      </c>
      <c r="D84" s="20" t="s">
        <v>6</v>
      </c>
      <c r="E84" s="20" t="s">
        <v>6</v>
      </c>
      <c r="F84" s="20" t="s">
        <v>6</v>
      </c>
      <c r="G84" s="99">
        <f>INDEX('KPI 10d'!E$19:P$19,Actual_month)</f>
        <v>0</v>
      </c>
      <c r="H84" s="98">
        <f>INDEX('KPI 10d'!E$20:P$20,Actual_month)</f>
        <v>0</v>
      </c>
      <c r="I84" s="23" t="str">
        <f>IFERROR(G84/H84,"")</f>
        <v/>
      </c>
      <c r="J84" s="20" t="s">
        <v>6</v>
      </c>
      <c r="K84" s="20" t="s">
        <v>6</v>
      </c>
      <c r="L84" s="20" t="s">
        <v>6</v>
      </c>
      <c r="M84" s="99">
        <f>INDEX('KPI 10d'!$E$26:$P$26,Actual_month)</f>
        <v>0</v>
      </c>
      <c r="N84" s="98">
        <f>INDEX('KPI 10d'!$E$26:$P$26,Actual_month)</f>
        <v>0</v>
      </c>
      <c r="O84" s="23" t="str">
        <f>IFERROR(M84/N84,"")</f>
        <v/>
      </c>
      <c r="P84" s="29" t="s">
        <v>21</v>
      </c>
      <c r="Q84" s="83">
        <f>G84/$R$3</f>
        <v>0</v>
      </c>
      <c r="R84" s="83">
        <f>M84/$R$3</f>
        <v>0</v>
      </c>
      <c r="S84" s="28" t="s">
        <v>25</v>
      </c>
      <c r="T84" s="14" t="s">
        <v>38</v>
      </c>
    </row>
    <row r="85" spans="1:20" ht="20.5" thickBot="1">
      <c r="A85" s="36" t="s">
        <v>327</v>
      </c>
      <c r="B85" s="17" t="s">
        <v>78</v>
      </c>
      <c r="C85" s="22" t="s">
        <v>74</v>
      </c>
      <c r="D85" s="66" t="s">
        <v>6</v>
      </c>
      <c r="E85" s="66" t="s">
        <v>6</v>
      </c>
      <c r="F85" s="66" t="s">
        <v>6</v>
      </c>
      <c r="G85" s="73">
        <f>INDEX('KPI 10e'!E$19:P$19,Actual_month)</f>
        <v>7</v>
      </c>
      <c r="H85" s="118">
        <f>INDEX('KPI 10e'!E$20:P$20,Actual_month)</f>
        <v>0</v>
      </c>
      <c r="I85" s="23" t="str">
        <f>IFERROR(G85/H85,"")</f>
        <v/>
      </c>
      <c r="J85" s="20" t="s">
        <v>6</v>
      </c>
      <c r="K85" s="20" t="s">
        <v>6</v>
      </c>
      <c r="L85" s="20" t="s">
        <v>6</v>
      </c>
      <c r="M85" s="73">
        <f>INDEX('KPI 10e'!$E$26:$P$26,Actual_month)</f>
        <v>50.4</v>
      </c>
      <c r="N85" s="70">
        <f>INDEX('KPI 10e'!$E$26:$P$26,Actual_month)</f>
        <v>50.4</v>
      </c>
      <c r="O85" s="23">
        <f>IFERROR(M85/N85,"")</f>
        <v>1</v>
      </c>
      <c r="P85" s="25" t="s">
        <v>21</v>
      </c>
      <c r="Q85" s="6">
        <f>G85/$R$3</f>
        <v>7.7777777777777777</v>
      </c>
      <c r="R85" s="6">
        <f>M85/$R$3</f>
        <v>56</v>
      </c>
      <c r="S85" s="14" t="s">
        <v>25</v>
      </c>
      <c r="T85" s="14" t="s">
        <v>38</v>
      </c>
    </row>
    <row r="86" spans="1:20" ht="15" hidden="1" thickBot="1">
      <c r="A86" s="36"/>
      <c r="B86" s="60" t="s">
        <v>96</v>
      </c>
      <c r="C86" s="49"/>
      <c r="D86" s="49"/>
      <c r="E86" s="49"/>
      <c r="F86" s="49"/>
      <c r="G86" s="50"/>
      <c r="H86" s="50"/>
      <c r="I86" s="50"/>
      <c r="J86" s="50"/>
      <c r="K86" s="50"/>
      <c r="L86" s="50"/>
      <c r="M86" s="50"/>
      <c r="N86" s="50"/>
      <c r="O86" s="51"/>
    </row>
    <row r="87" spans="1:20" ht="20.5" hidden="1" thickBot="1">
      <c r="A87" s="36" t="s">
        <v>95</v>
      </c>
      <c r="B87" s="48" t="s">
        <v>97</v>
      </c>
      <c r="C87" s="21" t="s">
        <v>74</v>
      </c>
      <c r="D87" s="47" t="s">
        <v>6</v>
      </c>
      <c r="E87" s="47" t="s">
        <v>6</v>
      </c>
      <c r="F87" s="47" t="s">
        <v>6</v>
      </c>
      <c r="G87" s="73">
        <f>INDEX('KPI 6b2'!E$19:P$19,Actual_month)</f>
        <v>0</v>
      </c>
      <c r="H87" s="70">
        <f>INDEX('KPI 6b2'!E$20:P$20,Actual_month)</f>
        <v>0</v>
      </c>
      <c r="I87" s="23" t="str">
        <f>IFERROR(H87/G87,"")</f>
        <v/>
      </c>
      <c r="J87" s="20" t="s">
        <v>6</v>
      </c>
      <c r="K87" s="20" t="s">
        <v>6</v>
      </c>
      <c r="L87" s="20" t="s">
        <v>6</v>
      </c>
      <c r="M87" s="73">
        <f>INDEX('KPI 6b2'!$E$26:$P$26,Actual_month)</f>
        <v>0</v>
      </c>
      <c r="N87" s="70">
        <f>INDEX('KPI 6b2'!$E$27:$P$27,Actual_month)</f>
        <v>0</v>
      </c>
      <c r="O87" s="23" t="str">
        <f>IFERROR(N87/M87,"")</f>
        <v/>
      </c>
      <c r="P87" s="25" t="s">
        <v>21</v>
      </c>
      <c r="Q87" s="6">
        <f>G87*$R$3</f>
        <v>0</v>
      </c>
      <c r="R87" s="6">
        <f>M87*$R$3</f>
        <v>0</v>
      </c>
      <c r="S87" s="14" t="s">
        <v>24</v>
      </c>
      <c r="T87" s="14" t="s">
        <v>38</v>
      </c>
    </row>
    <row r="88" spans="1:20" ht="20.5" hidden="1" thickBot="1">
      <c r="A88" s="36" t="s">
        <v>99</v>
      </c>
      <c r="B88" s="48" t="s">
        <v>98</v>
      </c>
      <c r="C88" s="21" t="s">
        <v>3</v>
      </c>
      <c r="D88" s="66" t="s">
        <v>6</v>
      </c>
      <c r="E88" s="66" t="s">
        <v>6</v>
      </c>
      <c r="F88" s="66" t="s">
        <v>6</v>
      </c>
      <c r="G88" s="73">
        <f>INDEX('KPI 6b1'!E$19:P$19,Actual_month)</f>
        <v>0</v>
      </c>
      <c r="H88" s="70">
        <f>INDEX('KPI 6b1'!E$20:P$20,Actual_month)</f>
        <v>0</v>
      </c>
      <c r="I88" s="23" t="str">
        <f>IFERROR(G88/H88,"")</f>
        <v/>
      </c>
      <c r="J88" s="66" t="s">
        <v>6</v>
      </c>
      <c r="K88" s="66" t="s">
        <v>6</v>
      </c>
      <c r="L88" s="66" t="s">
        <v>6</v>
      </c>
      <c r="M88" s="73">
        <f>INDEX('KPI 6b1'!$E$26:$P$26,Actual_month)</f>
        <v>0</v>
      </c>
      <c r="N88" s="70">
        <f>INDEX('KPI 6b1'!$E$27:$P$27,Actual_month)</f>
        <v>0</v>
      </c>
      <c r="O88" s="23" t="str">
        <f>IFERROR(M88/N88,"")</f>
        <v/>
      </c>
      <c r="P88" s="29" t="s">
        <v>21</v>
      </c>
      <c r="Q88" s="6">
        <f>G88/$R$3</f>
        <v>0</v>
      </c>
      <c r="R88" s="6">
        <f>M88/$R$3</f>
        <v>0</v>
      </c>
      <c r="S88" s="14" t="s">
        <v>25</v>
      </c>
      <c r="T88" s="14" t="s">
        <v>38</v>
      </c>
    </row>
    <row r="89" spans="1:20" ht="15" thickBot="1">
      <c r="A89" s="36">
        <v>11</v>
      </c>
      <c r="B89" s="60" t="s">
        <v>154</v>
      </c>
      <c r="C89" s="49"/>
      <c r="D89" s="49"/>
      <c r="E89" s="49"/>
      <c r="F89" s="49"/>
      <c r="G89" s="50"/>
      <c r="H89" s="50"/>
      <c r="I89" s="50"/>
      <c r="J89" s="50"/>
      <c r="K89" s="50"/>
      <c r="L89" s="50"/>
      <c r="M89" s="50"/>
      <c r="N89" s="50"/>
      <c r="O89" s="51"/>
    </row>
    <row r="90" spans="1:20" ht="20">
      <c r="A90" s="36" t="s">
        <v>61</v>
      </c>
      <c r="B90" s="48" t="s">
        <v>65</v>
      </c>
      <c r="C90" s="21" t="s">
        <v>74</v>
      </c>
      <c r="D90" s="47" t="s">
        <v>6</v>
      </c>
      <c r="E90" s="47" t="s">
        <v>6</v>
      </c>
      <c r="F90" s="47" t="s">
        <v>6</v>
      </c>
      <c r="G90" s="73">
        <f>INDEX('KPI 11a'!E$19:P$19,Actual_month)</f>
        <v>420</v>
      </c>
      <c r="H90" s="70">
        <f>INDEX('KPI 11a'!E$20:P$20,Actual_month)</f>
        <v>694</v>
      </c>
      <c r="I90" s="23">
        <f>IFERROR(H90/G90,"")</f>
        <v>1.6523809523809523</v>
      </c>
      <c r="J90" s="20" t="s">
        <v>6</v>
      </c>
      <c r="K90" s="20" t="s">
        <v>6</v>
      </c>
      <c r="L90" s="20" t="s">
        <v>6</v>
      </c>
      <c r="M90" s="73">
        <f>INDEX('KPI 11a'!$E$26:$P$26,Actual_month)</f>
        <v>2800</v>
      </c>
      <c r="N90" s="70">
        <f>INDEX('KPI 11a'!$E$27:$P$27,Actual_month)</f>
        <v>3337</v>
      </c>
      <c r="O90" s="23">
        <f>IFERROR(N90/M90,"")</f>
        <v>1.1917857142857142</v>
      </c>
      <c r="P90" s="25" t="s">
        <v>21</v>
      </c>
      <c r="Q90" s="6">
        <f>G90*$R$3</f>
        <v>378</v>
      </c>
      <c r="R90" s="6">
        <f>M90*$R$3</f>
        <v>2520</v>
      </c>
      <c r="S90" s="14" t="s">
        <v>24</v>
      </c>
      <c r="T90" s="14" t="s">
        <v>38</v>
      </c>
    </row>
    <row r="91" spans="1:20" ht="20">
      <c r="A91" s="36" t="s">
        <v>62</v>
      </c>
      <c r="B91" s="48" t="s">
        <v>240</v>
      </c>
      <c r="C91" s="21" t="s">
        <v>74</v>
      </c>
      <c r="D91" s="47" t="s">
        <v>6</v>
      </c>
      <c r="E91" s="47" t="s">
        <v>6</v>
      </c>
      <c r="F91" s="47" t="s">
        <v>6</v>
      </c>
      <c r="G91" s="73">
        <f>INDEX('KPI 11b'!E$19:P$19,Actual_month)</f>
        <v>411.6</v>
      </c>
      <c r="H91" s="70">
        <f>INDEX('KPI 11b'!E$20:P$20,Actual_month)</f>
        <v>694</v>
      </c>
      <c r="I91" s="23">
        <f>IFERROR(H91/G91,"")</f>
        <v>1.6861030126336247</v>
      </c>
      <c r="J91" s="20" t="s">
        <v>6</v>
      </c>
      <c r="K91" s="20" t="s">
        <v>6</v>
      </c>
      <c r="L91" s="20" t="s">
        <v>6</v>
      </c>
      <c r="M91" s="73">
        <f>INDEX('KPI 11b'!$E$25:$P$25,Actual_month)</f>
        <v>46054</v>
      </c>
      <c r="N91" s="70">
        <f>INDEX('KPI 11b'!$E$26:$P$26,Actual_month)</f>
        <v>2744</v>
      </c>
      <c r="O91" s="23">
        <f>IFERROR(N91/M91,"")</f>
        <v>5.9582229556607462E-2</v>
      </c>
      <c r="P91" s="25" t="s">
        <v>21</v>
      </c>
      <c r="Q91" s="6">
        <f>G91*$R$3</f>
        <v>370.44000000000005</v>
      </c>
      <c r="R91" s="6">
        <f>M91*$R$3</f>
        <v>41448.6</v>
      </c>
      <c r="S91" s="14" t="s">
        <v>24</v>
      </c>
      <c r="T91" s="14" t="s">
        <v>38</v>
      </c>
    </row>
    <row r="92" spans="1:20" ht="20">
      <c r="A92" s="36" t="s">
        <v>63</v>
      </c>
      <c r="B92" s="48" t="s">
        <v>76</v>
      </c>
      <c r="C92" s="21" t="s">
        <v>45</v>
      </c>
      <c r="D92" s="66" t="s">
        <v>6</v>
      </c>
      <c r="E92" s="66" t="s">
        <v>6</v>
      </c>
      <c r="F92" s="66" t="s">
        <v>6</v>
      </c>
      <c r="G92" s="73">
        <f>INDEX('KPI 11c'!E$19:P$19,Actual_month)</f>
        <v>525</v>
      </c>
      <c r="H92" s="70">
        <f>INDEX('KPI 11c'!E$20:P$20,Actual_month)</f>
        <v>868</v>
      </c>
      <c r="I92" s="23">
        <f>IFERROR(G92/H92,"")</f>
        <v>0.60483870967741937</v>
      </c>
      <c r="J92" s="66" t="s">
        <v>6</v>
      </c>
      <c r="K92" s="66" t="s">
        <v>6</v>
      </c>
      <c r="L92" s="66" t="s">
        <v>6</v>
      </c>
      <c r="M92" s="73">
        <f>INDEX('KPI 11c'!$E$26:$P$26,Actual_month)</f>
        <v>4200</v>
      </c>
      <c r="N92" s="70">
        <f>INDEX('KPI 11c'!$E$20:$P$20,Actual_month)</f>
        <v>868</v>
      </c>
      <c r="O92" s="23">
        <f>IFERROR(M92/N92,"")</f>
        <v>4.838709677419355</v>
      </c>
      <c r="P92" s="29" t="s">
        <v>21</v>
      </c>
      <c r="Q92" s="6">
        <f>G92/$R$3</f>
        <v>583.33333333333337</v>
      </c>
      <c r="R92" s="6">
        <f>M92/$R$3</f>
        <v>4666.666666666667</v>
      </c>
      <c r="S92" s="14" t="s">
        <v>25</v>
      </c>
      <c r="T92" s="14" t="s">
        <v>38</v>
      </c>
    </row>
    <row r="93" spans="1:20" ht="20">
      <c r="A93" s="36" t="s">
        <v>328</v>
      </c>
      <c r="B93" s="24" t="s">
        <v>77</v>
      </c>
      <c r="C93" s="84" t="s">
        <v>75</v>
      </c>
      <c r="D93" s="20" t="s">
        <v>6</v>
      </c>
      <c r="E93" s="20" t="s">
        <v>6</v>
      </c>
      <c r="F93" s="20" t="s">
        <v>6</v>
      </c>
      <c r="G93" s="99">
        <f>INDEX('KPI 11d'!E$19:P$19,Actual_month)</f>
        <v>1.25</v>
      </c>
      <c r="H93" s="98">
        <f>INDEX('KPI 11d'!E$20:P$20,Actual_month)</f>
        <v>1.2507204610951008</v>
      </c>
      <c r="I93" s="23">
        <f>IFERROR(G93/H93,"")</f>
        <v>0.99942396313364057</v>
      </c>
      <c r="J93" s="20" t="s">
        <v>6</v>
      </c>
      <c r="K93" s="20" t="s">
        <v>6</v>
      </c>
      <c r="L93" s="20" t="s">
        <v>6</v>
      </c>
      <c r="M93" s="99">
        <f>INDEX('KPI 11d'!$E$26:$P$26,Actual_month)</f>
        <v>1.5265193659700722</v>
      </c>
      <c r="N93" s="98">
        <f>INDEX('KPI 11d'!$E$20:$P$20,Actual_month)</f>
        <v>1.2507204610951008</v>
      </c>
      <c r="O93" s="23">
        <f>IFERROR(M93/N93,"")</f>
        <v>1.2205120276304495</v>
      </c>
      <c r="P93" s="29" t="s">
        <v>21</v>
      </c>
      <c r="Q93" s="83">
        <f>G93/$R$3</f>
        <v>1.3888888888888888</v>
      </c>
      <c r="R93" s="83">
        <f>M93/$R$3</f>
        <v>1.6961326288556358</v>
      </c>
      <c r="S93" s="28" t="s">
        <v>25</v>
      </c>
      <c r="T93" s="14" t="s">
        <v>38</v>
      </c>
    </row>
    <row r="94" spans="1:20" ht="20.5" thickBot="1">
      <c r="A94" s="36" t="s">
        <v>329</v>
      </c>
      <c r="B94" s="17" t="s">
        <v>78</v>
      </c>
      <c r="C94" s="22" t="s">
        <v>74</v>
      </c>
      <c r="D94" s="66" t="s">
        <v>6</v>
      </c>
      <c r="E94" s="66" t="s">
        <v>6</v>
      </c>
      <c r="F94" s="66" t="s">
        <v>6</v>
      </c>
      <c r="G94" s="73">
        <f>INDEX('KPI 11e'!E$19:P$19,Actual_month)</f>
        <v>8.4</v>
      </c>
      <c r="H94" s="117">
        <f>INDEX('KPI 11e'!E$20:P$20,Actual_month)</f>
        <v>0</v>
      </c>
      <c r="I94" s="23" t="str">
        <f>IFERROR(G94/H94,"")</f>
        <v/>
      </c>
      <c r="J94" s="20" t="s">
        <v>6</v>
      </c>
      <c r="K94" s="20" t="s">
        <v>6</v>
      </c>
      <c r="L94" s="20" t="s">
        <v>6</v>
      </c>
      <c r="M94" s="73">
        <f>INDEX('KPI 11e'!$E$26:$P$26,Actual_month)</f>
        <v>56</v>
      </c>
      <c r="N94" s="70">
        <f>INDEX('KPI 11e'!$E$26:$P$26,Actual_month)</f>
        <v>56</v>
      </c>
      <c r="O94" s="23">
        <f>IFERROR(M94/N94,"")</f>
        <v>1</v>
      </c>
      <c r="P94" s="25" t="s">
        <v>21</v>
      </c>
      <c r="Q94" s="6">
        <f>G94/$R$3</f>
        <v>9.3333333333333339</v>
      </c>
      <c r="R94" s="6">
        <f>M94/$R$3</f>
        <v>62.222222222222221</v>
      </c>
      <c r="S94" s="14" t="s">
        <v>25</v>
      </c>
      <c r="T94" s="14" t="s">
        <v>38</v>
      </c>
    </row>
    <row r="95" spans="1:20" ht="15" thickBot="1">
      <c r="A95" s="36">
        <v>12</v>
      </c>
      <c r="B95" s="60" t="s">
        <v>156</v>
      </c>
      <c r="C95" s="49"/>
      <c r="D95" s="49"/>
      <c r="E95" s="49"/>
      <c r="F95" s="49"/>
      <c r="G95" s="50"/>
      <c r="H95" s="50"/>
      <c r="I95" s="50"/>
      <c r="J95" s="50"/>
      <c r="K95" s="50"/>
      <c r="L95" s="50"/>
      <c r="M95" s="50"/>
      <c r="N95" s="50"/>
      <c r="O95" s="51"/>
    </row>
    <row r="96" spans="1:20" ht="20">
      <c r="A96" s="36" t="s">
        <v>254</v>
      </c>
      <c r="B96" s="48" t="s">
        <v>65</v>
      </c>
      <c r="C96" s="21" t="s">
        <v>74</v>
      </c>
      <c r="D96" s="47" t="s">
        <v>6</v>
      </c>
      <c r="E96" s="47" t="s">
        <v>6</v>
      </c>
      <c r="F96" s="47" t="s">
        <v>6</v>
      </c>
      <c r="G96" s="73">
        <f>INDEX('KPI 12a'!E$19:P$19,Actual_month)</f>
        <v>73000</v>
      </c>
      <c r="H96" s="70">
        <f>INDEX('KPI 12a'!E$20:P$20,Actual_month)</f>
        <v>61627</v>
      </c>
      <c r="I96" s="23">
        <f>IFERROR(H96/G96,"")</f>
        <v>0.84420547945205482</v>
      </c>
      <c r="J96" s="20" t="s">
        <v>6</v>
      </c>
      <c r="K96" s="20" t="s">
        <v>6</v>
      </c>
      <c r="L96" s="20" t="s">
        <v>6</v>
      </c>
      <c r="M96" s="73">
        <f>INDEX('KPI 12a'!$E$26:$P$26,Actual_month)</f>
        <v>547000</v>
      </c>
      <c r="N96" s="70">
        <f>INDEX('KPI 12a'!$E$27:$P$27,Actual_month)</f>
        <v>542234</v>
      </c>
      <c r="O96" s="23">
        <f>IFERROR(N96/M96,"")</f>
        <v>0.99128702010968917</v>
      </c>
      <c r="P96" s="25" t="s">
        <v>21</v>
      </c>
      <c r="Q96" s="6">
        <f>G96*$R$3</f>
        <v>65700</v>
      </c>
      <c r="R96" s="6">
        <f>M96*$R$3</f>
        <v>492300</v>
      </c>
      <c r="S96" s="14" t="s">
        <v>24</v>
      </c>
      <c r="T96" s="14" t="s">
        <v>38</v>
      </c>
    </row>
    <row r="97" spans="1:20" ht="20">
      <c r="A97" s="36" t="s">
        <v>255</v>
      </c>
      <c r="B97" s="48" t="s">
        <v>240</v>
      </c>
      <c r="C97" s="21" t="s">
        <v>74</v>
      </c>
      <c r="D97" s="47" t="s">
        <v>6</v>
      </c>
      <c r="E97" s="47" t="s">
        <v>6</v>
      </c>
      <c r="F97" s="47" t="s">
        <v>6</v>
      </c>
      <c r="G97" s="73">
        <f>INDEX('KPI 12b'!E$19:P$19,Actual_month)</f>
        <v>73000</v>
      </c>
      <c r="H97" s="70">
        <f>INDEX('KPI 12b'!E$20:P$20,Actual_month)</f>
        <v>61627</v>
      </c>
      <c r="I97" s="23">
        <f>IFERROR(H97/G97,"")</f>
        <v>0.84420547945205482</v>
      </c>
      <c r="J97" s="20" t="s">
        <v>6</v>
      </c>
      <c r="K97" s="20" t="s">
        <v>6</v>
      </c>
      <c r="L97" s="20" t="s">
        <v>6</v>
      </c>
      <c r="M97" s="73">
        <f>INDEX('KPI 12b'!$E$25:$P$25,Actual_month)</f>
        <v>46054</v>
      </c>
      <c r="N97" s="70">
        <f>INDEX('KPI 12b'!$E$26:$P$26,Actual_month)</f>
        <v>547000</v>
      </c>
      <c r="O97" s="23">
        <f>IFERROR(N97/M97,"")</f>
        <v>11.87736135840535</v>
      </c>
      <c r="P97" s="25" t="s">
        <v>21</v>
      </c>
      <c r="Q97" s="6">
        <f>G97*$R$3</f>
        <v>65700</v>
      </c>
      <c r="R97" s="6">
        <f>M97*$R$3</f>
        <v>41448.6</v>
      </c>
      <c r="S97" s="14" t="s">
        <v>24</v>
      </c>
      <c r="T97" s="14" t="s">
        <v>38</v>
      </c>
    </row>
    <row r="98" spans="1:20" ht="20">
      <c r="A98" s="36" t="s">
        <v>256</v>
      </c>
      <c r="B98" s="48" t="s">
        <v>76</v>
      </c>
      <c r="C98" s="21" t="s">
        <v>45</v>
      </c>
      <c r="D98" s="66" t="s">
        <v>6</v>
      </c>
      <c r="E98" s="66" t="s">
        <v>6</v>
      </c>
      <c r="F98" s="66" t="s">
        <v>6</v>
      </c>
      <c r="G98" s="73">
        <f>INDEX('KPI 12c'!E$19:P$19,Actual_month)</f>
        <v>57804.666666666664</v>
      </c>
      <c r="H98" s="70">
        <f>INDEX('KPI 12c'!E$20:P$20,Actual_month)</f>
        <v>78692</v>
      </c>
      <c r="I98" s="23">
        <f>IFERROR(G98/H98,"")</f>
        <v>0.7345685287788678</v>
      </c>
      <c r="J98" s="66" t="s">
        <v>6</v>
      </c>
      <c r="K98" s="66" t="s">
        <v>6</v>
      </c>
      <c r="L98" s="66" t="s">
        <v>6</v>
      </c>
      <c r="M98" s="73">
        <f>INDEX('KPI 12c'!$E$26:$P$26,Actual_month)</f>
        <v>462437.33333333337</v>
      </c>
      <c r="N98" s="70">
        <f>INDEX('KPI 12c'!$E$20:$P$20,Actual_month)</f>
        <v>78692</v>
      </c>
      <c r="O98" s="23">
        <f>IFERROR(M98/N98,"")</f>
        <v>5.8765482302309433</v>
      </c>
      <c r="P98" s="29" t="s">
        <v>21</v>
      </c>
      <c r="Q98" s="6">
        <f>G98/$R$3</f>
        <v>64227.407407407401</v>
      </c>
      <c r="R98" s="6">
        <f>M98/$R$3</f>
        <v>513819.25925925927</v>
      </c>
      <c r="S98" s="14" t="s">
        <v>25</v>
      </c>
      <c r="T98" s="14" t="s">
        <v>38</v>
      </c>
    </row>
    <row r="99" spans="1:20" ht="20">
      <c r="A99" s="36" t="s">
        <v>330</v>
      </c>
      <c r="B99" s="24" t="s">
        <v>77</v>
      </c>
      <c r="C99" s="84" t="s">
        <v>75</v>
      </c>
      <c r="D99" s="20" t="s">
        <v>6</v>
      </c>
      <c r="E99" s="20" t="s">
        <v>6</v>
      </c>
      <c r="F99" s="20" t="s">
        <v>6</v>
      </c>
      <c r="G99" s="99">
        <f>INDEX('KPI 12d'!E$19:P$19,Actual_month)</f>
        <v>0.79184474885844747</v>
      </c>
      <c r="H99" s="98">
        <f>INDEX('KPI 12d'!E$20:P$20,Actual_month)</f>
        <v>1.2769078488324923</v>
      </c>
      <c r="I99" s="23">
        <f>IFERROR(G99/H99,"")</f>
        <v>0.62012677702815455</v>
      </c>
      <c r="J99" s="20" t="s">
        <v>6</v>
      </c>
      <c r="K99" s="20" t="s">
        <v>6</v>
      </c>
      <c r="L99" s="20" t="s">
        <v>6</v>
      </c>
      <c r="M99" s="99">
        <f>INDEX('KPI 12d'!$E$26:$P$26,Actual_month)</f>
        <v>0.84715628495956496</v>
      </c>
      <c r="N99" s="98">
        <f>INDEX('KPI 12d'!$E$20:$P$20,Actual_month)</f>
        <v>1.2769078488324923</v>
      </c>
      <c r="O99" s="23">
        <f>IFERROR(M99/N99,"")</f>
        <v>0.66344355681903</v>
      </c>
      <c r="P99" s="29" t="s">
        <v>21</v>
      </c>
      <c r="Q99" s="83">
        <f>G99/$R$3</f>
        <v>0.87982749873160826</v>
      </c>
      <c r="R99" s="83">
        <f>M99/$R$3</f>
        <v>0.94128476106618331</v>
      </c>
      <c r="S99" s="28" t="s">
        <v>25</v>
      </c>
      <c r="T99" s="14" t="s">
        <v>38</v>
      </c>
    </row>
    <row r="100" spans="1:20" ht="20.5" thickBot="1">
      <c r="A100" s="36" t="s">
        <v>331</v>
      </c>
      <c r="B100" s="17" t="s">
        <v>78</v>
      </c>
      <c r="C100" s="22" t="s">
        <v>74</v>
      </c>
      <c r="D100" s="66" t="s">
        <v>6</v>
      </c>
      <c r="E100" s="66" t="s">
        <v>6</v>
      </c>
      <c r="F100" s="66" t="s">
        <v>6</v>
      </c>
      <c r="G100" s="73">
        <f>INDEX('KPI 12e'!E$19:P$19,Actual_month)</f>
        <v>1460</v>
      </c>
      <c r="H100" s="70">
        <f>INDEX('KPI 12e'!E$20:P$20,Actual_month)</f>
        <v>1679</v>
      </c>
      <c r="I100" s="23">
        <f>IFERROR(G100/H100,"")</f>
        <v>0.86956521739130432</v>
      </c>
      <c r="J100" s="20" t="s">
        <v>6</v>
      </c>
      <c r="K100" s="20" t="s">
        <v>6</v>
      </c>
      <c r="L100" s="20" t="s">
        <v>6</v>
      </c>
      <c r="M100" s="73">
        <f>INDEX('KPI 12e'!$E$26:$P$26,Actual_month)</f>
        <v>10940</v>
      </c>
      <c r="N100" s="70">
        <f>INDEX('KPI 12e'!$E$26:$P$26,Actual_month)</f>
        <v>10940</v>
      </c>
      <c r="O100" s="23">
        <f>IFERROR(M100/N100,"")</f>
        <v>1</v>
      </c>
      <c r="P100" s="25" t="s">
        <v>21</v>
      </c>
      <c r="Q100" s="6">
        <f>G100/$R$3</f>
        <v>1622.2222222222222</v>
      </c>
      <c r="R100" s="6">
        <f>M100/$R$3</f>
        <v>12155.555555555555</v>
      </c>
      <c r="S100" s="14" t="s">
        <v>25</v>
      </c>
      <c r="T100" s="14" t="s">
        <v>38</v>
      </c>
    </row>
    <row r="101" spans="1:20" ht="15" thickBot="1">
      <c r="A101" s="36">
        <v>13</v>
      </c>
      <c r="B101" s="60" t="s">
        <v>177</v>
      </c>
      <c r="C101" s="49"/>
      <c r="D101" s="49"/>
      <c r="E101" s="49"/>
      <c r="F101" s="49"/>
      <c r="G101" s="50"/>
      <c r="H101" s="50"/>
      <c r="I101" s="50"/>
      <c r="J101" s="50"/>
      <c r="K101" s="50"/>
      <c r="L101" s="50"/>
      <c r="M101" s="50"/>
      <c r="N101" s="50"/>
      <c r="O101" s="51"/>
      <c r="P101" s="25"/>
      <c r="Q101" s="6"/>
      <c r="R101" s="6"/>
    </row>
    <row r="102" spans="1:20" ht="20">
      <c r="A102" s="36" t="s">
        <v>257</v>
      </c>
      <c r="B102" s="48" t="s">
        <v>65</v>
      </c>
      <c r="C102" s="21" t="s">
        <v>74</v>
      </c>
      <c r="D102" s="47" t="s">
        <v>6</v>
      </c>
      <c r="E102" s="47" t="s">
        <v>6</v>
      </c>
      <c r="F102" s="47" t="s">
        <v>6</v>
      </c>
      <c r="G102" s="73">
        <f>INDEX('KPI 13a'!E$19:P$19,Actual_month)</f>
        <v>2100</v>
      </c>
      <c r="H102" s="70">
        <f>INDEX('KPI 13a'!E$20:P$20,Actual_month)</f>
        <v>471</v>
      </c>
      <c r="I102" s="23">
        <f>IFERROR(H102/G102,"")</f>
        <v>0.22428571428571428</v>
      </c>
      <c r="J102" s="20" t="s">
        <v>6</v>
      </c>
      <c r="K102" s="20" t="s">
        <v>6</v>
      </c>
      <c r="L102" s="20" t="s">
        <v>6</v>
      </c>
      <c r="M102" s="73">
        <f>INDEX('KPI 13a'!$E$26:$P$26,Actual_month)</f>
        <v>14000</v>
      </c>
      <c r="N102" s="70">
        <f>INDEX('KPI 13a'!$E$27:$P$27,Actual_month)</f>
        <v>5187</v>
      </c>
      <c r="O102" s="23">
        <f>IFERROR(N102/M102,"")</f>
        <v>0.3705</v>
      </c>
      <c r="P102" s="25" t="s">
        <v>21</v>
      </c>
      <c r="Q102" s="6">
        <f>G102*$R$3</f>
        <v>1890</v>
      </c>
      <c r="R102" s="6">
        <f>M102*$R$3</f>
        <v>12600</v>
      </c>
      <c r="S102" s="14" t="s">
        <v>24</v>
      </c>
      <c r="T102" s="14" t="s">
        <v>38</v>
      </c>
    </row>
    <row r="103" spans="1:20" ht="20">
      <c r="A103" s="36" t="s">
        <v>258</v>
      </c>
      <c r="B103" s="48" t="s">
        <v>240</v>
      </c>
      <c r="C103" s="21" t="s">
        <v>74</v>
      </c>
      <c r="D103" s="47" t="s">
        <v>6</v>
      </c>
      <c r="E103" s="47" t="s">
        <v>6</v>
      </c>
      <c r="F103" s="47" t="s">
        <v>6</v>
      </c>
      <c r="G103" s="73">
        <f>INDEX('KPI 12b'!E$19:P$19,Actual_month)</f>
        <v>73000</v>
      </c>
      <c r="H103" s="70">
        <f>INDEX('KPI 12b'!E$20:P$20,Actual_month)</f>
        <v>61627</v>
      </c>
      <c r="I103" s="23">
        <f>IFERROR(H103/G103,"")</f>
        <v>0.84420547945205482</v>
      </c>
      <c r="J103" s="20" t="s">
        <v>6</v>
      </c>
      <c r="K103" s="20" t="s">
        <v>6</v>
      </c>
      <c r="L103" s="20" t="s">
        <v>6</v>
      </c>
      <c r="M103" s="73">
        <f>INDEX('KPI 12b'!$E$25:$P$25,Actual_month)</f>
        <v>46054</v>
      </c>
      <c r="N103" s="70">
        <f>INDEX('KPI 12b'!$E$26:$P$26,Actual_month)</f>
        <v>547000</v>
      </c>
      <c r="O103" s="23">
        <f>IFERROR(N103/M103,"")</f>
        <v>11.87736135840535</v>
      </c>
      <c r="P103" s="25" t="s">
        <v>21</v>
      </c>
      <c r="Q103" s="6">
        <f>G103*$R$3</f>
        <v>65700</v>
      </c>
      <c r="R103" s="6">
        <f>M103*$R$3</f>
        <v>41448.6</v>
      </c>
      <c r="S103" s="14" t="s">
        <v>24</v>
      </c>
      <c r="T103" s="14" t="s">
        <v>38</v>
      </c>
    </row>
    <row r="104" spans="1:20" ht="20">
      <c r="A104" s="36" t="s">
        <v>259</v>
      </c>
      <c r="B104" s="48" t="s">
        <v>76</v>
      </c>
      <c r="C104" s="21" t="s">
        <v>45</v>
      </c>
      <c r="D104" s="66" t="s">
        <v>6</v>
      </c>
      <c r="E104" s="66" t="s">
        <v>6</v>
      </c>
      <c r="F104" s="66"/>
      <c r="G104" s="73">
        <f>INDEX('KPI 13c'!E$19:P$19,Actual_month)</f>
        <v>2250</v>
      </c>
      <c r="H104" s="70">
        <f>INDEX('KPI 13c'!E$20:P$20,Actual_month)</f>
        <v>258</v>
      </c>
      <c r="I104" s="23">
        <f t="shared" ref="I104:I106" si="7">IFERROR(H104/G104,"")</f>
        <v>0.11466666666666667</v>
      </c>
      <c r="J104" s="66" t="s">
        <v>6</v>
      </c>
      <c r="K104" s="66" t="s">
        <v>6</v>
      </c>
      <c r="L104" s="66"/>
      <c r="M104" s="73">
        <f>INDEX('KPI 13c'!$E$26:$P$26,Actual_month)</f>
        <v>18000</v>
      </c>
      <c r="N104" s="70">
        <f>INDEX('KPI 13c'!$E$27:$P$27,Actual_month)</f>
        <v>6948</v>
      </c>
      <c r="O104" s="23">
        <f t="shared" ref="O104:O106" si="8">IFERROR(N104/M104,"")</f>
        <v>0.38600000000000001</v>
      </c>
      <c r="P104" s="25" t="s">
        <v>21</v>
      </c>
      <c r="Q104" s="6">
        <f>G104/$R$3</f>
        <v>2500</v>
      </c>
      <c r="R104" s="6">
        <f>M104/$R$3</f>
        <v>20000</v>
      </c>
      <c r="S104" s="14" t="s">
        <v>25</v>
      </c>
      <c r="T104" s="14" t="s">
        <v>38</v>
      </c>
    </row>
    <row r="105" spans="1:20" ht="20">
      <c r="A105" s="36" t="s">
        <v>332</v>
      </c>
      <c r="B105" s="24" t="s">
        <v>77</v>
      </c>
      <c r="C105" s="84" t="s">
        <v>75</v>
      </c>
      <c r="D105" s="20" t="s">
        <v>6</v>
      </c>
      <c r="E105" s="20" t="s">
        <v>6</v>
      </c>
      <c r="F105" s="20"/>
      <c r="G105" s="99">
        <f>INDEX('KPI 13d'!E$19:P$19,Actual_month)</f>
        <v>1.0714285714285714</v>
      </c>
      <c r="H105" s="98">
        <f>INDEX('KPI 13d'!E$26:P$26,Actual_month)</f>
        <v>1.3084451708314904</v>
      </c>
      <c r="I105" s="23">
        <f t="shared" si="7"/>
        <v>1.2212154927760577</v>
      </c>
      <c r="J105" s="20" t="s">
        <v>6</v>
      </c>
      <c r="K105" s="20" t="s">
        <v>6</v>
      </c>
      <c r="L105" s="20"/>
      <c r="M105" s="99">
        <f>INDEX('KPI 13d'!$E$26:$P$26,Actual_month)</f>
        <v>1.3084451708314904</v>
      </c>
      <c r="N105" s="98">
        <f>INDEX('KPI 13d'!$E$26:$P$26,Actual_month)</f>
        <v>1.3084451708314904</v>
      </c>
      <c r="O105" s="23">
        <f t="shared" si="8"/>
        <v>1</v>
      </c>
      <c r="P105" s="25" t="s">
        <v>21</v>
      </c>
      <c r="Q105" s="83">
        <f>G105/$R$3</f>
        <v>1.1904761904761905</v>
      </c>
      <c r="R105" s="83">
        <f>M105/$R$3</f>
        <v>1.4538279675905448</v>
      </c>
      <c r="S105" s="28" t="s">
        <v>25</v>
      </c>
      <c r="T105" s="14" t="s">
        <v>38</v>
      </c>
    </row>
    <row r="106" spans="1:20" ht="20.5" thickBot="1">
      <c r="A106" s="36" t="s">
        <v>333</v>
      </c>
      <c r="B106" s="17" t="s">
        <v>78</v>
      </c>
      <c r="C106" s="22" t="s">
        <v>74</v>
      </c>
      <c r="D106" s="66" t="s">
        <v>6</v>
      </c>
      <c r="E106" s="66" t="s">
        <v>6</v>
      </c>
      <c r="F106" s="66"/>
      <c r="G106" s="73">
        <f>INDEX('KPI 13e'!E$19:P$19,Actual_month)</f>
        <v>42</v>
      </c>
      <c r="H106" s="70">
        <f>INDEX('KPI 13e'!E$20:P$20,Actual_month)</f>
        <v>0</v>
      </c>
      <c r="I106" s="23">
        <f t="shared" si="7"/>
        <v>0</v>
      </c>
      <c r="J106" s="20" t="s">
        <v>6</v>
      </c>
      <c r="K106" s="20" t="s">
        <v>6</v>
      </c>
      <c r="L106" s="20"/>
      <c r="M106" s="73">
        <f>INDEX('KPI 13e'!$E$26:$P$26,Actual_month)</f>
        <v>280</v>
      </c>
      <c r="N106" s="70">
        <f>INDEX('KPI 13e'!$E$26:$P$26,Actual_month)</f>
        <v>280</v>
      </c>
      <c r="O106" s="23">
        <f t="shared" si="8"/>
        <v>1</v>
      </c>
      <c r="P106" s="25" t="s">
        <v>21</v>
      </c>
      <c r="Q106" s="6">
        <f>G106/$R$3</f>
        <v>46.666666666666664</v>
      </c>
      <c r="R106" s="6">
        <f>M106/$R$3</f>
        <v>311.11111111111109</v>
      </c>
      <c r="S106" s="14" t="s">
        <v>25</v>
      </c>
      <c r="T106" s="14" t="s">
        <v>38</v>
      </c>
    </row>
    <row r="107" spans="1:20" ht="15" thickBot="1">
      <c r="A107" s="36">
        <v>14</v>
      </c>
      <c r="B107" s="60" t="s">
        <v>179</v>
      </c>
      <c r="C107" s="49"/>
      <c r="D107" s="49"/>
      <c r="E107" s="49"/>
      <c r="F107" s="49"/>
      <c r="G107" s="50"/>
      <c r="H107" s="50"/>
      <c r="I107" s="50"/>
      <c r="J107" s="50"/>
      <c r="K107" s="50"/>
      <c r="L107" s="50"/>
      <c r="M107" s="50"/>
      <c r="N107" s="50"/>
      <c r="O107" s="51"/>
      <c r="P107" s="25"/>
      <c r="Q107" s="6"/>
      <c r="R107" s="6"/>
    </row>
    <row r="108" spans="1:20" ht="20">
      <c r="A108" s="36" t="s">
        <v>260</v>
      </c>
      <c r="B108" s="48" t="s">
        <v>65</v>
      </c>
      <c r="C108" s="21" t="s">
        <v>74</v>
      </c>
      <c r="D108" s="47" t="s">
        <v>6</v>
      </c>
      <c r="E108" s="47" t="s">
        <v>6</v>
      </c>
      <c r="F108" s="47" t="s">
        <v>6</v>
      </c>
      <c r="G108" s="73">
        <f>INDEX('KPI 14a'!E$19:P$19,Actual_month)</f>
        <v>0</v>
      </c>
      <c r="H108" s="70">
        <f>INDEX('KPI 14a'!E$20:P$20,Actual_month)</f>
        <v>0</v>
      </c>
      <c r="I108" s="23" t="str">
        <f>IFERROR(H108/G108,"")</f>
        <v/>
      </c>
      <c r="J108" s="20" t="s">
        <v>6</v>
      </c>
      <c r="K108" s="20" t="s">
        <v>6</v>
      </c>
      <c r="L108" s="20" t="s">
        <v>6</v>
      </c>
      <c r="M108" s="73">
        <f>INDEX('KPI 14a'!$E$26:$P$26,Actual_month)</f>
        <v>0</v>
      </c>
      <c r="N108" s="70">
        <f>INDEX('KPI 14a'!$E$27:$P$27,Actual_month)</f>
        <v>0</v>
      </c>
      <c r="O108" s="23" t="str">
        <f>IFERROR(N108/M108,"")</f>
        <v/>
      </c>
      <c r="P108" s="25" t="s">
        <v>21</v>
      </c>
      <c r="Q108" s="6">
        <f t="shared" ref="Q108:Q113" si="9">G108*$R$3</f>
        <v>0</v>
      </c>
      <c r="R108" s="6">
        <f t="shared" ref="R108:R113" si="10">M108*$R$3</f>
        <v>0</v>
      </c>
      <c r="S108" s="14" t="s">
        <v>24</v>
      </c>
      <c r="T108" s="14" t="s">
        <v>38</v>
      </c>
    </row>
    <row r="109" spans="1:20" ht="20">
      <c r="A109" s="36" t="s">
        <v>261</v>
      </c>
      <c r="B109" s="48" t="s">
        <v>240</v>
      </c>
      <c r="C109" s="21" t="s">
        <v>74</v>
      </c>
      <c r="D109" s="47" t="s">
        <v>6</v>
      </c>
      <c r="E109" s="47" t="s">
        <v>6</v>
      </c>
      <c r="F109" s="47" t="s">
        <v>6</v>
      </c>
      <c r="G109" s="73">
        <f>INDEX('KPI 14b'!E$19:P$19,Actual_month)</f>
        <v>0</v>
      </c>
      <c r="H109" s="70">
        <f>INDEX('KPI 14b'!E$20:P$20,Actual_month)</f>
        <v>0</v>
      </c>
      <c r="I109" s="23" t="str">
        <f>IFERROR(H109/G109,"")</f>
        <v/>
      </c>
      <c r="J109" s="20" t="s">
        <v>6</v>
      </c>
      <c r="K109" s="20" t="s">
        <v>6</v>
      </c>
      <c r="L109" s="20" t="s">
        <v>6</v>
      </c>
      <c r="M109" s="73">
        <f>INDEX('KPI 14b'!$E$26:$P$26,Actual_month)</f>
        <v>0</v>
      </c>
      <c r="N109" s="70">
        <f>INDEX('KPI 14b'!$E$26:$P$26,Actual_month)</f>
        <v>0</v>
      </c>
      <c r="O109" s="23" t="str">
        <f>IFERROR(N109/M109,"")</f>
        <v/>
      </c>
      <c r="P109" s="25" t="s">
        <v>21</v>
      </c>
      <c r="Q109" s="6">
        <f t="shared" si="9"/>
        <v>0</v>
      </c>
      <c r="R109" s="6">
        <f t="shared" si="10"/>
        <v>0</v>
      </c>
      <c r="S109" s="14" t="s">
        <v>24</v>
      </c>
      <c r="T109" s="14" t="s">
        <v>38</v>
      </c>
    </row>
    <row r="110" spans="1:20" ht="20">
      <c r="A110" s="36" t="s">
        <v>262</v>
      </c>
      <c r="B110" s="48" t="s">
        <v>158</v>
      </c>
      <c r="C110" s="21" t="s">
        <v>45</v>
      </c>
      <c r="D110" s="66" t="s">
        <v>6</v>
      </c>
      <c r="E110" s="66" t="s">
        <v>6</v>
      </c>
      <c r="F110" s="66" t="s">
        <v>6</v>
      </c>
      <c r="G110" s="73">
        <f>INDEX('KPI 14c'!E$19:P$19,Actual_month)</f>
        <v>0</v>
      </c>
      <c r="H110" s="70">
        <f>INDEX('KPI 14c'!E$20:P$20,Actual_month)</f>
        <v>0</v>
      </c>
      <c r="I110" s="23" t="str">
        <f t="shared" ref="I110:I115" si="11">IFERROR(H110/G110,"")</f>
        <v/>
      </c>
      <c r="J110" s="66" t="s">
        <v>6</v>
      </c>
      <c r="K110" s="66" t="s">
        <v>6</v>
      </c>
      <c r="L110" s="66" t="s">
        <v>6</v>
      </c>
      <c r="M110" s="73">
        <f>INDEX('KPI 14c'!$E$26:$P$26,Actual_month)</f>
        <v>0</v>
      </c>
      <c r="N110" s="70">
        <f>INDEX('KPI 14c'!$E$27:$P$27,Actual_month)</f>
        <v>0</v>
      </c>
      <c r="O110" s="23" t="str">
        <f t="shared" ref="O110:O115" si="12">IFERROR(N110/M110,"")</f>
        <v/>
      </c>
      <c r="P110" s="25" t="s">
        <v>21</v>
      </c>
      <c r="Q110" s="6">
        <f t="shared" si="9"/>
        <v>0</v>
      </c>
      <c r="R110" s="6">
        <f t="shared" si="10"/>
        <v>0</v>
      </c>
      <c r="S110" s="14" t="s">
        <v>24</v>
      </c>
      <c r="T110" s="14" t="s">
        <v>38</v>
      </c>
    </row>
    <row r="111" spans="1:20" ht="20">
      <c r="A111" s="36" t="s">
        <v>263</v>
      </c>
      <c r="B111" s="48" t="s">
        <v>161</v>
      </c>
      <c r="C111" s="21" t="s">
        <v>45</v>
      </c>
      <c r="D111" s="47" t="s">
        <v>6</v>
      </c>
      <c r="E111" s="47" t="s">
        <v>6</v>
      </c>
      <c r="F111" s="47" t="s">
        <v>6</v>
      </c>
      <c r="G111" s="73">
        <f>INDEX('KPI 14d'!E$19:P$19,Actual_month)</f>
        <v>0</v>
      </c>
      <c r="H111" s="70">
        <f>INDEX('KPI 14d'!E$20:P$20,Actual_month)</f>
        <v>0</v>
      </c>
      <c r="I111" s="23" t="str">
        <f>IFERROR(H111/G111,"")</f>
        <v/>
      </c>
      <c r="J111" s="20" t="s">
        <v>6</v>
      </c>
      <c r="K111" s="20" t="s">
        <v>6</v>
      </c>
      <c r="L111" s="20" t="s">
        <v>6</v>
      </c>
      <c r="M111" s="73">
        <f>INDEX('KPI 14d'!$E$25:$P$25,Actual_month)</f>
        <v>0</v>
      </c>
      <c r="N111" s="70">
        <f>INDEX('KPI 14d'!$E$26:$P$26,Actual_month)</f>
        <v>0</v>
      </c>
      <c r="O111" s="23" t="str">
        <f>IFERROR(N111/M111,"")</f>
        <v/>
      </c>
      <c r="P111" s="25" t="s">
        <v>21</v>
      </c>
      <c r="Q111" s="6">
        <f t="shared" si="9"/>
        <v>0</v>
      </c>
      <c r="R111" s="6">
        <f t="shared" si="10"/>
        <v>0</v>
      </c>
      <c r="S111" s="14" t="s">
        <v>24</v>
      </c>
      <c r="T111" s="14" t="s">
        <v>38</v>
      </c>
    </row>
    <row r="112" spans="1:20" ht="20">
      <c r="A112" s="36" t="s">
        <v>264</v>
      </c>
      <c r="B112" s="48" t="s">
        <v>159</v>
      </c>
      <c r="C112" s="21" t="s">
        <v>45</v>
      </c>
      <c r="D112" s="47" t="s">
        <v>6</v>
      </c>
      <c r="E112" s="47" t="s">
        <v>6</v>
      </c>
      <c r="F112" s="47" t="s">
        <v>6</v>
      </c>
      <c r="G112" s="73">
        <f>INDEX('KPI 14e'!E$19:P$19,Actual_month)</f>
        <v>0</v>
      </c>
      <c r="H112" s="70">
        <f>INDEX('KPI 14e'!E$20:P$20,Actual_month)</f>
        <v>0</v>
      </c>
      <c r="I112" s="23" t="str">
        <f>IFERROR(H112/G112,"")</f>
        <v/>
      </c>
      <c r="J112" s="20" t="s">
        <v>6</v>
      </c>
      <c r="K112" s="20" t="s">
        <v>6</v>
      </c>
      <c r="L112" s="20" t="s">
        <v>6</v>
      </c>
      <c r="M112" s="73">
        <f>INDEX('KPI 14e'!$E$25:$P$25,Actual_month)</f>
        <v>0</v>
      </c>
      <c r="N112" s="70">
        <f>INDEX('KPI 14e'!$E$26:$P$26,Actual_month)</f>
        <v>0</v>
      </c>
      <c r="O112" s="23" t="str">
        <f>IFERROR(N112/M112,"")</f>
        <v/>
      </c>
      <c r="P112" s="25" t="s">
        <v>21</v>
      </c>
      <c r="Q112" s="6">
        <f t="shared" si="9"/>
        <v>0</v>
      </c>
      <c r="R112" s="6">
        <f t="shared" si="10"/>
        <v>0</v>
      </c>
      <c r="S112" s="14" t="s">
        <v>24</v>
      </c>
      <c r="T112" s="14" t="s">
        <v>38</v>
      </c>
    </row>
    <row r="113" spans="1:20" ht="20">
      <c r="A113" s="36" t="s">
        <v>265</v>
      </c>
      <c r="B113" s="48" t="s">
        <v>162</v>
      </c>
      <c r="C113" s="21" t="s">
        <v>1</v>
      </c>
      <c r="D113" s="47" t="s">
        <v>6</v>
      </c>
      <c r="E113" s="47" t="s">
        <v>6</v>
      </c>
      <c r="F113" s="47" t="s">
        <v>6</v>
      </c>
      <c r="G113" s="138">
        <f>IFERROR(INDEX('KPI 14f'!E$19:P$19,Actual_month),0)</f>
        <v>0</v>
      </c>
      <c r="H113" s="139">
        <f>IFERROR(INDEX('KPI 14f'!E$20:P$20,Actual_month),0)</f>
        <v>0</v>
      </c>
      <c r="I113" s="23" t="str">
        <f>IFERROR(H113/G113,"")</f>
        <v/>
      </c>
      <c r="J113" s="20" t="s">
        <v>6</v>
      </c>
      <c r="K113" s="20" t="s">
        <v>6</v>
      </c>
      <c r="L113" s="20" t="s">
        <v>6</v>
      </c>
      <c r="M113" s="138">
        <f>IFERROR(INDEX('KPI 14f'!$E$25:$P$25,Actual_month),0)</f>
        <v>0</v>
      </c>
      <c r="N113" s="139">
        <f>IFERROR(INDEX('KPI 14f'!$E$26:$P$26,Actual_month),0)</f>
        <v>0</v>
      </c>
      <c r="O113" s="23" t="str">
        <f>IFERROR(N113/M113,"")</f>
        <v/>
      </c>
      <c r="P113" s="25" t="s">
        <v>21</v>
      </c>
      <c r="Q113" s="6">
        <f t="shared" si="9"/>
        <v>0</v>
      </c>
      <c r="R113" s="6">
        <f t="shared" si="10"/>
        <v>0</v>
      </c>
      <c r="S113" s="14" t="s">
        <v>24</v>
      </c>
      <c r="T113" s="14" t="s">
        <v>38</v>
      </c>
    </row>
    <row r="114" spans="1:20" ht="20">
      <c r="A114" s="36" t="s">
        <v>334</v>
      </c>
      <c r="B114" s="24" t="s">
        <v>77</v>
      </c>
      <c r="C114" s="84" t="s">
        <v>75</v>
      </c>
      <c r="D114" s="20" t="s">
        <v>6</v>
      </c>
      <c r="E114" s="20" t="s">
        <v>6</v>
      </c>
      <c r="F114" s="20" t="s">
        <v>6</v>
      </c>
      <c r="G114" s="99">
        <f>IFERROR(INDEX('KPI 14g'!E$19:P$19,Actual_month),0)</f>
        <v>0</v>
      </c>
      <c r="H114" s="98">
        <f>INDEX('KPI 14g'!E$20:P$20,Actual_month)</f>
        <v>0</v>
      </c>
      <c r="I114" s="23" t="str">
        <f t="shared" si="11"/>
        <v/>
      </c>
      <c r="J114" s="20" t="s">
        <v>6</v>
      </c>
      <c r="K114" s="20" t="s">
        <v>6</v>
      </c>
      <c r="L114" s="20" t="s">
        <v>6</v>
      </c>
      <c r="M114" s="99">
        <f>IFERROR(INDEX('KPI 14g'!$E$26:$P$26,Actual_month),0)</f>
        <v>0</v>
      </c>
      <c r="N114" s="98">
        <f>IFERROR(INDEX('KPI 14g'!$E$26:$P$26,Actual_month),0)</f>
        <v>0</v>
      </c>
      <c r="O114" s="23" t="str">
        <f t="shared" si="12"/>
        <v/>
      </c>
      <c r="P114" s="25" t="s">
        <v>21</v>
      </c>
      <c r="Q114" s="6">
        <f>G114/$R$3</f>
        <v>0</v>
      </c>
      <c r="R114" s="6">
        <f>M114/$R$3</f>
        <v>0</v>
      </c>
      <c r="S114" s="28" t="s">
        <v>25</v>
      </c>
      <c r="T114" s="14" t="s">
        <v>38</v>
      </c>
    </row>
    <row r="115" spans="1:20" ht="20.5" thickBot="1">
      <c r="A115" s="36" t="s">
        <v>335</v>
      </c>
      <c r="B115" s="17" t="s">
        <v>78</v>
      </c>
      <c r="C115" s="22" t="s">
        <v>74</v>
      </c>
      <c r="D115" s="66" t="s">
        <v>6</v>
      </c>
      <c r="E115" s="66" t="s">
        <v>6</v>
      </c>
      <c r="F115" s="66" t="s">
        <v>6</v>
      </c>
      <c r="G115" s="73">
        <f>INDEX('KPI 14h'!E$19:P$19,Actual_month)</f>
        <v>0</v>
      </c>
      <c r="H115" s="70">
        <f>INDEX('KPI 14h'!E$20:P$20,Actual_month)</f>
        <v>0</v>
      </c>
      <c r="I115" s="23" t="str">
        <f t="shared" si="11"/>
        <v/>
      </c>
      <c r="J115" s="20" t="s">
        <v>6</v>
      </c>
      <c r="K115" s="20" t="s">
        <v>6</v>
      </c>
      <c r="L115" s="20" t="s">
        <v>6</v>
      </c>
      <c r="M115" s="73">
        <f>INDEX('KPI 14h'!$E$26:$P$26,Actual_month)</f>
        <v>0</v>
      </c>
      <c r="N115" s="70">
        <f>INDEX('KPI 14h'!$E$26:$P$26,Actual_month)</f>
        <v>0</v>
      </c>
      <c r="O115" s="23" t="str">
        <f t="shared" si="12"/>
        <v/>
      </c>
      <c r="P115" s="25" t="s">
        <v>21</v>
      </c>
      <c r="Q115" s="6">
        <f>G115/$R$3</f>
        <v>0</v>
      </c>
      <c r="R115" s="6">
        <f>M115/$R$3</f>
        <v>0</v>
      </c>
      <c r="S115" s="14" t="s">
        <v>25</v>
      </c>
      <c r="T115" s="14" t="s">
        <v>38</v>
      </c>
    </row>
    <row r="116" spans="1:20" ht="15" thickBot="1">
      <c r="A116" s="36">
        <v>15</v>
      </c>
      <c r="B116" s="60" t="s">
        <v>180</v>
      </c>
      <c r="C116" s="49"/>
      <c r="D116" s="49"/>
      <c r="E116" s="49"/>
      <c r="F116" s="49"/>
      <c r="G116" s="50"/>
      <c r="H116" s="50"/>
      <c r="I116" s="50"/>
      <c r="J116" s="50"/>
      <c r="K116" s="50"/>
      <c r="L116" s="50"/>
      <c r="M116" s="50"/>
      <c r="N116" s="50"/>
      <c r="O116" s="51"/>
      <c r="P116" s="25"/>
      <c r="Q116" s="6"/>
      <c r="R116" s="6"/>
    </row>
    <row r="117" spans="1:20" ht="20">
      <c r="A117" s="36" t="s">
        <v>266</v>
      </c>
      <c r="B117" s="48" t="s">
        <v>65</v>
      </c>
      <c r="C117" s="21" t="s">
        <v>74</v>
      </c>
      <c r="D117" s="47" t="s">
        <v>6</v>
      </c>
      <c r="E117" s="47" t="s">
        <v>6</v>
      </c>
      <c r="F117" s="47" t="s">
        <v>6</v>
      </c>
      <c r="G117" s="73">
        <f>INDEX('KPI 15a'!E$19:P$19,Actual_month)</f>
        <v>0</v>
      </c>
      <c r="H117" s="70">
        <f>INDEX('KPI 15a'!E$20:P$20,Actual_month)</f>
        <v>0</v>
      </c>
      <c r="I117" s="23" t="str">
        <f>IFERROR(H117/G117,"")</f>
        <v/>
      </c>
      <c r="J117" s="20" t="s">
        <v>6</v>
      </c>
      <c r="K117" s="20" t="s">
        <v>6</v>
      </c>
      <c r="L117" s="20" t="s">
        <v>6</v>
      </c>
      <c r="M117" s="73">
        <f>INDEX('KPI 15a'!$E$26:$P$26,Actual_month)</f>
        <v>0</v>
      </c>
      <c r="N117" s="70">
        <f>INDEX('KPI 15a'!$E$27:$P$27,Actual_month)</f>
        <v>0</v>
      </c>
      <c r="O117" s="23" t="str">
        <f>IFERROR(N117/M117,"")</f>
        <v/>
      </c>
      <c r="P117" s="25" t="s">
        <v>21</v>
      </c>
      <c r="Q117" s="6">
        <f t="shared" ref="Q117:Q122" si="13">G117*$R$3</f>
        <v>0</v>
      </c>
      <c r="R117" s="6">
        <f t="shared" ref="R117:R122" si="14">M117*$R$3</f>
        <v>0</v>
      </c>
      <c r="S117" s="14" t="s">
        <v>24</v>
      </c>
      <c r="T117" s="14" t="s">
        <v>38</v>
      </c>
    </row>
    <row r="118" spans="1:20" ht="20">
      <c r="A118" s="36" t="s">
        <v>267</v>
      </c>
      <c r="B118" s="48" t="s">
        <v>240</v>
      </c>
      <c r="C118" s="21" t="s">
        <v>74</v>
      </c>
      <c r="D118" s="47" t="s">
        <v>6</v>
      </c>
      <c r="E118" s="47" t="s">
        <v>6</v>
      </c>
      <c r="F118" s="47" t="s">
        <v>6</v>
      </c>
      <c r="G118" s="73">
        <f>INDEX('KPI 15b'!E$19:P$19,Actual_month)</f>
        <v>0</v>
      </c>
      <c r="H118" s="70">
        <f>INDEX('KPI 15b'!E$20:P$20,Actual_month)</f>
        <v>0</v>
      </c>
      <c r="I118" s="23" t="str">
        <f>IFERROR(H118/G118,"")</f>
        <v/>
      </c>
      <c r="J118" s="20" t="s">
        <v>6</v>
      </c>
      <c r="K118" s="20" t="s">
        <v>6</v>
      </c>
      <c r="L118" s="20" t="s">
        <v>6</v>
      </c>
      <c r="M118" s="73">
        <f>INDEX('KPI 15b'!$E$26:$P$26,Actual_month)</f>
        <v>0</v>
      </c>
      <c r="N118" s="70">
        <f>INDEX('KPI 15b'!$E$26:$P$26,Actual_month)</f>
        <v>0</v>
      </c>
      <c r="O118" s="23" t="str">
        <f>IFERROR(N118/M118,"")</f>
        <v/>
      </c>
      <c r="P118" s="25" t="s">
        <v>21</v>
      </c>
      <c r="Q118" s="6">
        <f t="shared" si="13"/>
        <v>0</v>
      </c>
      <c r="R118" s="6">
        <f t="shared" si="14"/>
        <v>0</v>
      </c>
      <c r="S118" s="14" t="s">
        <v>24</v>
      </c>
      <c r="T118" s="14" t="s">
        <v>38</v>
      </c>
    </row>
    <row r="119" spans="1:20" ht="20">
      <c r="A119" s="36" t="s">
        <v>268</v>
      </c>
      <c r="B119" s="48" t="s">
        <v>158</v>
      </c>
      <c r="C119" s="21" t="s">
        <v>45</v>
      </c>
      <c r="D119" s="66" t="s">
        <v>6</v>
      </c>
      <c r="E119" s="66" t="s">
        <v>6</v>
      </c>
      <c r="F119" s="66" t="s">
        <v>6</v>
      </c>
      <c r="G119" s="73">
        <f>INDEX('KPI 15c'!E$19:P$19,Actual_month)</f>
        <v>0</v>
      </c>
      <c r="H119" s="70">
        <f>INDEX('KPI 15c'!E$20:P$20,Actual_month)</f>
        <v>0</v>
      </c>
      <c r="I119" s="23" t="str">
        <f t="shared" ref="I119:I124" si="15">IFERROR(H119/G119,"")</f>
        <v/>
      </c>
      <c r="J119" s="66" t="s">
        <v>6</v>
      </c>
      <c r="K119" s="66" t="s">
        <v>6</v>
      </c>
      <c r="L119" s="66" t="s">
        <v>6</v>
      </c>
      <c r="M119" s="73">
        <f>INDEX('KPI 15c'!$E$26:$P$26,Actual_month)</f>
        <v>0</v>
      </c>
      <c r="N119" s="70">
        <f>INDEX('KPI 15c'!$E$27:$P$27,Actual_month)</f>
        <v>0</v>
      </c>
      <c r="O119" s="23" t="str">
        <f t="shared" ref="O119:O124" si="16">IFERROR(N119/M119,"")</f>
        <v/>
      </c>
      <c r="P119" s="25" t="s">
        <v>21</v>
      </c>
      <c r="Q119" s="6">
        <f t="shared" si="13"/>
        <v>0</v>
      </c>
      <c r="R119" s="6">
        <f t="shared" si="14"/>
        <v>0</v>
      </c>
      <c r="S119" s="14" t="s">
        <v>24</v>
      </c>
      <c r="T119" s="14" t="s">
        <v>38</v>
      </c>
    </row>
    <row r="120" spans="1:20" ht="20">
      <c r="A120" s="36" t="s">
        <v>269</v>
      </c>
      <c r="B120" s="48" t="s">
        <v>161</v>
      </c>
      <c r="C120" s="21" t="s">
        <v>45</v>
      </c>
      <c r="D120" s="47" t="s">
        <v>6</v>
      </c>
      <c r="E120" s="47" t="s">
        <v>6</v>
      </c>
      <c r="F120" s="47" t="s">
        <v>6</v>
      </c>
      <c r="G120" s="73">
        <f>INDEX('KPI 15d'!E$19:P$19,Actual_month)</f>
        <v>0</v>
      </c>
      <c r="H120" s="70">
        <f>INDEX('KPI 15d'!E$20:P$20,Actual_month)</f>
        <v>0</v>
      </c>
      <c r="I120" s="23" t="str">
        <f>IFERROR(H120/G120,"")</f>
        <v/>
      </c>
      <c r="J120" s="20" t="s">
        <v>6</v>
      </c>
      <c r="K120" s="20" t="s">
        <v>6</v>
      </c>
      <c r="L120" s="20" t="s">
        <v>6</v>
      </c>
      <c r="M120" s="73">
        <f>INDEX('KPI 15d'!$E$25:$P$25,Actual_month)</f>
        <v>0</v>
      </c>
      <c r="N120" s="70">
        <f>INDEX('KPI 15d'!$E$26:$P$26,Actual_month)</f>
        <v>0</v>
      </c>
      <c r="O120" s="23" t="str">
        <f>IFERROR(N120/M120,"")</f>
        <v/>
      </c>
      <c r="P120" s="25" t="s">
        <v>21</v>
      </c>
      <c r="Q120" s="6">
        <f t="shared" si="13"/>
        <v>0</v>
      </c>
      <c r="R120" s="6">
        <f t="shared" si="14"/>
        <v>0</v>
      </c>
      <c r="S120" s="14" t="s">
        <v>24</v>
      </c>
      <c r="T120" s="14" t="s">
        <v>38</v>
      </c>
    </row>
    <row r="121" spans="1:20" ht="20">
      <c r="A121" s="36" t="s">
        <v>270</v>
      </c>
      <c r="B121" s="48" t="s">
        <v>159</v>
      </c>
      <c r="C121" s="21" t="s">
        <v>45</v>
      </c>
      <c r="D121" s="47" t="s">
        <v>6</v>
      </c>
      <c r="E121" s="47" t="s">
        <v>6</v>
      </c>
      <c r="F121" s="47" t="s">
        <v>6</v>
      </c>
      <c r="G121" s="73">
        <f>INDEX('KPI 15e'!E$19:P$19,Actual_month)</f>
        <v>0</v>
      </c>
      <c r="H121" s="70">
        <f>INDEX('KPI 15e'!E$20:P$20,Actual_month)</f>
        <v>0</v>
      </c>
      <c r="I121" s="23" t="str">
        <f>IFERROR(H121/G121,"")</f>
        <v/>
      </c>
      <c r="J121" s="20" t="s">
        <v>6</v>
      </c>
      <c r="K121" s="20" t="s">
        <v>6</v>
      </c>
      <c r="L121" s="20" t="s">
        <v>6</v>
      </c>
      <c r="M121" s="73">
        <f>INDEX('KPI 15e'!$E$25:$P$25,Actual_month)</f>
        <v>0</v>
      </c>
      <c r="N121" s="70">
        <f>INDEX('KPI 15e'!$E$26:$P$26,Actual_month)</f>
        <v>0</v>
      </c>
      <c r="O121" s="23" t="str">
        <f>IFERROR(N121/M121,"")</f>
        <v/>
      </c>
      <c r="P121" s="25" t="s">
        <v>21</v>
      </c>
      <c r="Q121" s="6">
        <f t="shared" si="13"/>
        <v>0</v>
      </c>
      <c r="R121" s="6">
        <f t="shared" si="14"/>
        <v>0</v>
      </c>
      <c r="S121" s="14" t="s">
        <v>24</v>
      </c>
      <c r="T121" s="14" t="s">
        <v>38</v>
      </c>
    </row>
    <row r="122" spans="1:20" ht="20">
      <c r="A122" s="36" t="s">
        <v>271</v>
      </c>
      <c r="B122" s="48" t="s">
        <v>162</v>
      </c>
      <c r="C122" s="21" t="s">
        <v>1</v>
      </c>
      <c r="D122" s="47" t="s">
        <v>6</v>
      </c>
      <c r="E122" s="47" t="s">
        <v>6</v>
      </c>
      <c r="F122" s="47" t="s">
        <v>6</v>
      </c>
      <c r="G122" s="138">
        <f>IFERROR(INDEX('KPI 15f'!E$19:P$19,Actual_month),0)</f>
        <v>0</v>
      </c>
      <c r="H122" s="139">
        <f>IFERROR(INDEX('KPI 15f'!E$20:P$20,Actual_month),0)</f>
        <v>0</v>
      </c>
      <c r="I122" s="23" t="str">
        <f>IFERROR(H122/G122,"")</f>
        <v/>
      </c>
      <c r="J122" s="20" t="s">
        <v>6</v>
      </c>
      <c r="K122" s="20" t="s">
        <v>6</v>
      </c>
      <c r="L122" s="20" t="s">
        <v>6</v>
      </c>
      <c r="M122" s="138">
        <f>IFERROR(INDEX('KPI 15f'!$E$25:$P$25,Actual_month),0)</f>
        <v>0</v>
      </c>
      <c r="N122" s="139">
        <f>IFERROR(INDEX('KPI 15f'!$E$26:$P$26,Actual_month),0)</f>
        <v>0</v>
      </c>
      <c r="O122" s="23" t="str">
        <f>IFERROR(N122/M122,"")</f>
        <v/>
      </c>
      <c r="P122" s="25" t="s">
        <v>21</v>
      </c>
      <c r="Q122" s="6">
        <f t="shared" si="13"/>
        <v>0</v>
      </c>
      <c r="R122" s="6">
        <f t="shared" si="14"/>
        <v>0</v>
      </c>
      <c r="S122" s="14" t="s">
        <v>24</v>
      </c>
      <c r="T122" s="14" t="s">
        <v>38</v>
      </c>
    </row>
    <row r="123" spans="1:20" ht="20">
      <c r="A123" s="36" t="s">
        <v>336</v>
      </c>
      <c r="B123" s="24" t="s">
        <v>77</v>
      </c>
      <c r="C123" s="84" t="s">
        <v>75</v>
      </c>
      <c r="D123" s="20" t="s">
        <v>6</v>
      </c>
      <c r="E123" s="20" t="s">
        <v>6</v>
      </c>
      <c r="F123" s="20" t="s">
        <v>6</v>
      </c>
      <c r="G123" s="99">
        <f>IFERROR(INDEX('KPI 15g'!E$19:P$19,Actual_month),0)</f>
        <v>0</v>
      </c>
      <c r="H123" s="98">
        <f>IFERROR(INDEX('KPI 15g'!E$20:P$20,Actual_month),0)</f>
        <v>0</v>
      </c>
      <c r="I123" s="23" t="str">
        <f t="shared" si="15"/>
        <v/>
      </c>
      <c r="J123" s="20" t="s">
        <v>6</v>
      </c>
      <c r="K123" s="20" t="s">
        <v>6</v>
      </c>
      <c r="L123" s="20" t="s">
        <v>6</v>
      </c>
      <c r="M123" s="99">
        <f>IFERROR(INDEX('KPI 15g'!$E$26:$P$26,Actual_month),0)</f>
        <v>0</v>
      </c>
      <c r="N123" s="98">
        <f>IFERROR(INDEX('KPI 15g'!$E$26:$P$26,Actual_month),0)</f>
        <v>0</v>
      </c>
      <c r="O123" s="23" t="str">
        <f t="shared" si="16"/>
        <v/>
      </c>
      <c r="P123" s="25" t="s">
        <v>21</v>
      </c>
      <c r="Q123" s="6">
        <f>G123/$R$3</f>
        <v>0</v>
      </c>
      <c r="R123" s="6">
        <f>M123/$R$3</f>
        <v>0</v>
      </c>
      <c r="S123" s="28" t="s">
        <v>25</v>
      </c>
      <c r="T123" s="14" t="s">
        <v>38</v>
      </c>
    </row>
    <row r="124" spans="1:20" ht="20">
      <c r="A124" s="36" t="s">
        <v>337</v>
      </c>
      <c r="B124" s="17" t="s">
        <v>78</v>
      </c>
      <c r="C124" s="22" t="s">
        <v>74</v>
      </c>
      <c r="D124" s="66" t="s">
        <v>6</v>
      </c>
      <c r="E124" s="66" t="s">
        <v>6</v>
      </c>
      <c r="F124" s="66" t="s">
        <v>6</v>
      </c>
      <c r="G124" s="73">
        <f>INDEX('KPI 15h'!E$19:P$19,Actual_month)</f>
        <v>0</v>
      </c>
      <c r="H124" s="70">
        <f>INDEX('KPI 15h'!E$20:P$20,Actual_month)</f>
        <v>0</v>
      </c>
      <c r="I124" s="23" t="str">
        <f t="shared" si="15"/>
        <v/>
      </c>
      <c r="J124" s="20" t="s">
        <v>6</v>
      </c>
      <c r="K124" s="20" t="s">
        <v>6</v>
      </c>
      <c r="L124" s="20" t="s">
        <v>6</v>
      </c>
      <c r="M124" s="73">
        <f>INDEX('KPI 15h'!$E$26:$P$26,Actual_month)</f>
        <v>0</v>
      </c>
      <c r="N124" s="70">
        <f>INDEX('KPI 15h'!$E$26:$P$26,Actual_month)</f>
        <v>0</v>
      </c>
      <c r="O124" s="23" t="str">
        <f t="shared" si="16"/>
        <v/>
      </c>
      <c r="P124" s="25" t="s">
        <v>21</v>
      </c>
      <c r="Q124" s="6">
        <f>G124/$R$3</f>
        <v>0</v>
      </c>
      <c r="R124" s="6">
        <f>M124/$R$3</f>
        <v>0</v>
      </c>
      <c r="S124" s="14" t="s">
        <v>25</v>
      </c>
      <c r="T124" s="14" t="s">
        <v>38</v>
      </c>
    </row>
    <row r="125" spans="1:20">
      <c r="A125" s="85">
        <v>16</v>
      </c>
      <c r="B125" s="86" t="s">
        <v>155</v>
      </c>
      <c r="C125" s="87"/>
      <c r="D125" s="87"/>
      <c r="E125" s="87"/>
      <c r="F125" s="87"/>
      <c r="G125" s="88"/>
      <c r="H125" s="88"/>
      <c r="I125" s="88"/>
      <c r="J125" s="88"/>
      <c r="K125" s="88"/>
      <c r="L125" s="88"/>
      <c r="M125" s="88"/>
      <c r="N125" s="88"/>
      <c r="O125" s="89"/>
    </row>
    <row r="126" spans="1:20" ht="20">
      <c r="A126" s="36" t="s">
        <v>273</v>
      </c>
      <c r="B126" s="17" t="s">
        <v>79</v>
      </c>
      <c r="C126" s="22" t="s">
        <v>74</v>
      </c>
      <c r="D126" s="47" t="s">
        <v>6</v>
      </c>
      <c r="E126" s="47" t="s">
        <v>6</v>
      </c>
      <c r="F126" s="47" t="s">
        <v>6</v>
      </c>
      <c r="G126" s="73">
        <f>INDEX('KPI 16a'!E$19:P$19,Actual_month)</f>
        <v>241455</v>
      </c>
      <c r="H126" s="70">
        <f>INDEX('KPI 16a'!E$20:P$20,Actual_month)</f>
        <v>236748</v>
      </c>
      <c r="I126" s="23">
        <f>IFERROR(H126/G126,"")</f>
        <v>0.98050568428899798</v>
      </c>
      <c r="J126" s="20" t="s">
        <v>6</v>
      </c>
      <c r="K126" s="20" t="s">
        <v>6</v>
      </c>
      <c r="L126" s="20" t="s">
        <v>6</v>
      </c>
      <c r="M126" s="73">
        <f>INDEX('KPI 16a'!$E$26:$P$26,Actual_month)</f>
        <v>1837440</v>
      </c>
      <c r="N126" s="70">
        <f>INDEX('KPI 16a'!$E$27:$P$27,Actual_month)</f>
        <v>1905481.74</v>
      </c>
      <c r="O126" s="23">
        <f>IFERROR(N126/M126,"")</f>
        <v>1.0370307275339603</v>
      </c>
      <c r="P126" s="25" t="s">
        <v>21</v>
      </c>
      <c r="Q126" s="6">
        <f>G126*$R$3</f>
        <v>217309.5</v>
      </c>
      <c r="R126" s="6">
        <f>M126*$R$3</f>
        <v>1653696</v>
      </c>
      <c r="S126" s="14" t="s">
        <v>24</v>
      </c>
      <c r="T126" s="14" t="s">
        <v>38</v>
      </c>
    </row>
    <row r="127" spans="1:20" ht="20">
      <c r="A127" s="36" t="s">
        <v>275</v>
      </c>
      <c r="B127" s="17" t="s">
        <v>272</v>
      </c>
      <c r="C127" s="22" t="s">
        <v>74</v>
      </c>
      <c r="D127" s="47" t="s">
        <v>6</v>
      </c>
      <c r="E127" s="47" t="s">
        <v>6</v>
      </c>
      <c r="F127" s="47" t="s">
        <v>6</v>
      </c>
      <c r="G127" s="73">
        <f>INDEX('KPI 16b'!E$19:P$19,Actual_month)</f>
        <v>241455</v>
      </c>
      <c r="H127" s="70">
        <f>INDEX('KPI 16b'!E$20:P$20,Actual_month)</f>
        <v>236748</v>
      </c>
      <c r="I127" s="23">
        <f>IFERROR(H127/G127,"")</f>
        <v>0.98050568428899798</v>
      </c>
      <c r="J127" s="20" t="s">
        <v>6</v>
      </c>
      <c r="K127" s="20" t="s">
        <v>6</v>
      </c>
      <c r="L127" s="20" t="s">
        <v>6</v>
      </c>
      <c r="M127" s="73">
        <f>INDEX('KPI 16b'!$E$26:$P$26,Actual_month)</f>
        <v>1837440</v>
      </c>
      <c r="N127" s="70">
        <f>INDEX('KPI 16b'!$E$27:$P$27,Actual_month)</f>
        <v>1905481.74</v>
      </c>
      <c r="O127" s="23">
        <f>IFERROR(N127/M127,"")</f>
        <v>1.0370307275339603</v>
      </c>
      <c r="P127" s="25" t="s">
        <v>21</v>
      </c>
      <c r="Q127" s="6">
        <f>G127*$R$3</f>
        <v>217309.5</v>
      </c>
      <c r="R127" s="6">
        <f>M127*$R$3</f>
        <v>1653696</v>
      </c>
      <c r="S127" s="14" t="s">
        <v>24</v>
      </c>
      <c r="T127" s="14" t="s">
        <v>38</v>
      </c>
    </row>
    <row r="128" spans="1:20" ht="20">
      <c r="A128" s="36" t="s">
        <v>274</v>
      </c>
      <c r="B128" s="17" t="s">
        <v>78</v>
      </c>
      <c r="C128" s="22" t="s">
        <v>74</v>
      </c>
      <c r="D128" s="66" t="s">
        <v>6</v>
      </c>
      <c r="E128" s="66" t="s">
        <v>6</v>
      </c>
      <c r="F128" s="66" t="s">
        <v>6</v>
      </c>
      <c r="G128" s="73">
        <f>INDEX('KPI 16c'!E$19:P$19,Actual_month)</f>
        <v>10859.056178243185</v>
      </c>
      <c r="H128" s="70">
        <f>INDEX('KPI 16c'!E$20:P$20,Actual_month)</f>
        <v>8691</v>
      </c>
      <c r="I128" s="23">
        <f>IFERROR(G128/H128,"")</f>
        <v>1.2494599215559987</v>
      </c>
      <c r="J128" s="66" t="s">
        <v>6</v>
      </c>
      <c r="K128" s="66" t="s">
        <v>6</v>
      </c>
      <c r="L128" s="66" t="s">
        <v>6</v>
      </c>
      <c r="M128" s="73">
        <f>INDEX('KPI 16c'!$E$26:$P$26,Actual_month)</f>
        <v>65209.833439108072</v>
      </c>
      <c r="N128" s="70">
        <f>INDEX('KPI 16c'!$E$27:$P$27,Actual_month)</f>
        <v>76858.937000000005</v>
      </c>
      <c r="O128" s="23">
        <f>IFERROR(M128/N128,"")</f>
        <v>0.84843527616193892</v>
      </c>
      <c r="P128" s="25" t="s">
        <v>21</v>
      </c>
      <c r="Q128" s="6">
        <f>G128/$R$3</f>
        <v>12065.61797582576</v>
      </c>
      <c r="R128" s="6">
        <f>M128/$R$3</f>
        <v>72455.370487897861</v>
      </c>
      <c r="S128" s="14" t="s">
        <v>25</v>
      </c>
      <c r="T128" s="14" t="s">
        <v>38</v>
      </c>
    </row>
    <row r="129" spans="1:21" s="63" customFormat="1" ht="20">
      <c r="A129" s="36" t="s">
        <v>338</v>
      </c>
      <c r="B129" s="17" t="s">
        <v>219</v>
      </c>
      <c r="C129" s="65" t="s">
        <v>1</v>
      </c>
      <c r="D129" s="66" t="s">
        <v>6</v>
      </c>
      <c r="E129" s="66" t="s">
        <v>6</v>
      </c>
      <c r="F129" s="66" t="s">
        <v>6</v>
      </c>
      <c r="G129" s="78">
        <f>IFERROR(INDEX('KPI 16e'!E$19:P$19,Actual_month),0)</f>
        <v>4.7091271417318961E-2</v>
      </c>
      <c r="H129" s="79">
        <f>IFERROR(INDEX('KPI 16e'!$E$20:$P$20,Actual_month),0)</f>
        <v>3.6709919407978103E-2</v>
      </c>
      <c r="I129" s="23">
        <f>IFERROR(G129/H129,"")</f>
        <v>1.2827941923262489</v>
      </c>
      <c r="J129" s="66" t="s">
        <v>6</v>
      </c>
      <c r="K129" s="66" t="s">
        <v>6</v>
      </c>
      <c r="L129" s="66" t="s">
        <v>6</v>
      </c>
      <c r="M129" s="78">
        <f>IFERROR(INDEX('KPI 16e'!$E$26:$P$26,Actual_month),0)</f>
        <v>3.6594770492802652E-2</v>
      </c>
      <c r="N129" s="79">
        <f>IFERROR(INDEX('KPI 16e'!$E$27:$P$27,Actual_month),0)</f>
        <v>0.324144419885812</v>
      </c>
      <c r="O129" s="23">
        <f>IFERROR(M129/N129,"")</f>
        <v>0.11289649997891088</v>
      </c>
      <c r="P129" s="68" t="s">
        <v>21</v>
      </c>
      <c r="Q129" s="63">
        <f>G129/$R$3</f>
        <v>5.2323634908132174E-2</v>
      </c>
      <c r="R129" s="63">
        <f>M129/$R$3</f>
        <v>4.0660856103114054E-2</v>
      </c>
      <c r="S129" s="67" t="s">
        <v>25</v>
      </c>
      <c r="T129" s="67" t="s">
        <v>38</v>
      </c>
    </row>
    <row r="130" spans="1:21" ht="20.5" thickBot="1">
      <c r="A130" s="36" t="s">
        <v>339</v>
      </c>
      <c r="B130" s="17" t="s">
        <v>220</v>
      </c>
      <c r="C130" s="22" t="s">
        <v>74</v>
      </c>
      <c r="D130" s="47" t="s">
        <v>6</v>
      </c>
      <c r="E130" s="47" t="s">
        <v>6</v>
      </c>
      <c r="F130" s="47" t="s">
        <v>6</v>
      </c>
      <c r="G130" s="73">
        <f>INDEX('KPI 16f'!E$19:P$19,Actual_month)</f>
        <v>230582.54382175682</v>
      </c>
      <c r="H130" s="70">
        <f>INDEX('KPI 16f'!E$20:P$20,Actual_month)</f>
        <v>228057</v>
      </c>
      <c r="I130" s="23">
        <f>IFERROR(H130/G130,"")</f>
        <v>0.98904711614375673</v>
      </c>
      <c r="J130" s="47" t="s">
        <v>6</v>
      </c>
      <c r="K130" s="47" t="s">
        <v>6</v>
      </c>
      <c r="L130" s="47" t="s">
        <v>6</v>
      </c>
      <c r="M130" s="73">
        <f>INDEX('KPI 16f'!E$26:P$26,Actual_month)</f>
        <v>1772122.9665608921</v>
      </c>
      <c r="N130" s="70">
        <f>INDEX('KPI 16f'!E$27:P$27,Actual_month)</f>
        <v>1828622.8029999998</v>
      </c>
      <c r="O130" s="23">
        <f>IFERROR(N130/M130,"")</f>
        <v>1.0318825710773081</v>
      </c>
      <c r="P130" s="25" t="s">
        <v>21</v>
      </c>
      <c r="Q130" s="6">
        <f>G130*$R$3</f>
        <v>207524.28943958113</v>
      </c>
      <c r="R130" s="6">
        <f>M130*$R$3</f>
        <v>1594910.6699048029</v>
      </c>
      <c r="S130" s="14" t="s">
        <v>24</v>
      </c>
      <c r="T130" s="14" t="s">
        <v>38</v>
      </c>
    </row>
    <row r="131" spans="1:21" ht="15" thickBot="1">
      <c r="A131" s="59">
        <v>17</v>
      </c>
      <c r="B131" s="60" t="s">
        <v>103</v>
      </c>
      <c r="C131" s="49"/>
      <c r="D131" s="49"/>
      <c r="E131" s="49"/>
      <c r="F131" s="49"/>
      <c r="G131" s="50"/>
      <c r="H131" s="50"/>
      <c r="I131" s="50"/>
      <c r="J131" s="50"/>
      <c r="K131" s="50"/>
      <c r="L131" s="50"/>
      <c r="M131" s="50"/>
      <c r="N131" s="50"/>
      <c r="O131" s="51"/>
    </row>
    <row r="132" spans="1:21" ht="20">
      <c r="A132" s="36" t="s">
        <v>276</v>
      </c>
      <c r="B132" s="17" t="s">
        <v>151</v>
      </c>
      <c r="C132" s="22" t="s">
        <v>74</v>
      </c>
      <c r="D132" s="47" t="s">
        <v>6</v>
      </c>
      <c r="E132" s="47" t="s">
        <v>6</v>
      </c>
      <c r="F132" s="47" t="s">
        <v>6</v>
      </c>
      <c r="G132" s="73">
        <f>INDEX('KPI 17a'!E$19:P$19,Actual_month)</f>
        <v>0</v>
      </c>
      <c r="H132" s="119" t="str">
        <f>INDEX('KPI 17a'!E$20:P$20,Actual_month)</f>
        <v>27/2/2026</v>
      </c>
      <c r="I132" s="23" t="str">
        <f>IFERROR(H132/G132,"")</f>
        <v/>
      </c>
      <c r="J132" s="20" t="s">
        <v>6</v>
      </c>
      <c r="K132" s="20" t="s">
        <v>6</v>
      </c>
      <c r="L132" s="20" t="s">
        <v>6</v>
      </c>
      <c r="M132" s="73">
        <f>INDEX('KPI 17a'!$E$26:$P$26,Actual_month)</f>
        <v>0</v>
      </c>
      <c r="N132" s="119" t="str">
        <f>INDEX('KPI 17a'!E$20:P$20,Actual_month)</f>
        <v>27/2/2026</v>
      </c>
      <c r="O132" s="23" t="str">
        <f>IFERROR(N132/M132,"")</f>
        <v/>
      </c>
      <c r="P132" s="25" t="s">
        <v>21</v>
      </c>
      <c r="Q132" s="6">
        <f>G132*$R$3</f>
        <v>0</v>
      </c>
      <c r="R132" s="6">
        <f>M132*$R$3</f>
        <v>0</v>
      </c>
      <c r="S132" s="14" t="s">
        <v>24</v>
      </c>
      <c r="T132" s="14" t="s">
        <v>38</v>
      </c>
      <c r="U132" s="6"/>
    </row>
    <row r="133" spans="1:21" ht="20" hidden="1">
      <c r="A133" s="36" t="s">
        <v>108</v>
      </c>
      <c r="B133" s="17" t="s">
        <v>139</v>
      </c>
      <c r="C133" s="22" t="s">
        <v>74</v>
      </c>
      <c r="D133" s="66" t="s">
        <v>6</v>
      </c>
      <c r="E133" s="66" t="s">
        <v>6</v>
      </c>
      <c r="F133" s="66" t="s">
        <v>6</v>
      </c>
      <c r="G133" s="73">
        <f>INDEX('KPI Aa'!E$19:P$19,Actual_month)</f>
        <v>1339.1</v>
      </c>
      <c r="H133" s="70">
        <f>INDEX('KPI Aa'!E$20:P$20,Actual_month)</f>
        <v>0</v>
      </c>
      <c r="I133" s="23" t="str">
        <f>IFERROR(G133/H133,"")</f>
        <v/>
      </c>
      <c r="J133" s="66" t="s">
        <v>6</v>
      </c>
      <c r="K133" s="66" t="s">
        <v>6</v>
      </c>
      <c r="L133" s="66" t="s">
        <v>6</v>
      </c>
      <c r="M133" s="73">
        <f>INDEX('KPI Aa'!$E$26:$P$26,Actual_month)</f>
        <v>10306.800000000001</v>
      </c>
      <c r="N133" s="70">
        <f>INDEX('KPI Aa'!$E$27:$P$27,Actual_month)</f>
        <v>0</v>
      </c>
      <c r="O133" s="23" t="str">
        <f>IFERROR(M133/N133,"")</f>
        <v/>
      </c>
      <c r="P133" s="25" t="s">
        <v>21</v>
      </c>
      <c r="Q133" s="6">
        <f>G133/$R$3</f>
        <v>1487.8888888888887</v>
      </c>
      <c r="R133" s="6">
        <f>M133/$R$3</f>
        <v>11452.000000000002</v>
      </c>
      <c r="S133" s="14" t="s">
        <v>25</v>
      </c>
      <c r="T133" s="14" t="s">
        <v>38</v>
      </c>
    </row>
    <row r="134" spans="1:21" ht="20">
      <c r="A134" s="36" t="s">
        <v>277</v>
      </c>
      <c r="B134" s="17" t="s">
        <v>140</v>
      </c>
      <c r="C134" s="22" t="s">
        <v>74</v>
      </c>
      <c r="D134" s="47" t="s">
        <v>6</v>
      </c>
      <c r="E134" s="47" t="s">
        <v>6</v>
      </c>
      <c r="F134" s="47" t="s">
        <v>6</v>
      </c>
      <c r="G134" s="73">
        <f>INDEX('KPI 17b'!E$19:P$19,Actual_month)</f>
        <v>103813.31337297201</v>
      </c>
      <c r="H134" s="70">
        <f>INDEX('KPI 17b'!E$20:P$20,Actual_month)</f>
        <v>103943</v>
      </c>
      <c r="I134" s="23">
        <f>IFERROR(H134/G134,"")</f>
        <v>1.0012492292444424</v>
      </c>
      <c r="J134" s="20" t="s">
        <v>6</v>
      </c>
      <c r="K134" s="20" t="s">
        <v>6</v>
      </c>
      <c r="L134" s="20" t="s">
        <v>6</v>
      </c>
      <c r="M134" s="73">
        <f>INDEX('KPI 17b'!$E$26:$P$26,Actual_month)</f>
        <v>836353.87176464451</v>
      </c>
      <c r="N134" s="70">
        <f>INDEX('KPI 17b'!$E$27:$P$27,Actual_month)</f>
        <v>839447</v>
      </c>
      <c r="O134" s="23">
        <f>IFERROR(N134/M134,"")</f>
        <v>1.0036983486772522</v>
      </c>
      <c r="P134" s="25" t="s">
        <v>21</v>
      </c>
      <c r="Q134" s="6">
        <f>G134*$R$3</f>
        <v>93431.98203567481</v>
      </c>
      <c r="R134" s="6">
        <f>M134*$R$3</f>
        <v>752718.48458818009</v>
      </c>
      <c r="S134" s="14" t="s">
        <v>24</v>
      </c>
      <c r="T134" s="14" t="s">
        <v>38</v>
      </c>
      <c r="U134" s="6"/>
    </row>
    <row r="135" spans="1:21" ht="20">
      <c r="A135" s="36" t="s">
        <v>278</v>
      </c>
      <c r="B135" s="17" t="s">
        <v>152</v>
      </c>
      <c r="C135" s="22" t="s">
        <v>74</v>
      </c>
      <c r="D135" s="47" t="s">
        <v>6</v>
      </c>
      <c r="E135" s="47" t="s">
        <v>6</v>
      </c>
      <c r="F135" s="47" t="s">
        <v>6</v>
      </c>
      <c r="G135" s="73">
        <f>INDEX('KPI 17c'!E$19:P$19,Actual_month)</f>
        <v>0</v>
      </c>
      <c r="H135" s="119" t="str">
        <f>INDEX('KPI 17c'!E$20:P$20,Actual_month)</f>
        <v>23/2/2026</v>
      </c>
      <c r="I135" s="23" t="str">
        <f>IFERROR(H135/G135,"")</f>
        <v/>
      </c>
      <c r="J135" s="20" t="s">
        <v>6</v>
      </c>
      <c r="K135" s="20" t="s">
        <v>6</v>
      </c>
      <c r="L135" s="20" t="s">
        <v>6</v>
      </c>
      <c r="M135" s="73">
        <f>INDEX('KPI 17c'!$E$26:$P$26,Actual_month)</f>
        <v>0</v>
      </c>
      <c r="N135" s="119">
        <f>INDEX('KPI 17c'!E$27:P$27,Actual_month)</f>
        <v>91892</v>
      </c>
      <c r="O135" s="23" t="str">
        <f>IFERROR(N135/M135,"")</f>
        <v/>
      </c>
      <c r="P135" s="25" t="s">
        <v>21</v>
      </c>
      <c r="Q135" s="6">
        <f>G135*$R$3</f>
        <v>0</v>
      </c>
      <c r="R135" s="6">
        <f>M135*$R$3</f>
        <v>0</v>
      </c>
      <c r="S135" s="14" t="s">
        <v>24</v>
      </c>
      <c r="T135" s="14" t="s">
        <v>38</v>
      </c>
    </row>
    <row r="136" spans="1:21" ht="20" hidden="1">
      <c r="A136" s="36" t="s">
        <v>110</v>
      </c>
      <c r="B136" s="17" t="s">
        <v>141</v>
      </c>
      <c r="C136" s="22" t="s">
        <v>74</v>
      </c>
      <c r="D136" s="66" t="s">
        <v>6</v>
      </c>
      <c r="E136" s="66" t="s">
        <v>6</v>
      </c>
      <c r="F136" s="66" t="s">
        <v>6</v>
      </c>
      <c r="G136" s="73">
        <f>INDEX('KPI Bb'!E$19:P$19,Actual_month)</f>
        <v>7987.5561782431851</v>
      </c>
      <c r="H136" s="70">
        <f>INDEX('KPI Bb'!E$20:P$20,Actual_month)</f>
        <v>0</v>
      </c>
      <c r="I136" s="23" t="str">
        <f>IFERROR(G136/H136,"")</f>
        <v/>
      </c>
      <c r="J136" s="66" t="s">
        <v>6</v>
      </c>
      <c r="K136" s="66" t="s">
        <v>6</v>
      </c>
      <c r="L136" s="66" t="s">
        <v>6</v>
      </c>
      <c r="M136" s="73">
        <f>INDEX('KPI Bb'!$E$26:$P$26,Actual_month)</f>
        <v>38988.153439108071</v>
      </c>
      <c r="N136" s="70">
        <f>INDEX('KPI Bb'!$E$27:$P$27,Actual_month)</f>
        <v>0</v>
      </c>
      <c r="O136" s="23" t="str">
        <f>IFERROR(M136/N136,"")</f>
        <v/>
      </c>
      <c r="P136" s="25" t="s">
        <v>21</v>
      </c>
      <c r="Q136" s="6">
        <f>G136/$R$3</f>
        <v>8875.0624202702056</v>
      </c>
      <c r="R136" s="6">
        <f>M136/$R$3</f>
        <v>43320.170487897856</v>
      </c>
      <c r="S136" s="14" t="s">
        <v>25</v>
      </c>
      <c r="T136" s="14" t="s">
        <v>38</v>
      </c>
    </row>
    <row r="137" spans="1:21" ht="20">
      <c r="A137" s="36" t="s">
        <v>279</v>
      </c>
      <c r="B137" s="17" t="s">
        <v>142</v>
      </c>
      <c r="C137" s="22" t="s">
        <v>74</v>
      </c>
      <c r="D137" s="47" t="s">
        <v>6</v>
      </c>
      <c r="E137" s="47" t="s">
        <v>6</v>
      </c>
      <c r="F137" s="47" t="s">
        <v>6</v>
      </c>
      <c r="G137" s="73">
        <f>INDEX('KPI 17d'!E$19:P$19,Actual_month)</f>
        <v>89353.394344216111</v>
      </c>
      <c r="H137" s="70">
        <f>INDEX('KPI 17d'!E$20:P$20,Actual_month)</f>
        <v>78168</v>
      </c>
      <c r="I137" s="23">
        <f>IFERROR(H137/G137,"")</f>
        <v>0.87481847302715088</v>
      </c>
      <c r="J137" s="20" t="s">
        <v>6</v>
      </c>
      <c r="K137" s="20" t="s">
        <v>6</v>
      </c>
      <c r="L137" s="20" t="s">
        <v>6</v>
      </c>
      <c r="M137" s="73">
        <f>INDEX('KPI 17d'!$E$26:$P$26,Actual_month)</f>
        <v>649012.4083186998</v>
      </c>
      <c r="N137" s="70">
        <f>INDEX('KPI 17d'!$E$27:$P$27,Actual_month)</f>
        <v>647617</v>
      </c>
      <c r="O137" s="23">
        <f>IFERROR(N137/M137,"")</f>
        <v>0.99784995124775089</v>
      </c>
      <c r="P137" s="25" t="s">
        <v>21</v>
      </c>
      <c r="Q137" s="6">
        <f>G137*$R$3</f>
        <v>80418.054909794504</v>
      </c>
      <c r="R137" s="6">
        <f>M137*$R$3</f>
        <v>584111.1674868298</v>
      </c>
      <c r="S137" s="14" t="s">
        <v>24</v>
      </c>
      <c r="T137" s="14" t="s">
        <v>38</v>
      </c>
    </row>
    <row r="138" spans="1:21" ht="20">
      <c r="A138" s="36" t="s">
        <v>280</v>
      </c>
      <c r="B138" s="17" t="s">
        <v>153</v>
      </c>
      <c r="C138" s="22" t="s">
        <v>74</v>
      </c>
      <c r="D138" s="47" t="s">
        <v>6</v>
      </c>
      <c r="E138" s="47" t="s">
        <v>6</v>
      </c>
      <c r="F138" s="47" t="s">
        <v>6</v>
      </c>
      <c r="G138" s="73">
        <f>INDEX('KPI 17e'!E$19:P$19,Actual_month)</f>
        <v>0</v>
      </c>
      <c r="H138" s="119">
        <f>INDEX('KPI 17e'!E$20:P$20,Actual_month)</f>
        <v>46175</v>
      </c>
      <c r="I138" s="23" t="str">
        <f>IFERROR(H138/G138,"")</f>
        <v/>
      </c>
      <c r="J138" s="20" t="s">
        <v>6</v>
      </c>
      <c r="K138" s="20" t="s">
        <v>6</v>
      </c>
      <c r="L138" s="20" t="s">
        <v>6</v>
      </c>
      <c r="M138" s="73">
        <f>INDEX('KPI 17e'!$E$26:$P$26,Actual_month)</f>
        <v>0</v>
      </c>
      <c r="N138" s="119">
        <f>INDEX('KPI 17e'!E$20:P$20,Actual_month)</f>
        <v>46175</v>
      </c>
      <c r="O138" s="23" t="str">
        <f>IFERROR(N138/M138,"")</f>
        <v/>
      </c>
      <c r="P138" s="25" t="s">
        <v>21</v>
      </c>
      <c r="Q138" s="6">
        <f>G138*$R$3</f>
        <v>0</v>
      </c>
      <c r="R138" s="6">
        <f>M138*$R$3</f>
        <v>0</v>
      </c>
      <c r="S138" s="14" t="s">
        <v>24</v>
      </c>
      <c r="T138" s="14" t="s">
        <v>38</v>
      </c>
    </row>
    <row r="139" spans="1:21" ht="20" hidden="1">
      <c r="A139" s="36" t="s">
        <v>108</v>
      </c>
      <c r="B139" s="17" t="s">
        <v>137</v>
      </c>
      <c r="C139" s="22" t="s">
        <v>74</v>
      </c>
      <c r="D139" s="66" t="s">
        <v>6</v>
      </c>
      <c r="E139" s="66" t="s">
        <v>6</v>
      </c>
      <c r="F139" s="66" t="s">
        <v>6</v>
      </c>
      <c r="G139" s="73">
        <f>INDEX('KPI Aa (2)'!E$19:P$19,Actual_month)</f>
        <v>1.1615313277607739</v>
      </c>
      <c r="H139" s="70">
        <f>INDEX('KPI Aa (2)'!E$20:P$20,Actual_month)</f>
        <v>0.98886537732972346</v>
      </c>
      <c r="I139" s="23">
        <f>IFERROR(G139/H139,"")</f>
        <v>1.1746101687747506</v>
      </c>
      <c r="J139" s="66" t="s">
        <v>6</v>
      </c>
      <c r="K139" s="66" t="s">
        <v>6</v>
      </c>
      <c r="L139" s="66" t="s">
        <v>6</v>
      </c>
      <c r="M139" s="73">
        <f>INDEX('KPI Aa (2)'!$E$26:$P$26,Actual_month)</f>
        <v>9.6782783324651565</v>
      </c>
      <c r="N139" s="70">
        <f>INDEX('KPI Aa (2)'!$E$27:$P$27,Actual_month)</f>
        <v>8.4134916476585371</v>
      </c>
      <c r="O139" s="23">
        <f>IFERROR(M139/N139,"")</f>
        <v>1.1503283937006827</v>
      </c>
      <c r="P139" s="25" t="s">
        <v>21</v>
      </c>
      <c r="Q139" s="6">
        <f>G139/$R$3</f>
        <v>1.2905903641786376</v>
      </c>
      <c r="R139" s="6">
        <f>M139/$R$3</f>
        <v>10.753642591627951</v>
      </c>
      <c r="S139" s="14" t="s">
        <v>25</v>
      </c>
      <c r="T139" s="14" t="s">
        <v>38</v>
      </c>
    </row>
    <row r="140" spans="1:21" ht="20.5" thickBot="1">
      <c r="A140" s="36" t="s">
        <v>281</v>
      </c>
      <c r="B140" s="17" t="s">
        <v>138</v>
      </c>
      <c r="C140" s="22" t="s">
        <v>74</v>
      </c>
      <c r="D140" s="47" t="s">
        <v>6</v>
      </c>
      <c r="E140" s="47" t="s">
        <v>6</v>
      </c>
      <c r="F140" s="47" t="s">
        <v>6</v>
      </c>
      <c r="G140" s="73">
        <f>INDEX('KPI 17f'!E$19:P$19,Actual_month)</f>
        <v>37430.836104568712</v>
      </c>
      <c r="H140" s="70">
        <f>INDEX('KPI 17f'!E$20:P$20,Actual_month)</f>
        <v>44810</v>
      </c>
      <c r="I140" s="23">
        <f>IFERROR(H140/G140,"")</f>
        <v>1.1971413054951932</v>
      </c>
      <c r="J140" s="20" t="s">
        <v>6</v>
      </c>
      <c r="K140" s="20" t="s">
        <v>6</v>
      </c>
      <c r="L140" s="20" t="s">
        <v>6</v>
      </c>
      <c r="M140" s="73">
        <f>INDEX('KPI 17f'!$E$26:$P$26,Actual_month)</f>
        <v>291345.16647754761</v>
      </c>
      <c r="N140" s="70">
        <f>INDEX('KPI 17f'!$E$27:$P$27,Actual_month)</f>
        <v>322716</v>
      </c>
      <c r="O140" s="23">
        <f>IFERROR(N140/M140,"")</f>
        <v>1.1076758331079777</v>
      </c>
      <c r="P140" s="25" t="s">
        <v>21</v>
      </c>
      <c r="Q140" s="6">
        <f>G140*$R$3</f>
        <v>33687.752494111839</v>
      </c>
      <c r="R140" s="6">
        <f>M140*$R$3</f>
        <v>262210.64982979285</v>
      </c>
      <c r="S140" s="14" t="s">
        <v>24</v>
      </c>
      <c r="T140" s="14" t="s">
        <v>38</v>
      </c>
    </row>
    <row r="141" spans="1:21" ht="15" hidden="1" thickBot="1">
      <c r="A141" s="85"/>
      <c r="B141" s="86"/>
      <c r="C141" s="87"/>
      <c r="D141" s="87"/>
      <c r="E141" s="87"/>
      <c r="F141" s="87"/>
      <c r="G141" s="88"/>
      <c r="H141" s="88"/>
      <c r="I141" s="88"/>
      <c r="J141" s="88"/>
      <c r="K141" s="88"/>
      <c r="L141" s="88"/>
      <c r="M141" s="88"/>
      <c r="N141" s="88"/>
      <c r="O141" s="89"/>
    </row>
    <row r="142" spans="1:21" ht="20.5" hidden="1" thickBot="1">
      <c r="A142" s="36">
        <v>7</v>
      </c>
      <c r="B142" s="17" t="s">
        <v>79</v>
      </c>
      <c r="C142" s="22" t="s">
        <v>74</v>
      </c>
      <c r="D142" s="47" t="s">
        <v>6</v>
      </c>
      <c r="E142" s="47" t="s">
        <v>6</v>
      </c>
      <c r="F142" s="47" t="s">
        <v>6</v>
      </c>
      <c r="G142" s="73">
        <f>INDEX('KPI 16a'!E$19:P$19,Actual_month)</f>
        <v>241455</v>
      </c>
      <c r="H142" s="70">
        <f>INDEX('KPI 16a'!E$20:P$20,Actual_month)</f>
        <v>236748</v>
      </c>
      <c r="I142" s="23">
        <f>IFERROR(H142/G142,"")</f>
        <v>0.98050568428899798</v>
      </c>
      <c r="J142" s="20" t="s">
        <v>6</v>
      </c>
      <c r="K142" s="20" t="s">
        <v>6</v>
      </c>
      <c r="L142" s="20" t="s">
        <v>6</v>
      </c>
      <c r="M142" s="73">
        <f>INDEX('KPI 16a'!$E$26:$P$26,Actual_month)</f>
        <v>1837440</v>
      </c>
      <c r="N142" s="70">
        <f>INDEX('KPI 16a'!$E$27:$P$27,Actual_month)</f>
        <v>1905481.74</v>
      </c>
      <c r="O142" s="23">
        <f>IFERROR(N142/M142,"")</f>
        <v>1.0370307275339603</v>
      </c>
      <c r="P142" s="25" t="s">
        <v>21</v>
      </c>
      <c r="Q142" s="6">
        <f>G142*$R$3</f>
        <v>217309.5</v>
      </c>
      <c r="R142" s="6">
        <f>M142*$R$3</f>
        <v>1653696</v>
      </c>
      <c r="S142" s="14" t="s">
        <v>24</v>
      </c>
      <c r="T142" s="14" t="s">
        <v>38</v>
      </c>
    </row>
    <row r="143" spans="1:21" ht="20.5" hidden="1" thickBot="1">
      <c r="A143" s="36" t="s">
        <v>61</v>
      </c>
      <c r="B143" s="17" t="s">
        <v>78</v>
      </c>
      <c r="C143" s="22" t="s">
        <v>74</v>
      </c>
      <c r="D143" s="66" t="s">
        <v>6</v>
      </c>
      <c r="E143" s="66" t="s">
        <v>6</v>
      </c>
      <c r="F143" s="66" t="s">
        <v>6</v>
      </c>
      <c r="G143" s="73">
        <f>INDEX('KPI 16c'!E$19:P$19,Actual_month)</f>
        <v>10859.056178243185</v>
      </c>
      <c r="H143" s="70">
        <f>INDEX('KPI 16c'!E$20:P$20,Actual_month)</f>
        <v>8691</v>
      </c>
      <c r="I143" s="23">
        <f>IFERROR(G143/H143,"")</f>
        <v>1.2494599215559987</v>
      </c>
      <c r="J143" s="66" t="s">
        <v>6</v>
      </c>
      <c r="K143" s="66" t="s">
        <v>6</v>
      </c>
      <c r="L143" s="66" t="s">
        <v>6</v>
      </c>
      <c r="M143" s="73">
        <f>INDEX('KPI 16c'!$E$26:$P$26,Actual_month)</f>
        <v>65209.833439108072</v>
      </c>
      <c r="N143" s="70">
        <f>INDEX('KPI 16c'!$E$27:$P$27,Actual_month)</f>
        <v>76858.937000000005</v>
      </c>
      <c r="O143" s="23">
        <f>IFERROR(M143/N143,"")</f>
        <v>0.84843527616193892</v>
      </c>
      <c r="P143" s="25" t="s">
        <v>21</v>
      </c>
      <c r="Q143" s="6">
        <f>G143/$R$3</f>
        <v>12065.61797582576</v>
      </c>
      <c r="R143" s="6">
        <f>M143/$R$3</f>
        <v>72455.370487897861</v>
      </c>
      <c r="S143" s="14" t="s">
        <v>25</v>
      </c>
      <c r="T143" s="14" t="s">
        <v>38</v>
      </c>
    </row>
    <row r="144" spans="1:21" s="63" customFormat="1" ht="20.5" hidden="1" thickBot="1">
      <c r="A144" s="64" t="s">
        <v>62</v>
      </c>
      <c r="B144" s="17" t="s">
        <v>78</v>
      </c>
      <c r="C144" s="65" t="s">
        <v>1</v>
      </c>
      <c r="D144" s="66" t="s">
        <v>6</v>
      </c>
      <c r="E144" s="66" t="s">
        <v>6</v>
      </c>
      <c r="F144" s="66" t="s">
        <v>6</v>
      </c>
      <c r="G144" s="78">
        <f>IFERROR(INDEX('KPI 16e'!E$19:P$19,Actual_month),0)</f>
        <v>4.7091271417318961E-2</v>
      </c>
      <c r="H144" s="79">
        <f>IFERROR(INDEX('KPI 16e'!$E$20:$P$20,Actual_month),0)</f>
        <v>3.6709919407978103E-2</v>
      </c>
      <c r="I144" s="23">
        <f>IFERROR(G144/H144,"")</f>
        <v>1.2827941923262489</v>
      </c>
      <c r="J144" s="66" t="s">
        <v>6</v>
      </c>
      <c r="K144" s="66" t="s">
        <v>6</v>
      </c>
      <c r="L144" s="66" t="s">
        <v>6</v>
      </c>
      <c r="M144" s="78">
        <f>IFERROR(INDEX('KPI 16e'!$E$26:$P$26,Actual_month),0)</f>
        <v>3.6594770492802652E-2</v>
      </c>
      <c r="N144" s="79">
        <f>IFERROR(INDEX('KPI 16e'!$E$27:$P$27,Actual_month),0)</f>
        <v>0.324144419885812</v>
      </c>
      <c r="O144" s="23">
        <f>IFERROR(M144/N144,"")</f>
        <v>0.11289649997891088</v>
      </c>
      <c r="P144" s="68" t="s">
        <v>21</v>
      </c>
      <c r="Q144" s="63">
        <f>G144/$R$3</f>
        <v>5.2323634908132174E-2</v>
      </c>
      <c r="R144" s="63">
        <f>M144/$R$3</f>
        <v>4.0660856103114054E-2</v>
      </c>
      <c r="S144" s="67" t="s">
        <v>25</v>
      </c>
      <c r="T144" s="67" t="s">
        <v>38</v>
      </c>
    </row>
    <row r="145" spans="1:20" ht="20.5" hidden="1" thickBot="1">
      <c r="A145" s="36" t="s">
        <v>63</v>
      </c>
      <c r="B145" s="17" t="s">
        <v>64</v>
      </c>
      <c r="C145" s="22" t="s">
        <v>74</v>
      </c>
      <c r="D145" s="47" t="s">
        <v>6</v>
      </c>
      <c r="E145" s="47" t="s">
        <v>6</v>
      </c>
      <c r="F145" s="47" t="s">
        <v>6</v>
      </c>
      <c r="G145" s="73">
        <f>INDEX('KPI 16f'!E$19:P$19,Actual_month)</f>
        <v>230582.54382175682</v>
      </c>
      <c r="H145" s="70">
        <f>INDEX('KPI 16f'!E$20:P$20,Actual_month)</f>
        <v>228057</v>
      </c>
      <c r="I145" s="23">
        <f>IFERROR(H145/G145,"")</f>
        <v>0.98904711614375673</v>
      </c>
      <c r="J145" s="47" t="s">
        <v>6</v>
      </c>
      <c r="K145" s="47" t="s">
        <v>6</v>
      </c>
      <c r="L145" s="47" t="s">
        <v>6</v>
      </c>
      <c r="M145" s="73">
        <f>INDEX('KPI 16f'!E$26:P$26,Actual_month)</f>
        <v>1772122.9665608921</v>
      </c>
      <c r="N145" s="70">
        <f>INDEX('KPI 16f'!E$27:P$27,Actual_month)</f>
        <v>1828622.8029999998</v>
      </c>
      <c r="O145" s="23">
        <f>IFERROR(N145/M145,"")</f>
        <v>1.0318825710773081</v>
      </c>
      <c r="P145" s="25" t="s">
        <v>21</v>
      </c>
      <c r="Q145" s="6">
        <f>G145*$R$3</f>
        <v>207524.28943958113</v>
      </c>
      <c r="R145" s="6">
        <f>M145*$R$3</f>
        <v>1594910.6699048029</v>
      </c>
      <c r="S145" s="14" t="s">
        <v>24</v>
      </c>
      <c r="T145" s="14" t="s">
        <v>38</v>
      </c>
    </row>
    <row r="146" spans="1:20" ht="15" thickBot="1">
      <c r="A146" s="59" t="s">
        <v>41</v>
      </c>
      <c r="B146" s="60"/>
      <c r="C146" s="49"/>
      <c r="D146" s="49"/>
      <c r="E146" s="49"/>
      <c r="F146" s="49"/>
      <c r="G146" s="50"/>
      <c r="H146" s="50"/>
      <c r="I146" s="50"/>
      <c r="J146" s="60"/>
      <c r="K146" s="60"/>
      <c r="L146" s="60"/>
      <c r="M146" s="50"/>
      <c r="N146" s="50"/>
      <c r="O146" s="51"/>
    </row>
    <row r="147" spans="1:20" ht="20">
      <c r="A147" s="46" t="s">
        <v>282</v>
      </c>
      <c r="B147" s="48" t="s">
        <v>158</v>
      </c>
      <c r="C147" s="21" t="s">
        <v>34</v>
      </c>
      <c r="D147" s="66" t="s">
        <v>6</v>
      </c>
      <c r="E147" s="66" t="s">
        <v>6</v>
      </c>
      <c r="F147" s="66" t="s">
        <v>6</v>
      </c>
      <c r="G147" s="73">
        <f>INDEX('KPI 18a'!E$19:P$19,Actual_month)</f>
        <v>228260.94284444442</v>
      </c>
      <c r="H147" s="70">
        <f>INDEX('KPI 18a'!$E$20:$P$20,Actual_month)</f>
        <v>238623.44280369568</v>
      </c>
      <c r="I147" s="23">
        <f>IFERROR(G147/H147,"")</f>
        <v>0.95657383936172602</v>
      </c>
      <c r="J147" s="66" t="s">
        <v>6</v>
      </c>
      <c r="K147" s="66" t="s">
        <v>6</v>
      </c>
      <c r="L147" s="66" t="s">
        <v>6</v>
      </c>
      <c r="M147" s="73">
        <f>INDEX('KPI 18a'!$E$26:$P$26,Actual_month)</f>
        <v>1826087.5427555554</v>
      </c>
      <c r="N147" s="70">
        <f>INDEX('KPI 18a'!$E$27:$P$27,Actual_month)</f>
        <v>1958887.7428036956</v>
      </c>
      <c r="O147" s="23">
        <f>IFERROR(M147/N147,"")</f>
        <v>0.9322063244634593</v>
      </c>
      <c r="P147" s="29" t="s">
        <v>21</v>
      </c>
      <c r="Q147" s="6">
        <f t="shared" ref="Q147:Q162" si="17">G147/$R$3</f>
        <v>253623.26982716046</v>
      </c>
      <c r="R147" s="6">
        <f>M147/$R$3</f>
        <v>2028986.1586172837</v>
      </c>
      <c r="S147" s="14" t="s">
        <v>25</v>
      </c>
      <c r="T147" s="14" t="s">
        <v>38</v>
      </c>
    </row>
    <row r="148" spans="1:20" ht="20">
      <c r="A148" s="36" t="s">
        <v>283</v>
      </c>
      <c r="B148" s="17" t="s">
        <v>157</v>
      </c>
      <c r="C148" s="22" t="s">
        <v>45</v>
      </c>
      <c r="D148" s="47" t="s">
        <v>6</v>
      </c>
      <c r="E148" s="47" t="s">
        <v>6</v>
      </c>
      <c r="F148" s="47" t="s">
        <v>6</v>
      </c>
      <c r="G148" s="73">
        <f>INDEX('KPI 18b'!E$19:P$19,Actual_month)</f>
        <v>39567.905439297625</v>
      </c>
      <c r="H148" s="70">
        <f>INDEX('KPI 18b'!E$20:P$20,Actual_month)</f>
        <v>56711</v>
      </c>
      <c r="I148" s="23">
        <f>IFERROR(H148/G148,"")</f>
        <v>1.4332575700020851</v>
      </c>
      <c r="J148" s="20" t="s">
        <v>6</v>
      </c>
      <c r="K148" s="20" t="s">
        <v>6</v>
      </c>
      <c r="L148" s="20" t="s">
        <v>6</v>
      </c>
      <c r="M148" s="73">
        <f>INDEX('KPI 18b'!$E$26:$P$26,Actual_month)</f>
        <v>316543.24351438094</v>
      </c>
      <c r="N148" s="70">
        <f>INDEX('KPI 18b'!$E$27:$P$27,Actual_month)</f>
        <v>354310.52</v>
      </c>
      <c r="O148" s="23">
        <f>IFERROR(N148/M148,"")</f>
        <v>1.1193115862032395</v>
      </c>
      <c r="P148" s="25" t="s">
        <v>21</v>
      </c>
      <c r="Q148" s="6">
        <f>G148*$R$3</f>
        <v>35611.114895367864</v>
      </c>
      <c r="R148" s="6">
        <f>M148*$R$3</f>
        <v>284888.91916294285</v>
      </c>
      <c r="S148" s="14" t="s">
        <v>24</v>
      </c>
      <c r="T148" s="14" t="s">
        <v>38</v>
      </c>
    </row>
    <row r="149" spans="1:20" ht="20.25" customHeight="1">
      <c r="A149" s="46" t="s">
        <v>284</v>
      </c>
      <c r="B149" s="17" t="s">
        <v>159</v>
      </c>
      <c r="C149" s="22" t="s">
        <v>34</v>
      </c>
      <c r="D149" s="66" t="s">
        <v>6</v>
      </c>
      <c r="E149" s="66" t="s">
        <v>6</v>
      </c>
      <c r="F149" s="66" t="s">
        <v>6</v>
      </c>
      <c r="G149" s="73">
        <f>INDEX('KPI 18c'!E$19:P$19,Actual_month)</f>
        <v>267828.84828374203</v>
      </c>
      <c r="H149" s="70">
        <f>INDEX('KPI 18c'!$E$20:$P$20,Actual_month)</f>
        <v>295334.44280369568</v>
      </c>
      <c r="I149" s="23">
        <f>IFERROR(G149/H149,"")</f>
        <v>0.90686628264947677</v>
      </c>
      <c r="J149" s="66" t="s">
        <v>6</v>
      </c>
      <c r="K149" s="66" t="s">
        <v>6</v>
      </c>
      <c r="L149" s="66" t="s">
        <v>6</v>
      </c>
      <c r="M149" s="73">
        <f>INDEX('KPI 18c'!$E$26:$P$26,Actual_month)</f>
        <v>2142630.7862699362</v>
      </c>
      <c r="N149" s="70">
        <f>INDEX('KPI 18c'!$E$27:$P$27,Actual_month)</f>
        <v>2313198.2628036956</v>
      </c>
      <c r="O149" s="23">
        <f>IFERROR(M149/N149,"")</f>
        <v>0.9262633561175927</v>
      </c>
      <c r="P149" s="25" t="s">
        <v>21</v>
      </c>
      <c r="Q149" s="6">
        <f>G149/$R$3</f>
        <v>297587.60920415778</v>
      </c>
      <c r="R149" s="6">
        <f>M149/$R$3</f>
        <v>2380700.8736332622</v>
      </c>
      <c r="S149" s="28" t="s">
        <v>25</v>
      </c>
      <c r="T149" s="14" t="s">
        <v>38</v>
      </c>
    </row>
    <row r="150" spans="1:20" ht="20">
      <c r="A150" s="36" t="s">
        <v>285</v>
      </c>
      <c r="B150" s="17" t="s">
        <v>162</v>
      </c>
      <c r="C150" s="22" t="s">
        <v>1</v>
      </c>
      <c r="D150" s="47" t="s">
        <v>6</v>
      </c>
      <c r="E150" s="47" t="s">
        <v>6</v>
      </c>
      <c r="F150" s="47" t="s">
        <v>6</v>
      </c>
      <c r="G150" s="135">
        <f>INDEX('KPI 18d'!E$19:P$19,Actual_month)</f>
        <v>0.14773578609194021</v>
      </c>
      <c r="H150" s="136">
        <f>INDEX('KPI 18d'!E$20:P$20,Actual_month)</f>
        <v>0.19202298066431397</v>
      </c>
      <c r="I150" s="23">
        <f>IFERROR(G150/H150,"")</f>
        <v>0.76936513317749888</v>
      </c>
      <c r="J150" s="20" t="s">
        <v>6</v>
      </c>
      <c r="K150" s="20" t="s">
        <v>6</v>
      </c>
      <c r="L150" s="20" t="s">
        <v>6</v>
      </c>
      <c r="M150" s="135">
        <f>INDEX('KPI 18d'!$E$26:$P$26,Actual_month)</f>
        <v>0.14773578609194019</v>
      </c>
      <c r="N150" s="136">
        <f>INDEX('KPI 18d'!$E$27:$P$27,Actual_month)</f>
        <v>0.15549745608047452</v>
      </c>
      <c r="O150" s="23">
        <f>IFERROR(M150/N150,"")</f>
        <v>0.95008490695489289</v>
      </c>
      <c r="P150" s="25" t="s">
        <v>21</v>
      </c>
      <c r="Q150" s="6">
        <f>G150*$R$3</f>
        <v>0.1329622074827462</v>
      </c>
      <c r="R150" s="6">
        <f>M150*$R$3</f>
        <v>0.13296220748274618</v>
      </c>
      <c r="S150" s="14" t="s">
        <v>24</v>
      </c>
      <c r="T150" s="14" t="s">
        <v>38</v>
      </c>
    </row>
    <row r="151" spans="1:20" ht="20">
      <c r="A151" s="46" t="s">
        <v>286</v>
      </c>
      <c r="B151" s="24" t="s">
        <v>30</v>
      </c>
      <c r="C151" s="22" t="s">
        <v>35</v>
      </c>
      <c r="D151" s="20" t="s">
        <v>6</v>
      </c>
      <c r="E151" s="20" t="s">
        <v>6</v>
      </c>
      <c r="F151" s="20" t="s">
        <v>6</v>
      </c>
      <c r="G151" s="80">
        <f>IFERROR(INDEX('KPI 18e'!E$19:P$19,Actual_month),0)</f>
        <v>1.1615313277607739</v>
      </c>
      <c r="H151" s="81">
        <f>IFERROR(INDEX('KPI 18e'!$E$20:$P$20,Actual_month),0)</f>
        <v>1.2474633061470242</v>
      </c>
      <c r="I151" s="23">
        <f t="shared" ref="I151:I160" si="18">IFERROR(G151/H151,"")</f>
        <v>0.93111462440393222</v>
      </c>
      <c r="J151" s="20" t="s">
        <v>6</v>
      </c>
      <c r="K151" s="20" t="s">
        <v>6</v>
      </c>
      <c r="L151" s="20" t="s">
        <v>6</v>
      </c>
      <c r="M151" s="80">
        <f>IFERROR(INDEX('KPI 18e'!$E$26:$P$26,Actual_month),0)</f>
        <v>1.2097847915581446</v>
      </c>
      <c r="N151" s="81">
        <f>IFERROR(INDEX('KPI 18e'!$E$27:$P$27,Actual_month),0)</f>
        <v>1.2107085241569155</v>
      </c>
      <c r="O151" s="23">
        <f t="shared" ref="O151:O160" si="19">IFERROR(M151/N151,"")</f>
        <v>0.99923703139084263</v>
      </c>
      <c r="P151" s="29" t="s">
        <v>21</v>
      </c>
      <c r="Q151" s="83">
        <f t="shared" si="17"/>
        <v>1.2905903641786376</v>
      </c>
      <c r="R151" s="83">
        <f>M151/$R$3</f>
        <v>1.3442053239534939</v>
      </c>
      <c r="S151" s="28" t="s">
        <v>25</v>
      </c>
      <c r="T151" s="14" t="s">
        <v>38</v>
      </c>
    </row>
    <row r="152" spans="1:20" ht="20">
      <c r="A152" s="36" t="s">
        <v>287</v>
      </c>
      <c r="B152" s="17" t="s">
        <v>31</v>
      </c>
      <c r="C152" s="22" t="s">
        <v>36</v>
      </c>
      <c r="D152" s="20" t="s">
        <v>6</v>
      </c>
      <c r="E152" s="20" t="s">
        <v>6</v>
      </c>
      <c r="F152" s="20" t="s">
        <v>6</v>
      </c>
      <c r="G152" s="73">
        <f>IFERROR(INDEX('KPI 18f'!E$19:P$19,Actual_month),0)</f>
        <v>30.561062733412925</v>
      </c>
      <c r="H152" s="70">
        <f>IFERROR(INDEX('KPI 18f'!$E$20:$P$20,Actual_month),0)</f>
        <v>34.928972572116677</v>
      </c>
      <c r="I152" s="23">
        <f t="shared" si="18"/>
        <v>0.87494880275434739</v>
      </c>
      <c r="J152" s="20" t="s">
        <v>6</v>
      </c>
      <c r="K152" s="20" t="s">
        <v>6</v>
      </c>
      <c r="L152" s="20" t="s">
        <v>6</v>
      </c>
      <c r="M152" s="73">
        <f>IFERROR(INDEX('KPI 18f'!$E$26:$P$26,Actual_month),0)</f>
        <v>30.950947008734957</v>
      </c>
      <c r="N152" s="70">
        <f>IFERROR(INDEX('KPI 18f'!$E$27:$P$27,Actual_month),0)</f>
        <v>32.743586997754271</v>
      </c>
      <c r="O152" s="23">
        <f t="shared" si="19"/>
        <v>0.94525218055241589</v>
      </c>
      <c r="P152" s="29" t="s">
        <v>21</v>
      </c>
      <c r="Q152" s="6">
        <f t="shared" si="17"/>
        <v>33.956736370458806</v>
      </c>
      <c r="R152" s="6">
        <f>M152/$R$3</f>
        <v>34.389941120816616</v>
      </c>
      <c r="S152" s="28" t="s">
        <v>25</v>
      </c>
      <c r="T152" s="14" t="s">
        <v>38</v>
      </c>
    </row>
    <row r="153" spans="1:20" ht="20.5" thickBot="1">
      <c r="A153" s="46" t="s">
        <v>288</v>
      </c>
      <c r="B153" s="45" t="s">
        <v>32</v>
      </c>
      <c r="C153" s="39" t="s">
        <v>37</v>
      </c>
      <c r="D153" s="20" t="s">
        <v>6</v>
      </c>
      <c r="E153" s="20" t="s">
        <v>6</v>
      </c>
      <c r="F153" s="20" t="s">
        <v>6</v>
      </c>
      <c r="G153" s="73">
        <f>IFERROR(INDEX('KPI 18g'!E$19:P$19,Actual_month),0)</f>
        <v>32</v>
      </c>
      <c r="H153" s="70">
        <f>IFERROR(INDEX('KPI 18g'!$E$20:$P$20,Actual_month),0)</f>
        <v>34.928972572116677</v>
      </c>
      <c r="I153" s="23">
        <f t="shared" si="18"/>
        <v>0.91614489758983531</v>
      </c>
      <c r="J153" s="37" t="s">
        <v>6</v>
      </c>
      <c r="K153" s="37" t="s">
        <v>6</v>
      </c>
      <c r="L153" s="37" t="s">
        <v>6</v>
      </c>
      <c r="M153" s="73">
        <f>IFERROR(INDEX('KPI 18g'!$E$26:$P$26,Actual_month),0)</f>
        <v>32</v>
      </c>
      <c r="N153" s="70">
        <f>IFERROR(INDEX('KPI 18g'!$E$27:$P$27,Actual_month),0)</f>
        <v>29.885366106753523</v>
      </c>
      <c r="O153" s="23">
        <f t="shared" si="19"/>
        <v>1.0707581726016939</v>
      </c>
      <c r="P153" s="29" t="s">
        <v>21</v>
      </c>
      <c r="Q153" s="6">
        <f t="shared" si="17"/>
        <v>35.555555555555557</v>
      </c>
      <c r="R153" s="6">
        <f>M153/$R$3</f>
        <v>35.555555555555557</v>
      </c>
      <c r="S153" s="28" t="s">
        <v>25</v>
      </c>
      <c r="T153" s="14" t="s">
        <v>38</v>
      </c>
    </row>
    <row r="154" spans="1:20" ht="15" thickBot="1">
      <c r="A154" s="59" t="s">
        <v>42</v>
      </c>
      <c r="B154" s="60"/>
      <c r="C154" s="49"/>
      <c r="D154" s="49"/>
      <c r="E154" s="49"/>
      <c r="F154" s="49"/>
      <c r="G154" s="50"/>
      <c r="H154" s="50"/>
      <c r="I154" s="50"/>
      <c r="J154" s="60"/>
      <c r="K154" s="60"/>
      <c r="L154" s="60"/>
      <c r="M154" s="50"/>
      <c r="N154" s="50"/>
      <c r="O154" s="51"/>
    </row>
    <row r="155" spans="1:20" ht="20">
      <c r="A155" s="46" t="s">
        <v>289</v>
      </c>
      <c r="B155" s="48" t="s">
        <v>29</v>
      </c>
      <c r="C155" s="21" t="s">
        <v>3</v>
      </c>
      <c r="D155" s="66" t="s">
        <v>6</v>
      </c>
      <c r="E155" s="66" t="s">
        <v>6</v>
      </c>
      <c r="F155" s="66" t="s">
        <v>6</v>
      </c>
      <c r="G155" s="71">
        <f>INDEX('KPI 19a'!E$19:P$19,Actual_month)</f>
        <v>7379121.4022962181</v>
      </c>
      <c r="H155" s="72">
        <f>INDEX('KPI 19a'!$E$20:$P$20,Actual_month)</f>
        <v>8269364.3985034786</v>
      </c>
      <c r="I155" s="23">
        <f t="shared" si="18"/>
        <v>0.89234444712965255</v>
      </c>
      <c r="J155" s="47" t="s">
        <v>6</v>
      </c>
      <c r="K155" s="47" t="s">
        <v>6</v>
      </c>
      <c r="L155" s="47" t="s">
        <v>6</v>
      </c>
      <c r="M155" s="71">
        <f>INDEX('KPI 19a'!$E$26:$P$26,Actual_month)</f>
        <v>56854766.289948545</v>
      </c>
      <c r="N155" s="72">
        <f>INDEX('KPI 19a'!$E$27:$P$27,Actual_month)</f>
        <v>61503032.108503476</v>
      </c>
      <c r="O155" s="23">
        <f t="shared" si="19"/>
        <v>0.9244221681566126</v>
      </c>
      <c r="P155" s="25" t="s">
        <v>21</v>
      </c>
      <c r="Q155" s="6">
        <f t="shared" si="17"/>
        <v>8199023.7803291306</v>
      </c>
      <c r="R155" s="6">
        <f t="shared" ref="R155:R160" si="20">M155/$R$3</f>
        <v>63171962.544387273</v>
      </c>
      <c r="S155" s="28" t="s">
        <v>25</v>
      </c>
      <c r="T155" s="14" t="s">
        <v>38</v>
      </c>
    </row>
    <row r="156" spans="1:20" ht="20">
      <c r="A156" s="36" t="s">
        <v>290</v>
      </c>
      <c r="B156" s="17" t="s">
        <v>183</v>
      </c>
      <c r="C156" s="22" t="s">
        <v>3</v>
      </c>
      <c r="D156" s="66" t="s">
        <v>6</v>
      </c>
      <c r="E156" s="66" t="s">
        <v>6</v>
      </c>
      <c r="F156" s="66" t="s">
        <v>6</v>
      </c>
      <c r="G156" s="73">
        <f>INDEX('KPI 19b'!E$19:P$19,Actual_month)</f>
        <v>0</v>
      </c>
      <c r="H156" s="70">
        <f>INDEX('KPI 19b'!$E$20:$P$20,Actual_month)</f>
        <v>0</v>
      </c>
      <c r="I156" s="23" t="str">
        <f t="shared" si="18"/>
        <v/>
      </c>
      <c r="J156" s="20" t="s">
        <v>6</v>
      </c>
      <c r="K156" s="20" t="s">
        <v>6</v>
      </c>
      <c r="L156" s="20" t="s">
        <v>6</v>
      </c>
      <c r="M156" s="73">
        <f>INDEX('KPI 19b'!$E$26:$P$26,Actual_month)</f>
        <v>465800</v>
      </c>
      <c r="N156" s="70">
        <f>INDEX('KPI 19b'!$E$27:$P$27,Actual_month)</f>
        <v>3139564</v>
      </c>
      <c r="O156" s="23">
        <f t="shared" si="19"/>
        <v>0.14836454998209941</v>
      </c>
      <c r="P156" s="15" t="s">
        <v>21</v>
      </c>
      <c r="Q156" s="6">
        <f t="shared" si="17"/>
        <v>0</v>
      </c>
      <c r="R156" s="6">
        <f t="shared" si="20"/>
        <v>517555.55555555556</v>
      </c>
      <c r="S156" s="28" t="s">
        <v>25</v>
      </c>
      <c r="T156" s="14" t="s">
        <v>38</v>
      </c>
    </row>
    <row r="157" spans="1:20" ht="20">
      <c r="A157" s="46" t="s">
        <v>291</v>
      </c>
      <c r="B157" s="17" t="s">
        <v>33</v>
      </c>
      <c r="C157" s="22" t="s">
        <v>3</v>
      </c>
      <c r="D157" s="20" t="s">
        <v>6</v>
      </c>
      <c r="E157" s="20" t="s">
        <v>6</v>
      </c>
      <c r="F157" s="20" t="s">
        <v>6</v>
      </c>
      <c r="G157" s="73">
        <f>INDEX('KPI 19c'!E$19:P$19,Actual_month)</f>
        <v>482910</v>
      </c>
      <c r="H157" s="70">
        <f>INDEX('KPI 19c'!$E$20:$P$20,Actual_month)</f>
        <v>473496</v>
      </c>
      <c r="I157" s="23">
        <f t="shared" si="18"/>
        <v>1.0198818997414973</v>
      </c>
      <c r="J157" s="20" t="s">
        <v>6</v>
      </c>
      <c r="K157" s="20" t="s">
        <v>6</v>
      </c>
      <c r="L157" s="20" t="s">
        <v>6</v>
      </c>
      <c r="M157" s="73">
        <f>INDEX('KPI 19c'!$E$26:$P$26,Actual_month)</f>
        <v>3674880</v>
      </c>
      <c r="N157" s="70">
        <f>INDEX('KPI 19c'!$E$27:$P$27,Actual_month)</f>
        <v>4645330.3499999996</v>
      </c>
      <c r="O157" s="23">
        <f t="shared" si="19"/>
        <v>0.79109120840028102</v>
      </c>
      <c r="P157" s="15" t="s">
        <v>21</v>
      </c>
      <c r="Q157" s="6">
        <f t="shared" si="17"/>
        <v>536566.66666666663</v>
      </c>
      <c r="R157" s="6">
        <f t="shared" si="20"/>
        <v>4083200</v>
      </c>
      <c r="S157" s="28" t="s">
        <v>25</v>
      </c>
      <c r="T157" s="14" t="s">
        <v>38</v>
      </c>
    </row>
    <row r="158" spans="1:20" ht="20">
      <c r="A158" s="36" t="s">
        <v>292</v>
      </c>
      <c r="B158" s="17" t="s">
        <v>48</v>
      </c>
      <c r="C158" s="22" t="s">
        <v>3</v>
      </c>
      <c r="D158" s="20" t="s">
        <v>6</v>
      </c>
      <c r="E158" s="20" t="s">
        <v>6</v>
      </c>
      <c r="F158" s="20" t="s">
        <v>6</v>
      </c>
      <c r="G158" s="73">
        <f>INDEX('KPI 19d'!E$19:P$19,Actual_month)</f>
        <v>104871.95</v>
      </c>
      <c r="H158" s="70">
        <f>INDEX('KPI 19d'!$E$20:$P$20,Actual_month)</f>
        <v>0</v>
      </c>
      <c r="I158" s="23" t="str">
        <f t="shared" si="18"/>
        <v/>
      </c>
      <c r="J158" s="20" t="s">
        <v>6</v>
      </c>
      <c r="K158" s="20" t="s">
        <v>6</v>
      </c>
      <c r="L158" s="20" t="s">
        <v>6</v>
      </c>
      <c r="M158" s="73">
        <f>INDEX('KPI 19d'!$E$26:$P$26,Actual_month)</f>
        <v>838975.59999999986</v>
      </c>
      <c r="N158" s="70">
        <f>INDEX('KPI 19d'!$E$27:$P$27,Actual_month)</f>
        <v>83436.68700000002</v>
      </c>
      <c r="O158" s="23">
        <f t="shared" si="19"/>
        <v>10.055236253567926</v>
      </c>
      <c r="P158" s="15" t="s">
        <v>21</v>
      </c>
      <c r="Q158" s="6">
        <f t="shared" si="17"/>
        <v>116524.38888888888</v>
      </c>
      <c r="R158" s="6">
        <f t="shared" si="20"/>
        <v>932195.11111111089</v>
      </c>
      <c r="S158" s="28" t="s">
        <v>25</v>
      </c>
      <c r="T158" s="14" t="s">
        <v>38</v>
      </c>
    </row>
    <row r="159" spans="1:20" ht="20">
      <c r="A159" s="46" t="s">
        <v>293</v>
      </c>
      <c r="B159" s="30" t="s">
        <v>39</v>
      </c>
      <c r="C159" s="22" t="s">
        <v>3</v>
      </c>
      <c r="D159" s="20" t="s">
        <v>6</v>
      </c>
      <c r="E159" s="20" t="s">
        <v>6</v>
      </c>
      <c r="F159" s="20" t="s">
        <v>6</v>
      </c>
      <c r="G159" s="73">
        <f>INDEX('KPI 19e'!E$19:P$19,Actual_month)</f>
        <v>7966903.3522962183</v>
      </c>
      <c r="H159" s="70">
        <f>INDEX('KPI 19e'!$E$20:$P$20,Actual_month)</f>
        <v>8742860.3985034786</v>
      </c>
      <c r="I159" s="23">
        <f t="shared" si="18"/>
        <v>0.91124677613060345</v>
      </c>
      <c r="J159" s="20" t="s">
        <v>6</v>
      </c>
      <c r="K159" s="20" t="s">
        <v>6</v>
      </c>
      <c r="L159" s="20" t="s">
        <v>6</v>
      </c>
      <c r="M159" s="73">
        <f>INDEX('KPI 19e'!$E$26:$P$26,Actual_month)</f>
        <v>61834421.889948539</v>
      </c>
      <c r="N159" s="70">
        <f>INDEX('KPI 19e'!$E$27:$P$27,Actual_month)</f>
        <v>69371363.145503476</v>
      </c>
      <c r="O159" s="23">
        <f t="shared" si="19"/>
        <v>0.89135370974696682</v>
      </c>
      <c r="P159" s="25" t="s">
        <v>21</v>
      </c>
      <c r="Q159" s="6">
        <f t="shared" si="17"/>
        <v>8852114.8358846866</v>
      </c>
      <c r="R159" s="6">
        <f t="shared" si="20"/>
        <v>68704913.211053938</v>
      </c>
      <c r="S159" s="28" t="s">
        <v>25</v>
      </c>
      <c r="T159" s="14" t="s">
        <v>38</v>
      </c>
    </row>
    <row r="160" spans="1:20" ht="20">
      <c r="A160" s="36" t="s">
        <v>294</v>
      </c>
      <c r="B160" s="30" t="s">
        <v>40</v>
      </c>
      <c r="C160" s="22" t="s">
        <v>36</v>
      </c>
      <c r="D160" s="20" t="s">
        <v>6</v>
      </c>
      <c r="E160" s="20" t="s">
        <v>6</v>
      </c>
      <c r="F160" s="20" t="s">
        <v>6</v>
      </c>
      <c r="G160" s="73">
        <f>IFERROR(INDEX('KPI 19f'!E$19:P$19,Actual_month),0)</f>
        <v>32.995396046038465</v>
      </c>
      <c r="H160" s="70">
        <f>IFERROR(INDEX('KPI 19f'!$E$20:$P$20,Actual_month),0)</f>
        <v>36.928972572116677</v>
      </c>
      <c r="I160" s="23">
        <f t="shared" si="18"/>
        <v>0.89348264378608055</v>
      </c>
      <c r="J160" s="20" t="s">
        <v>6</v>
      </c>
      <c r="K160" s="20" t="s">
        <v>6</v>
      </c>
      <c r="L160" s="20" t="s">
        <v>6</v>
      </c>
      <c r="M160" s="73">
        <f>IFERROR(INDEX('KPI 19f'!$E$26:$P$26,Actual_month),0)</f>
        <v>33.660805430643336</v>
      </c>
      <c r="N160" s="70">
        <f>IFERROR(INDEX('KPI 19f'!$E$27:$P$27,Actual_month),0)</f>
        <v>37.076623983775548</v>
      </c>
      <c r="O160" s="23">
        <f t="shared" si="19"/>
        <v>0.90787137052642797</v>
      </c>
      <c r="P160" s="25" t="s">
        <v>21</v>
      </c>
      <c r="Q160" s="6">
        <f t="shared" si="17"/>
        <v>36.661551162264963</v>
      </c>
      <c r="R160" s="6">
        <f t="shared" si="20"/>
        <v>37.400894922937042</v>
      </c>
      <c r="S160" s="28" t="s">
        <v>25</v>
      </c>
      <c r="T160" s="14" t="s">
        <v>38</v>
      </c>
    </row>
    <row r="161" spans="1:20" ht="20" outlineLevel="1">
      <c r="A161" s="46" t="s">
        <v>295</v>
      </c>
      <c r="B161" s="30" t="s">
        <v>43</v>
      </c>
      <c r="C161" s="22" t="s">
        <v>3</v>
      </c>
      <c r="D161" s="47" t="s">
        <v>6</v>
      </c>
      <c r="E161" s="47" t="s">
        <v>6</v>
      </c>
      <c r="F161" s="47" t="s">
        <v>6</v>
      </c>
      <c r="G161" s="73">
        <f>INDEX('KPI 19g'!E$19:P$19,Actual_month)</f>
        <v>0</v>
      </c>
      <c r="H161" s="70">
        <f>INDEX('KPI 19g'!$E$20:$P$20,Actual_month)</f>
        <v>0</v>
      </c>
      <c r="I161" s="23" t="str">
        <f>IFERROR(H161/G161,"")</f>
        <v/>
      </c>
      <c r="J161" s="20" t="s">
        <v>6</v>
      </c>
      <c r="K161" s="20" t="s">
        <v>6</v>
      </c>
      <c r="L161" s="20" t="s">
        <v>6</v>
      </c>
      <c r="M161" s="73">
        <f>INDEX('KPI 19g'!$E$26:$P$26,Actual_month)</f>
        <v>0</v>
      </c>
      <c r="N161" s="70">
        <f>INDEX('KPI 19g'!$E$27:$P$27,Actual_month)</f>
        <v>0</v>
      </c>
      <c r="O161" s="23" t="str">
        <f>IFERROR(N161/M161,"")</f>
        <v/>
      </c>
      <c r="P161" s="25" t="s">
        <v>21</v>
      </c>
      <c r="Q161" s="6">
        <f t="shared" si="17"/>
        <v>0</v>
      </c>
      <c r="R161" s="6">
        <f>M161*$R$3</f>
        <v>0</v>
      </c>
      <c r="S161" s="28" t="s">
        <v>24</v>
      </c>
      <c r="T161" s="14" t="s">
        <v>38</v>
      </c>
    </row>
    <row r="162" spans="1:20" ht="20.5" outlineLevel="1" thickBot="1">
      <c r="A162" s="36" t="s">
        <v>296</v>
      </c>
      <c r="B162" s="38" t="s">
        <v>44</v>
      </c>
      <c r="C162" s="39" t="s">
        <v>36</v>
      </c>
      <c r="D162" s="47" t="s">
        <v>6</v>
      </c>
      <c r="E162" s="47" t="s">
        <v>6</v>
      </c>
      <c r="F162" s="47" t="s">
        <v>6</v>
      </c>
      <c r="G162" s="74">
        <f>IFERROR(INDEX('KPI 19h'!E$19:P$19,Actual_month),0)</f>
        <v>0</v>
      </c>
      <c r="H162" s="75">
        <f>IFERROR(INDEX('KPI 19h'!$E$20:$P$20,Actual_month),0)</f>
        <v>0</v>
      </c>
      <c r="I162" s="40" t="str">
        <f>IFERROR(H162/G162,"")</f>
        <v/>
      </c>
      <c r="J162" s="37" t="s">
        <v>6</v>
      </c>
      <c r="K162" s="37" t="s">
        <v>6</v>
      </c>
      <c r="L162" s="37" t="s">
        <v>6</v>
      </c>
      <c r="M162" s="74">
        <f>IFERROR(INDEX('KPI 19h'!$E$26:$P$26,Actual_month),0)</f>
        <v>0</v>
      </c>
      <c r="N162" s="75">
        <f>IFERROR(INDEX('KPI 19h'!$E$27:$P$27,Actual_month),0)</f>
        <v>0</v>
      </c>
      <c r="O162" s="40" t="str">
        <f>IFERROR(N162/M162,"")</f>
        <v/>
      </c>
      <c r="P162" s="25" t="s">
        <v>21</v>
      </c>
      <c r="Q162" s="6">
        <f t="shared" si="17"/>
        <v>0</v>
      </c>
      <c r="R162" s="6">
        <f>M162*$R$3</f>
        <v>0</v>
      </c>
      <c r="S162" s="28" t="s">
        <v>24</v>
      </c>
      <c r="T162" s="14" t="s">
        <v>38</v>
      </c>
    </row>
    <row r="163" spans="1:20" ht="15" thickBot="1">
      <c r="A163" s="59" t="s">
        <v>49</v>
      </c>
      <c r="B163" s="60"/>
      <c r="C163" s="49"/>
      <c r="D163" s="49"/>
      <c r="E163" s="49"/>
      <c r="F163" s="49"/>
      <c r="G163" s="50"/>
      <c r="H163" s="50"/>
      <c r="I163" s="50"/>
      <c r="J163" s="60"/>
      <c r="K163" s="60"/>
      <c r="L163" s="60"/>
      <c r="M163" s="50"/>
      <c r="N163" s="50"/>
      <c r="O163" s="51"/>
    </row>
    <row r="164" spans="1:20" ht="20.5" thickBot="1">
      <c r="A164" s="46" t="s">
        <v>297</v>
      </c>
      <c r="B164" s="57" t="s">
        <v>51</v>
      </c>
      <c r="C164" s="58" t="s">
        <v>50</v>
      </c>
      <c r="D164" s="47" t="s">
        <v>6</v>
      </c>
      <c r="E164" s="47" t="s">
        <v>6</v>
      </c>
      <c r="F164" s="47" t="s">
        <v>6</v>
      </c>
      <c r="G164" s="71">
        <f>INDEX('KPI 20a'!E$19:P$19,Actual_month)</f>
        <v>298</v>
      </c>
      <c r="H164" s="72">
        <f>INDEX('KPI 20a'!$E$20:$P$20,Actual_month)</f>
        <v>298</v>
      </c>
      <c r="I164" s="31">
        <f t="shared" ref="I164:I175" si="21">IFERROR(H164/G164,"")</f>
        <v>1</v>
      </c>
      <c r="J164" s="37" t="s">
        <v>6</v>
      </c>
      <c r="K164" s="37" t="s">
        <v>6</v>
      </c>
      <c r="L164" s="37" t="s">
        <v>6</v>
      </c>
      <c r="M164" s="71">
        <f>INDEX('KPI 20a'!$E$26:$P$26,Actual_month)</f>
        <v>2384</v>
      </c>
      <c r="N164" s="72">
        <f>INDEX('KPI 20a'!$E$27:$P$27,Actual_month)</f>
        <v>2384</v>
      </c>
      <c r="O164" s="31">
        <f t="shared" ref="O164:O175" si="22">IFERROR(N164/M164,"")</f>
        <v>1</v>
      </c>
      <c r="P164" s="29" t="s">
        <v>21</v>
      </c>
      <c r="Q164" s="6">
        <f t="shared" ref="Q164:Q175" si="23">G164*$R$3</f>
        <v>268.2</v>
      </c>
      <c r="R164" s="6">
        <f>M164*$R$3</f>
        <v>2145.6</v>
      </c>
      <c r="S164" s="28" t="s">
        <v>24</v>
      </c>
    </row>
    <row r="165" spans="1:20" ht="20.5" thickBot="1">
      <c r="A165" s="46" t="s">
        <v>298</v>
      </c>
      <c r="B165" s="57" t="s">
        <v>52</v>
      </c>
      <c r="C165" s="58" t="s">
        <v>50</v>
      </c>
      <c r="D165" s="47" t="s">
        <v>6</v>
      </c>
      <c r="E165" s="47" t="s">
        <v>6</v>
      </c>
      <c r="F165" s="47" t="s">
        <v>6</v>
      </c>
      <c r="G165" s="71">
        <f>INDEX('KPI 20b'!E$19:P$19,Actual_month)</f>
        <v>42</v>
      </c>
      <c r="H165" s="72">
        <f>INDEX('KPI 20b'!$E$20:$P$20,Actual_month)</f>
        <v>42</v>
      </c>
      <c r="I165" s="31">
        <f t="shared" si="21"/>
        <v>1</v>
      </c>
      <c r="J165" s="37" t="s">
        <v>6</v>
      </c>
      <c r="K165" s="37" t="s">
        <v>6</v>
      </c>
      <c r="L165" s="37" t="s">
        <v>6</v>
      </c>
      <c r="M165" s="71">
        <f>INDEX('KPI 20b'!$E$26:$P$26,Actual_month)</f>
        <v>336</v>
      </c>
      <c r="N165" s="72">
        <f>INDEX('KPI 20b'!$E$27:$P$27,Actual_month)</f>
        <v>336</v>
      </c>
      <c r="O165" s="31">
        <f t="shared" si="22"/>
        <v>1</v>
      </c>
      <c r="P165" s="29" t="s">
        <v>21</v>
      </c>
      <c r="Q165" s="6">
        <f t="shared" si="23"/>
        <v>37.800000000000004</v>
      </c>
      <c r="R165" s="6">
        <f t="shared" ref="R165:R175" si="24">M165*$R$3</f>
        <v>302.40000000000003</v>
      </c>
      <c r="S165" s="28" t="s">
        <v>24</v>
      </c>
    </row>
    <row r="166" spans="1:20" ht="20.5" thickBot="1">
      <c r="A166" s="46" t="s">
        <v>299</v>
      </c>
      <c r="B166" s="57" t="s">
        <v>53</v>
      </c>
      <c r="C166" s="58" t="s">
        <v>50</v>
      </c>
      <c r="D166" s="47" t="s">
        <v>6</v>
      </c>
      <c r="E166" s="47" t="s">
        <v>6</v>
      </c>
      <c r="F166" s="47" t="s">
        <v>6</v>
      </c>
      <c r="G166" s="71">
        <f>INDEX('KPI 20c'!E$19:P$19,Actual_month)</f>
        <v>312</v>
      </c>
      <c r="H166" s="72">
        <f>INDEX('KPI 20c'!$E$20:$P$20,Actual_month)</f>
        <v>351</v>
      </c>
      <c r="I166" s="31">
        <f t="shared" si="21"/>
        <v>1.125</v>
      </c>
      <c r="J166" s="37" t="s">
        <v>6</v>
      </c>
      <c r="K166" s="37" t="s">
        <v>6</v>
      </c>
      <c r="L166" s="37" t="s">
        <v>6</v>
      </c>
      <c r="M166" s="71">
        <f>INDEX('KPI 20c'!$E$26:$P$26,Actual_month)</f>
        <v>2496</v>
      </c>
      <c r="N166" s="72">
        <f>INDEX('KPI 20c'!$E$27:$P$27,Actual_month)</f>
        <v>2533</v>
      </c>
      <c r="O166" s="31">
        <f t="shared" si="22"/>
        <v>1.0148237179487178</v>
      </c>
      <c r="P166" s="29" t="s">
        <v>21</v>
      </c>
      <c r="Q166" s="6">
        <f t="shared" si="23"/>
        <v>280.8</v>
      </c>
      <c r="R166" s="6">
        <f t="shared" si="24"/>
        <v>2246.4</v>
      </c>
      <c r="S166" s="28" t="s">
        <v>24</v>
      </c>
    </row>
    <row r="167" spans="1:20" ht="20.5" thickBot="1">
      <c r="A167" s="46" t="s">
        <v>300</v>
      </c>
      <c r="B167" s="57" t="s">
        <v>54</v>
      </c>
      <c r="C167" s="58" t="s">
        <v>50</v>
      </c>
      <c r="D167" s="47" t="s">
        <v>6</v>
      </c>
      <c r="E167" s="47" t="s">
        <v>6</v>
      </c>
      <c r="F167" s="47" t="s">
        <v>6</v>
      </c>
      <c r="G167" s="71">
        <f>INDEX('KPI 20d'!E$19:P$19,Actual_month)</f>
        <v>134</v>
      </c>
      <c r="H167" s="72">
        <f>INDEX('KPI 20d'!$E$20:$P$20,Actual_month)</f>
        <v>131</v>
      </c>
      <c r="I167" s="31">
        <f t="shared" si="21"/>
        <v>0.97761194029850751</v>
      </c>
      <c r="J167" s="37" t="s">
        <v>6</v>
      </c>
      <c r="K167" s="37" t="s">
        <v>6</v>
      </c>
      <c r="L167" s="37" t="s">
        <v>6</v>
      </c>
      <c r="M167" s="71">
        <f>INDEX('KPI 20d'!$E$26:$P$26,Actual_month)</f>
        <v>1072</v>
      </c>
      <c r="N167" s="72">
        <f>INDEX('KPI 20d'!$E$27:$P$27,Actual_month)</f>
        <v>1048</v>
      </c>
      <c r="O167" s="31">
        <f t="shared" si="22"/>
        <v>0.97761194029850751</v>
      </c>
      <c r="P167" s="29" t="s">
        <v>21</v>
      </c>
      <c r="Q167" s="6">
        <f t="shared" si="23"/>
        <v>120.60000000000001</v>
      </c>
      <c r="R167" s="6">
        <f t="shared" si="24"/>
        <v>964.80000000000007</v>
      </c>
      <c r="S167" s="28" t="s">
        <v>24</v>
      </c>
    </row>
    <row r="168" spans="1:20" ht="20.5" thickBot="1">
      <c r="A168" s="46" t="s">
        <v>301</v>
      </c>
      <c r="B168" s="57" t="s">
        <v>51</v>
      </c>
      <c r="C168" s="58" t="s">
        <v>50</v>
      </c>
      <c r="D168" s="47" t="s">
        <v>6</v>
      </c>
      <c r="E168" s="47" t="s">
        <v>6</v>
      </c>
      <c r="F168" s="47" t="s">
        <v>6</v>
      </c>
      <c r="G168" s="71">
        <f>INDEX('KPI 20e'!E$19:P$19,Actual_month)</f>
        <v>298</v>
      </c>
      <c r="H168" s="72">
        <f>INDEX('KPI 20e'!$E$20:$P$20,Actual_month)</f>
        <v>282</v>
      </c>
      <c r="I168" s="31">
        <f t="shared" ref="I168:I171" si="25">IFERROR(H168/G168,"")</f>
        <v>0.94630872483221473</v>
      </c>
      <c r="J168" s="37" t="s">
        <v>6</v>
      </c>
      <c r="K168" s="37" t="s">
        <v>6</v>
      </c>
      <c r="L168" s="37" t="s">
        <v>6</v>
      </c>
      <c r="M168" s="71">
        <f>INDEX('KPI 20e'!$E$26:$P$26,Actual_month)</f>
        <v>2384</v>
      </c>
      <c r="N168" s="72">
        <f>INDEX('KPI 20e'!$E$27:$P$27,Actual_month)</f>
        <v>2332</v>
      </c>
      <c r="O168" s="31">
        <f t="shared" ref="O168:O171" si="26">IFERROR(N168/M168,"")</f>
        <v>0.97818791946308725</v>
      </c>
      <c r="P168" s="29" t="s">
        <v>21</v>
      </c>
      <c r="Q168" s="6">
        <f t="shared" ref="Q168:Q171" si="27">G168*$R$3</f>
        <v>268.2</v>
      </c>
      <c r="R168" s="6">
        <f>M168*$R$3</f>
        <v>2145.6</v>
      </c>
      <c r="S168" s="28" t="s">
        <v>24</v>
      </c>
    </row>
    <row r="169" spans="1:20" ht="20.5" thickBot="1">
      <c r="A169" s="46" t="s">
        <v>302</v>
      </c>
      <c r="B169" s="57" t="s">
        <v>52</v>
      </c>
      <c r="C169" s="58" t="s">
        <v>50</v>
      </c>
      <c r="D169" s="47" t="s">
        <v>6</v>
      </c>
      <c r="E169" s="47" t="s">
        <v>6</v>
      </c>
      <c r="F169" s="47" t="s">
        <v>6</v>
      </c>
      <c r="G169" s="71">
        <f>INDEX('KPI 20f'!E$19:P$19,Actual_month)</f>
        <v>42</v>
      </c>
      <c r="H169" s="72">
        <f>INDEX('KPI 20f'!$E$20:$P$20,Actual_month)</f>
        <v>42</v>
      </c>
      <c r="I169" s="31">
        <f t="shared" si="25"/>
        <v>1</v>
      </c>
      <c r="J169" s="37" t="s">
        <v>6</v>
      </c>
      <c r="K169" s="37" t="s">
        <v>6</v>
      </c>
      <c r="L169" s="37" t="s">
        <v>6</v>
      </c>
      <c r="M169" s="71">
        <f>INDEX('KPI 20f'!$E$26:$P$26,Actual_month)</f>
        <v>336</v>
      </c>
      <c r="N169" s="72">
        <f>INDEX('KPI 20f'!$E$27:$P$27,Actual_month)</f>
        <v>330</v>
      </c>
      <c r="O169" s="31">
        <f t="shared" si="26"/>
        <v>0.9821428571428571</v>
      </c>
      <c r="P169" s="29" t="s">
        <v>21</v>
      </c>
      <c r="Q169" s="6">
        <f t="shared" si="27"/>
        <v>37.800000000000004</v>
      </c>
      <c r="R169" s="6">
        <f t="shared" ref="R169:R171" si="28">M169*$R$3</f>
        <v>302.40000000000003</v>
      </c>
      <c r="S169" s="28" t="s">
        <v>24</v>
      </c>
    </row>
    <row r="170" spans="1:20" ht="20.5" thickBot="1">
      <c r="A170" s="46" t="s">
        <v>303</v>
      </c>
      <c r="B170" s="57" t="s">
        <v>53</v>
      </c>
      <c r="C170" s="58" t="s">
        <v>50</v>
      </c>
      <c r="D170" s="47" t="s">
        <v>6</v>
      </c>
      <c r="E170" s="47" t="s">
        <v>6</v>
      </c>
      <c r="F170" s="47" t="s">
        <v>6</v>
      </c>
      <c r="G170" s="71">
        <f>INDEX('KPI 20g'!E$19:P$19,Actual_month)</f>
        <v>312</v>
      </c>
      <c r="H170" s="72">
        <f>INDEX('KPI 20g'!$E$20:$P$20,Actual_month)</f>
        <v>351</v>
      </c>
      <c r="I170" s="31">
        <f t="shared" si="25"/>
        <v>1.125</v>
      </c>
      <c r="J170" s="37" t="s">
        <v>6</v>
      </c>
      <c r="K170" s="37" t="s">
        <v>6</v>
      </c>
      <c r="L170" s="37" t="s">
        <v>6</v>
      </c>
      <c r="M170" s="71">
        <f>INDEX('KPI 20g'!$E$26:$P$26,Actual_month)</f>
        <v>2496</v>
      </c>
      <c r="N170" s="72">
        <f>INDEX('KPI 20g'!$E$27:$P$27,Actual_month)</f>
        <v>2533</v>
      </c>
      <c r="O170" s="31">
        <f t="shared" si="26"/>
        <v>1.0148237179487178</v>
      </c>
      <c r="P170" s="29" t="s">
        <v>21</v>
      </c>
      <c r="Q170" s="6">
        <f t="shared" si="27"/>
        <v>280.8</v>
      </c>
      <c r="R170" s="6">
        <f t="shared" si="28"/>
        <v>2246.4</v>
      </c>
      <c r="S170" s="28" t="s">
        <v>24</v>
      </c>
    </row>
    <row r="171" spans="1:20" ht="20.5" thickBot="1">
      <c r="A171" s="46" t="s">
        <v>304</v>
      </c>
      <c r="B171" s="57" t="s">
        <v>54</v>
      </c>
      <c r="C171" s="58" t="s">
        <v>50</v>
      </c>
      <c r="D171" s="47" t="s">
        <v>6</v>
      </c>
      <c r="E171" s="47" t="s">
        <v>6</v>
      </c>
      <c r="F171" s="47" t="s">
        <v>6</v>
      </c>
      <c r="G171" s="71">
        <f>INDEX('KPI 20h'!E$19:P$19,Actual_month)</f>
        <v>134</v>
      </c>
      <c r="H171" s="72">
        <f>INDEX('KPI 20h'!$E$20:$P$20,Actual_month)</f>
        <v>113</v>
      </c>
      <c r="I171" s="31">
        <f t="shared" si="25"/>
        <v>0.84328358208955223</v>
      </c>
      <c r="J171" s="37" t="s">
        <v>6</v>
      </c>
      <c r="K171" s="37" t="s">
        <v>6</v>
      </c>
      <c r="L171" s="37" t="s">
        <v>6</v>
      </c>
      <c r="M171" s="71">
        <f>INDEX('KPI 20h'!$E$26:$P$26,Actual_month)</f>
        <v>1072</v>
      </c>
      <c r="N171" s="72">
        <f>INDEX('KPI 20h'!$E$27:$P$27,Actual_month)</f>
        <v>960</v>
      </c>
      <c r="O171" s="31">
        <f t="shared" si="26"/>
        <v>0.89552238805970152</v>
      </c>
      <c r="P171" s="29" t="s">
        <v>21</v>
      </c>
      <c r="Q171" s="6">
        <f t="shared" si="27"/>
        <v>120.60000000000001</v>
      </c>
      <c r="R171" s="6">
        <f t="shared" si="28"/>
        <v>964.80000000000007</v>
      </c>
      <c r="S171" s="28" t="s">
        <v>24</v>
      </c>
    </row>
    <row r="172" spans="1:20" ht="20.5" thickBot="1">
      <c r="A172" s="46" t="s">
        <v>305</v>
      </c>
      <c r="B172" s="57" t="s">
        <v>55</v>
      </c>
      <c r="C172" s="58" t="s">
        <v>1</v>
      </c>
      <c r="D172" s="47" t="s">
        <v>6</v>
      </c>
      <c r="E172" s="47" t="s">
        <v>6</v>
      </c>
      <c r="F172" s="47" t="s">
        <v>6</v>
      </c>
      <c r="G172" s="76">
        <f>IFERROR(INDEX('KPI 20i'!E$19:P$19,Actual_month),0)</f>
        <v>1</v>
      </c>
      <c r="H172" s="77">
        <f>IFERROR(INDEX('KPI 20i'!$E$20:$P$20,Actual_month),0)</f>
        <v>0.94630872483221473</v>
      </c>
      <c r="I172" s="31">
        <f t="shared" si="21"/>
        <v>0.94630872483221473</v>
      </c>
      <c r="J172" s="37" t="s">
        <v>6</v>
      </c>
      <c r="K172" s="37" t="s">
        <v>6</v>
      </c>
      <c r="L172" s="37" t="s">
        <v>6</v>
      </c>
      <c r="M172" s="76">
        <f>IFERROR(INDEX('KPI 20i'!$E$26:$P$26,Actual_month),0)</f>
        <v>1</v>
      </c>
      <c r="N172" s="77">
        <f>IFERROR(INDEX('KPI 20i'!$E$27:$P$27,Actual_month),0)</f>
        <v>0.94630872483221473</v>
      </c>
      <c r="O172" s="31">
        <f t="shared" si="22"/>
        <v>0.94630872483221473</v>
      </c>
      <c r="P172" s="29" t="s">
        <v>21</v>
      </c>
      <c r="Q172" s="10">
        <f t="shared" si="23"/>
        <v>0.9</v>
      </c>
      <c r="R172" s="10">
        <f t="shared" si="24"/>
        <v>0.9</v>
      </c>
      <c r="S172" s="28" t="s">
        <v>24</v>
      </c>
    </row>
    <row r="173" spans="1:20" ht="20.5" thickBot="1">
      <c r="A173" s="46" t="s">
        <v>306</v>
      </c>
      <c r="B173" s="57" t="s">
        <v>56</v>
      </c>
      <c r="C173" s="58" t="s">
        <v>1</v>
      </c>
      <c r="D173" s="47" t="s">
        <v>6</v>
      </c>
      <c r="E173" s="47" t="s">
        <v>6</v>
      </c>
      <c r="F173" s="47" t="s">
        <v>6</v>
      </c>
      <c r="G173" s="76">
        <f>IFERROR(INDEX('KPI 20j'!E$19:P$19,Actual_month),0)</f>
        <v>1</v>
      </c>
      <c r="H173" s="77">
        <f>IFERROR(INDEX('KPI 20j'!$E$20:$P$20,Actual_month),0)</f>
        <v>1</v>
      </c>
      <c r="I173" s="31">
        <f t="shared" si="21"/>
        <v>1</v>
      </c>
      <c r="J173" s="37" t="s">
        <v>6</v>
      </c>
      <c r="K173" s="37" t="s">
        <v>6</v>
      </c>
      <c r="L173" s="37" t="s">
        <v>6</v>
      </c>
      <c r="M173" s="76">
        <f>IFERROR(INDEX('KPI 20j'!$E$26:$P$26,Actual_month),0)</f>
        <v>1</v>
      </c>
      <c r="N173" s="77">
        <f>IFERROR(INDEX('KPI 20j'!$E$27:$P$27,Actual_month),0)</f>
        <v>0.9821428571428571</v>
      </c>
      <c r="O173" s="31">
        <f t="shared" si="22"/>
        <v>0.9821428571428571</v>
      </c>
      <c r="P173" s="29" t="s">
        <v>21</v>
      </c>
      <c r="Q173" s="10">
        <f t="shared" si="23"/>
        <v>0.9</v>
      </c>
      <c r="R173" s="10">
        <f t="shared" si="24"/>
        <v>0.9</v>
      </c>
      <c r="S173" s="28" t="s">
        <v>24</v>
      </c>
    </row>
    <row r="174" spans="1:20" ht="20.5" thickBot="1">
      <c r="A174" s="46" t="s">
        <v>307</v>
      </c>
      <c r="B174" s="57" t="s">
        <v>57</v>
      </c>
      <c r="C174" s="58" t="s">
        <v>1</v>
      </c>
      <c r="D174" s="47" t="s">
        <v>6</v>
      </c>
      <c r="E174" s="47" t="s">
        <v>6</v>
      </c>
      <c r="F174" s="47" t="s">
        <v>6</v>
      </c>
      <c r="G174" s="76">
        <f>IFERROR(INDEX('KPI 20k'!E$19:P$19,Actual_month),0)</f>
        <v>1</v>
      </c>
      <c r="H174" s="77">
        <f>IFERROR(INDEX('KPI 20k'!$E$20:$P$20,Actual_month),0)</f>
        <v>1.1322580645161291</v>
      </c>
      <c r="I174" s="31">
        <f t="shared" si="21"/>
        <v>1.1322580645161291</v>
      </c>
      <c r="J174" s="37" t="s">
        <v>6</v>
      </c>
      <c r="K174" s="37" t="s">
        <v>6</v>
      </c>
      <c r="L174" s="37" t="s">
        <v>6</v>
      </c>
      <c r="M174" s="76">
        <f>IFERROR(INDEX('KPI 20k'!$E$26:$P$26,Actual_month),0)</f>
        <v>1</v>
      </c>
      <c r="N174" s="77">
        <f>IFERROR(INDEX('KPI 20k'!$E$27:$P$27,Actual_month),0)</f>
        <v>1.0213709677419356</v>
      </c>
      <c r="O174" s="31">
        <f t="shared" si="22"/>
        <v>1.0213709677419356</v>
      </c>
      <c r="P174" s="29" t="s">
        <v>21</v>
      </c>
      <c r="Q174" s="10">
        <f t="shared" si="23"/>
        <v>0.9</v>
      </c>
      <c r="R174" s="10">
        <f t="shared" si="24"/>
        <v>0.9</v>
      </c>
      <c r="S174" s="28" t="s">
        <v>24</v>
      </c>
    </row>
    <row r="175" spans="1:20" ht="20.5" thickBot="1">
      <c r="A175" s="46" t="s">
        <v>308</v>
      </c>
      <c r="B175" s="57" t="s">
        <v>58</v>
      </c>
      <c r="C175" s="58" t="s">
        <v>1</v>
      </c>
      <c r="D175" s="47" t="s">
        <v>6</v>
      </c>
      <c r="E175" s="47" t="s">
        <v>6</v>
      </c>
      <c r="F175" s="47" t="s">
        <v>6</v>
      </c>
      <c r="G175" s="76">
        <f>IFERROR(INDEX('KPI 20l'!E$19:P$19,Actual_month),0)</f>
        <v>1</v>
      </c>
      <c r="H175" s="77">
        <f>IFERROR(INDEX('KPI 20l'!$E$20:$P$20,Actual_month),0)</f>
        <v>0.86259541984732824</v>
      </c>
      <c r="I175" s="31">
        <f t="shared" si="21"/>
        <v>0.86259541984732824</v>
      </c>
      <c r="J175" s="37" t="s">
        <v>6</v>
      </c>
      <c r="K175" s="37" t="s">
        <v>6</v>
      </c>
      <c r="L175" s="37" t="s">
        <v>6</v>
      </c>
      <c r="M175" s="76">
        <f>IFERROR(INDEX('KPI 20l'!$E$26:$P$26,Actual_month),0)</f>
        <v>1</v>
      </c>
      <c r="N175" s="77">
        <f>IFERROR(INDEX('KPI 20l'!$E$27:$P$27,Actual_month),0)</f>
        <v>0.89312977099236646</v>
      </c>
      <c r="O175" s="31">
        <f t="shared" si="22"/>
        <v>0.89312977099236646</v>
      </c>
      <c r="P175" s="29" t="s">
        <v>21</v>
      </c>
      <c r="Q175" s="10">
        <f t="shared" si="23"/>
        <v>0.9</v>
      </c>
      <c r="R175" s="10">
        <f t="shared" si="24"/>
        <v>0.9</v>
      </c>
      <c r="S175" s="28" t="s">
        <v>24</v>
      </c>
    </row>
    <row r="177" spans="2:7" ht="18.5">
      <c r="B177" s="148"/>
    </row>
    <row r="178" spans="2:7" ht="18.5">
      <c r="B178" s="148" t="s">
        <v>224</v>
      </c>
    </row>
    <row r="180" spans="2:7" ht="18.5">
      <c r="B180" s="148" t="s">
        <v>225</v>
      </c>
    </row>
    <row r="185" spans="2:7">
      <c r="G185"/>
    </row>
  </sheetData>
  <mergeCells count="2">
    <mergeCell ref="J3:O3"/>
    <mergeCell ref="D3:I3"/>
  </mergeCells>
  <phoneticPr fontId="13" type="noConversion"/>
  <conditionalFormatting sqref="D7:D8 D130 J130">
    <cfRule type="expression" dxfId="795" priority="677">
      <formula>H7&gt;=G7</formula>
    </cfRule>
  </conditionalFormatting>
  <conditionalFormatting sqref="D9 D13:D14 D149 J149 D151:D153 J151:J153">
    <cfRule type="expression" dxfId="794" priority="584">
      <formula>H9&lt;=G9</formula>
    </cfRule>
  </conditionalFormatting>
  <conditionalFormatting sqref="D10">
    <cfRule type="expression" dxfId="793" priority="233">
      <formula>H10&gt;=G10</formula>
    </cfRule>
  </conditionalFormatting>
  <conditionalFormatting sqref="D11">
    <cfRule type="expression" dxfId="792" priority="95">
      <formula>H11&lt;=G11</formula>
    </cfRule>
  </conditionalFormatting>
  <conditionalFormatting sqref="D12">
    <cfRule type="expression" dxfId="791" priority="197">
      <formula>H12&gt;=G12</formula>
    </cfRule>
  </conditionalFormatting>
  <conditionalFormatting sqref="D17:D18">
    <cfRule type="expression" dxfId="790" priority="674">
      <formula>H17&gt;=G17</formula>
    </cfRule>
  </conditionalFormatting>
  <conditionalFormatting sqref="D19 D23:D24">
    <cfRule type="expression" dxfId="789" priority="578">
      <formula>H19&lt;=G19</formula>
    </cfRule>
  </conditionalFormatting>
  <conditionalFormatting sqref="D20">
    <cfRule type="expression" dxfId="788" priority="227">
      <formula>H20&gt;=G20</formula>
    </cfRule>
  </conditionalFormatting>
  <conditionalFormatting sqref="D22">
    <cfRule type="expression" dxfId="787" priority="191">
      <formula>H22&gt;=G22</formula>
    </cfRule>
  </conditionalFormatting>
  <conditionalFormatting sqref="D27:D28">
    <cfRule type="expression" dxfId="786" priority="671">
      <formula>H27&gt;=G27</formula>
    </cfRule>
  </conditionalFormatting>
  <conditionalFormatting sqref="D29:D31">
    <cfRule type="expression" dxfId="785" priority="101">
      <formula>H29&lt;=G29</formula>
    </cfRule>
  </conditionalFormatting>
  <conditionalFormatting sqref="D34:D35">
    <cfRule type="expression" dxfId="784" priority="668">
      <formula>H34&gt;=G34</formula>
    </cfRule>
  </conditionalFormatting>
  <conditionalFormatting sqref="D36">
    <cfRule type="expression" dxfId="783" priority="566">
      <formula>H36&lt;=G36</formula>
    </cfRule>
  </conditionalFormatting>
  <conditionalFormatting sqref="D37:D39">
    <cfRule type="expression" dxfId="782" priority="185">
      <formula>H37&gt;=G37</formula>
    </cfRule>
  </conditionalFormatting>
  <conditionalFormatting sqref="D40:D41">
    <cfRule type="expression" dxfId="781" priority="98">
      <formula>H40&lt;=G40</formula>
    </cfRule>
  </conditionalFormatting>
  <conditionalFormatting sqref="D44:D45">
    <cfRule type="expression" dxfId="780" priority="665">
      <formula>H44&gt;=G44</formula>
    </cfRule>
  </conditionalFormatting>
  <conditionalFormatting sqref="D46">
    <cfRule type="expression" dxfId="779" priority="560">
      <formula>H46&lt;=G46</formula>
    </cfRule>
  </conditionalFormatting>
  <conditionalFormatting sqref="D47:D49">
    <cfRule type="expression" dxfId="778" priority="69">
      <formula>H47&gt;=G47</formula>
    </cfRule>
  </conditionalFormatting>
  <conditionalFormatting sqref="D50:D51">
    <cfRule type="expression" dxfId="777" priority="63">
      <formula>H50&lt;=G50</formula>
    </cfRule>
  </conditionalFormatting>
  <conditionalFormatting sqref="D54:D55 D142">
    <cfRule type="expression" dxfId="776" priority="662">
      <formula>H54&gt;=G54</formula>
    </cfRule>
  </conditionalFormatting>
  <conditionalFormatting sqref="D56 D60:D61">
    <cfRule type="expression" dxfId="775" priority="554">
      <formula>H56&lt;=G56</formula>
    </cfRule>
  </conditionalFormatting>
  <conditionalFormatting sqref="D57:D59">
    <cfRule type="expression" dxfId="774" priority="179">
      <formula>H57&gt;=G57</formula>
    </cfRule>
  </conditionalFormatting>
  <conditionalFormatting sqref="D63:D64">
    <cfRule type="expression" dxfId="773" priority="57">
      <formula>H63&gt;=G63</formula>
    </cfRule>
  </conditionalFormatting>
  <conditionalFormatting sqref="D65:D67">
    <cfRule type="expression" dxfId="772" priority="500">
      <formula>H65&lt;=G65</formula>
    </cfRule>
  </conditionalFormatting>
  <conditionalFormatting sqref="D69:D70">
    <cfRule type="expression" dxfId="771" priority="440">
      <formula>H69&gt;=G69</formula>
    </cfRule>
  </conditionalFormatting>
  <conditionalFormatting sqref="D71:D73">
    <cfRule type="expression" dxfId="770" priority="422">
      <formula>H71&lt;=G71</formula>
    </cfRule>
  </conditionalFormatting>
  <conditionalFormatting sqref="D75:D76">
    <cfRule type="expression" dxfId="769" priority="51">
      <formula>H75&gt;=G75</formula>
    </cfRule>
  </conditionalFormatting>
  <conditionalFormatting sqref="D77:D79">
    <cfRule type="expression" dxfId="768" priority="398">
      <formula>H77&lt;=G77</formula>
    </cfRule>
  </conditionalFormatting>
  <conditionalFormatting sqref="D81:D82">
    <cfRule type="expression" dxfId="767" priority="45">
      <formula>H81&gt;=G81</formula>
    </cfRule>
  </conditionalFormatting>
  <conditionalFormatting sqref="D83:D85">
    <cfRule type="expression" dxfId="766" priority="374">
      <formula>H83&lt;=G83</formula>
    </cfRule>
  </conditionalFormatting>
  <conditionalFormatting sqref="D87">
    <cfRule type="expression" dxfId="765" priority="542">
      <formula>H87&gt;=G87</formula>
    </cfRule>
  </conditionalFormatting>
  <conditionalFormatting sqref="D88">
    <cfRule type="expression" dxfId="764" priority="539">
      <formula>H88&lt;=G88</formula>
    </cfRule>
  </conditionalFormatting>
  <conditionalFormatting sqref="D90:D91">
    <cfRule type="expression" dxfId="763" priority="39">
      <formula>H90&gt;=G90</formula>
    </cfRule>
  </conditionalFormatting>
  <conditionalFormatting sqref="D92:D94">
    <cfRule type="expression" dxfId="762" priority="332">
      <formula>H92&lt;=G92</formula>
    </cfRule>
  </conditionalFormatting>
  <conditionalFormatting sqref="D96:D97">
    <cfRule type="expression" dxfId="761" priority="33">
      <formula>H96&gt;=G96</formula>
    </cfRule>
  </conditionalFormatting>
  <conditionalFormatting sqref="D98:D100">
    <cfRule type="expression" dxfId="760" priority="269">
      <formula>H98&lt;=G98</formula>
    </cfRule>
  </conditionalFormatting>
  <conditionalFormatting sqref="D102:D103">
    <cfRule type="expression" dxfId="759" priority="15">
      <formula>H102&gt;=G102</formula>
    </cfRule>
  </conditionalFormatting>
  <conditionalFormatting sqref="D104:D106">
    <cfRule type="expression" dxfId="758" priority="167">
      <formula>H104&lt;=G104</formula>
    </cfRule>
  </conditionalFormatting>
  <conditionalFormatting sqref="D108:D109">
    <cfRule type="expression" dxfId="757" priority="9">
      <formula>H108&gt;=G108</formula>
    </cfRule>
  </conditionalFormatting>
  <conditionalFormatting sqref="D110 D114:D115">
    <cfRule type="expression" dxfId="756" priority="155">
      <formula>H110&lt;=G110</formula>
    </cfRule>
  </conditionalFormatting>
  <conditionalFormatting sqref="D111:D113">
    <cfRule type="expression" dxfId="755" priority="125">
      <formula>H111&gt;=G111</formula>
    </cfRule>
  </conditionalFormatting>
  <conditionalFormatting sqref="D117:D118">
    <cfRule type="expression" dxfId="754" priority="3">
      <formula>H117&gt;=G117</formula>
    </cfRule>
  </conditionalFormatting>
  <conditionalFormatting sqref="D119 D123:D124">
    <cfRule type="expression" dxfId="753" priority="143">
      <formula>H119&lt;=G119</formula>
    </cfRule>
  </conditionalFormatting>
  <conditionalFormatting sqref="D120:D122">
    <cfRule type="expression" dxfId="752" priority="107">
      <formula>H120&gt;=G120</formula>
    </cfRule>
  </conditionalFormatting>
  <conditionalFormatting sqref="D126:D127">
    <cfRule type="expression" dxfId="751" priority="314">
      <formula>H126&gt;=G126</formula>
    </cfRule>
  </conditionalFormatting>
  <conditionalFormatting sqref="D128:D129">
    <cfRule type="expression" dxfId="750" priority="308">
      <formula>H128&lt;=G128</formula>
    </cfRule>
  </conditionalFormatting>
  <conditionalFormatting sqref="D132">
    <cfRule type="expression" dxfId="749" priority="476">
      <formula>H132&gt;=G132</formula>
    </cfRule>
  </conditionalFormatting>
  <conditionalFormatting sqref="D133">
    <cfRule type="expression" dxfId="748" priority="464">
      <formula>H133&lt;=G133</formula>
    </cfRule>
  </conditionalFormatting>
  <conditionalFormatting sqref="D134:D135">
    <cfRule type="expression" dxfId="747" priority="452">
      <formula>H134&gt;=G134</formula>
    </cfRule>
  </conditionalFormatting>
  <conditionalFormatting sqref="D136">
    <cfRule type="expression" dxfId="746" priority="458">
      <formula>H136&lt;=G136</formula>
    </cfRule>
  </conditionalFormatting>
  <conditionalFormatting sqref="D137:D138">
    <cfRule type="expression" dxfId="745" priority="368">
      <formula>H137&gt;=G137</formula>
    </cfRule>
  </conditionalFormatting>
  <conditionalFormatting sqref="D139">
    <cfRule type="expression" dxfId="744" priority="362">
      <formula>H139&lt;=G139</formula>
    </cfRule>
  </conditionalFormatting>
  <conditionalFormatting sqref="D140">
    <cfRule type="expression" dxfId="743" priority="356">
      <formula>H140&gt;=G140</formula>
    </cfRule>
  </conditionalFormatting>
  <conditionalFormatting sqref="D143:D144">
    <cfRule type="expression" dxfId="742" priority="497">
      <formula>H143&lt;=G143</formula>
    </cfRule>
  </conditionalFormatting>
  <conditionalFormatting sqref="D145">
    <cfRule type="expression" dxfId="741" priority="822">
      <formula>H145&gt;=G145</formula>
    </cfRule>
  </conditionalFormatting>
  <conditionalFormatting sqref="D147">
    <cfRule type="expression" dxfId="740" priority="485">
      <formula>H147&lt;=G147</formula>
    </cfRule>
  </conditionalFormatting>
  <conditionalFormatting sqref="D148">
    <cfRule type="expression" dxfId="739" priority="209">
      <formula>H148&gt;=G148</formula>
    </cfRule>
  </conditionalFormatting>
  <conditionalFormatting sqref="D150">
    <cfRule type="expression" dxfId="738" priority="203">
      <formula>H150&gt;=G150</formula>
    </cfRule>
  </conditionalFormatting>
  <conditionalFormatting sqref="D155:D160">
    <cfRule type="expression" dxfId="737" priority="482">
      <formula>H155&lt;=G155</formula>
    </cfRule>
  </conditionalFormatting>
  <conditionalFormatting sqref="D161:D162">
    <cfRule type="expression" dxfId="736" priority="939">
      <formula>H161&gt;=G161</formula>
    </cfRule>
  </conditionalFormatting>
  <conditionalFormatting sqref="D164:D172">
    <cfRule type="expression" dxfId="735" priority="293">
      <formula>H164&gt;=G164</formula>
    </cfRule>
  </conditionalFormatting>
  <conditionalFormatting sqref="D173">
    <cfRule type="expression" dxfId="734" priority="798" stopIfTrue="1">
      <formula>H173&gt;=G173</formula>
    </cfRule>
  </conditionalFormatting>
  <conditionalFormatting sqref="D174:D175">
    <cfRule type="expression" dxfId="733" priority="807">
      <formula>H174&gt;=G174</formula>
    </cfRule>
  </conditionalFormatting>
  <conditionalFormatting sqref="D21:F21">
    <cfRule type="expression" dxfId="732" priority="92">
      <formula>F21&gt;O21</formula>
    </cfRule>
  </conditionalFormatting>
  <conditionalFormatting sqref="E7:E8 E130">
    <cfRule type="expression" dxfId="731" priority="675">
      <formula>AND(H7&gt;=Q7,H7&lt;G7)</formula>
    </cfRule>
  </conditionalFormatting>
  <conditionalFormatting sqref="E9 E13:E14 E149 E151:E153">
    <cfRule type="expression" dxfId="730" priority="582">
      <formula>AND(H9&gt;G9,H9&lt;=Q9)</formula>
    </cfRule>
  </conditionalFormatting>
  <conditionalFormatting sqref="E10">
    <cfRule type="expression" dxfId="729" priority="231">
      <formula>AND(H10&gt;=Q10,H10&lt;G10)</formula>
    </cfRule>
  </conditionalFormatting>
  <conditionalFormatting sqref="E11">
    <cfRule type="expression" dxfId="728" priority="93">
      <formula>AND(H11&gt;G11,H11&lt;=Q11)</formula>
    </cfRule>
  </conditionalFormatting>
  <conditionalFormatting sqref="E12">
    <cfRule type="expression" dxfId="727" priority="195">
      <formula>AND(H12&gt;=Q12,H12&lt;G12)</formula>
    </cfRule>
  </conditionalFormatting>
  <conditionalFormatting sqref="E17:E18">
    <cfRule type="expression" dxfId="726" priority="672">
      <formula>AND(H17&gt;=Q17,H17&lt;G17)</formula>
    </cfRule>
  </conditionalFormatting>
  <conditionalFormatting sqref="E19 E23:E24">
    <cfRule type="expression" dxfId="725" priority="576">
      <formula>AND(H19&gt;G19,H19&lt;=Q19)</formula>
    </cfRule>
  </conditionalFormatting>
  <conditionalFormatting sqref="E20">
    <cfRule type="expression" dxfId="724" priority="225">
      <formula>AND(H20&gt;=Q20,H20&lt;G20)</formula>
    </cfRule>
  </conditionalFormatting>
  <conditionalFormatting sqref="E22">
    <cfRule type="expression" dxfId="723" priority="189">
      <formula>AND(H22&gt;=Q22,H22&lt;G22)</formula>
    </cfRule>
  </conditionalFormatting>
  <conditionalFormatting sqref="E27:E28">
    <cfRule type="expression" dxfId="722" priority="669">
      <formula>AND(H27&gt;=Q27,H27&lt;G27)</formula>
    </cfRule>
  </conditionalFormatting>
  <conditionalFormatting sqref="E29:E31">
    <cfRule type="expression" dxfId="721" priority="99">
      <formula>AND(H29&gt;G29,H29&lt;=Q29)</formula>
    </cfRule>
  </conditionalFormatting>
  <conditionalFormatting sqref="E34:E35">
    <cfRule type="expression" dxfId="720" priority="666">
      <formula>AND(H34&gt;=Q34,H34&lt;G34)</formula>
    </cfRule>
  </conditionalFormatting>
  <conditionalFormatting sqref="E36">
    <cfRule type="expression" dxfId="719" priority="564">
      <formula>AND(H36&gt;G36,H36&lt;=Q36)</formula>
    </cfRule>
  </conditionalFormatting>
  <conditionalFormatting sqref="E37:E39">
    <cfRule type="expression" dxfId="718" priority="183">
      <formula>AND(H37&gt;=Q37,H37&lt;G37)</formula>
    </cfRule>
  </conditionalFormatting>
  <conditionalFormatting sqref="E40:E41">
    <cfRule type="expression" dxfId="717" priority="96">
      <formula>AND(H40&gt;G40,H40&lt;=Q40)</formula>
    </cfRule>
  </conditionalFormatting>
  <conditionalFormatting sqref="E44:E45">
    <cfRule type="expression" dxfId="716" priority="663">
      <formula>AND(H44&gt;=Q44,H44&lt;G44)</formula>
    </cfRule>
  </conditionalFormatting>
  <conditionalFormatting sqref="E46">
    <cfRule type="expression" dxfId="715" priority="558">
      <formula>AND(H46&gt;G46,H46&lt;=Q46)</formula>
    </cfRule>
  </conditionalFormatting>
  <conditionalFormatting sqref="E47:E49">
    <cfRule type="expression" dxfId="714" priority="67">
      <formula>AND(H47&gt;=Q47,H47&lt;G47)</formula>
    </cfRule>
  </conditionalFormatting>
  <conditionalFormatting sqref="E50:E51">
    <cfRule type="expression" dxfId="713" priority="61">
      <formula>AND(H50&gt;G50,H50&lt;=Q50)</formula>
    </cfRule>
  </conditionalFormatting>
  <conditionalFormatting sqref="E54:E55 E142">
    <cfRule type="expression" dxfId="712" priority="660">
      <formula>AND(H54&gt;=Q54,H54&lt;G54)</formula>
    </cfRule>
  </conditionalFormatting>
  <conditionalFormatting sqref="E56 E60:E61">
    <cfRule type="expression" dxfId="711" priority="552">
      <formula>AND(H56&gt;G56,H56&lt;=Q56)</formula>
    </cfRule>
  </conditionalFormatting>
  <conditionalFormatting sqref="E57:E59">
    <cfRule type="expression" dxfId="710" priority="177">
      <formula>AND(H57&gt;=Q57,H57&lt;G57)</formula>
    </cfRule>
  </conditionalFormatting>
  <conditionalFormatting sqref="E63:E64">
    <cfRule type="expression" dxfId="709" priority="55">
      <formula>AND(H63&gt;=Q63,H63&lt;G63)</formula>
    </cfRule>
  </conditionalFormatting>
  <conditionalFormatting sqref="E65:E67">
    <cfRule type="expression" dxfId="708" priority="498">
      <formula>AND(H65&gt;G65,H65&lt;=Q65)</formula>
    </cfRule>
  </conditionalFormatting>
  <conditionalFormatting sqref="E69:E70">
    <cfRule type="expression" dxfId="707" priority="438">
      <formula>AND(H69&gt;=Q69,H69&lt;G69)</formula>
    </cfRule>
  </conditionalFormatting>
  <conditionalFormatting sqref="E71:E73">
    <cfRule type="expression" dxfId="706" priority="420">
      <formula>AND(H71&gt;G71,H71&lt;=Q71)</formula>
    </cfRule>
  </conditionalFormatting>
  <conditionalFormatting sqref="E75:E76">
    <cfRule type="expression" dxfId="705" priority="49">
      <formula>AND(H75&gt;=Q75,H75&lt;G75)</formula>
    </cfRule>
  </conditionalFormatting>
  <conditionalFormatting sqref="E77:E79">
    <cfRule type="expression" dxfId="704" priority="396">
      <formula>AND(H77&gt;G77,H77&lt;=Q77)</formula>
    </cfRule>
  </conditionalFormatting>
  <conditionalFormatting sqref="E81:E82">
    <cfRule type="expression" dxfId="703" priority="43">
      <formula>AND(H81&gt;=Q81,H81&lt;G81)</formula>
    </cfRule>
  </conditionalFormatting>
  <conditionalFormatting sqref="E83:E85">
    <cfRule type="expression" dxfId="702" priority="372">
      <formula>AND(H83&gt;G83,H83&lt;=Q83)</formula>
    </cfRule>
  </conditionalFormatting>
  <conditionalFormatting sqref="E87">
    <cfRule type="expression" dxfId="701" priority="540">
      <formula>AND(H87&gt;=Q87,H87&lt;G87)</formula>
    </cfRule>
  </conditionalFormatting>
  <conditionalFormatting sqref="E88">
    <cfRule type="expression" dxfId="700" priority="537">
      <formula>AND(H88&gt;G88,H88&lt;=Q88)</formula>
    </cfRule>
  </conditionalFormatting>
  <conditionalFormatting sqref="E90:E91">
    <cfRule type="expression" dxfId="699" priority="37">
      <formula>AND(H90&gt;=Q90,H90&lt;G90)</formula>
    </cfRule>
  </conditionalFormatting>
  <conditionalFormatting sqref="E92:E94">
    <cfRule type="expression" dxfId="698" priority="330">
      <formula>AND(H92&gt;G92,H92&lt;=Q92)</formula>
    </cfRule>
  </conditionalFormatting>
  <conditionalFormatting sqref="E96:E97">
    <cfRule type="expression" dxfId="697" priority="31">
      <formula>AND(H96&gt;=Q96,H96&lt;G96)</formula>
    </cfRule>
  </conditionalFormatting>
  <conditionalFormatting sqref="E98:E100">
    <cfRule type="expression" dxfId="696" priority="267">
      <formula>AND(H98&gt;G98,H98&lt;=Q98)</formula>
    </cfRule>
  </conditionalFormatting>
  <conditionalFormatting sqref="E102:E103">
    <cfRule type="expression" dxfId="695" priority="13">
      <formula>AND(H102&gt;=Q102,H102&lt;G102)</formula>
    </cfRule>
  </conditionalFormatting>
  <conditionalFormatting sqref="E104:E106">
    <cfRule type="expression" dxfId="694" priority="165">
      <formula>AND(H104&gt;G104,H104&lt;=Q104)</formula>
    </cfRule>
  </conditionalFormatting>
  <conditionalFormatting sqref="E108:E109">
    <cfRule type="expression" dxfId="693" priority="7">
      <formula>AND(H108&gt;=Q108,H108&lt;G108)</formula>
    </cfRule>
  </conditionalFormatting>
  <conditionalFormatting sqref="E110 E114:E115">
    <cfRule type="expression" dxfId="692" priority="153">
      <formula>AND(H110&gt;G110,H110&lt;=Q110)</formula>
    </cfRule>
  </conditionalFormatting>
  <conditionalFormatting sqref="E111:E113">
    <cfRule type="expression" dxfId="691" priority="123">
      <formula>AND(H111&gt;=Q111,H111&lt;G111)</formula>
    </cfRule>
  </conditionalFormatting>
  <conditionalFormatting sqref="E117:E118">
    <cfRule type="expression" dxfId="690" priority="1">
      <formula>AND(H117&gt;=Q117,H117&lt;G117)</formula>
    </cfRule>
  </conditionalFormatting>
  <conditionalFormatting sqref="E119 E123:E124">
    <cfRule type="expression" dxfId="689" priority="141">
      <formula>AND(H119&gt;G119,H119&lt;=Q119)</formula>
    </cfRule>
  </conditionalFormatting>
  <conditionalFormatting sqref="E120:E122">
    <cfRule type="expression" dxfId="688" priority="105">
      <formula>AND(H120&gt;=Q120,H120&lt;G120)</formula>
    </cfRule>
  </conditionalFormatting>
  <conditionalFormatting sqref="E126:E127">
    <cfRule type="expression" dxfId="687" priority="312">
      <formula>AND(H126&gt;=Q126,H126&lt;G126)</formula>
    </cfRule>
  </conditionalFormatting>
  <conditionalFormatting sqref="E128:E129">
    <cfRule type="expression" dxfId="686" priority="306">
      <formula>AND(H128&gt;G128,H128&lt;=Q128)</formula>
    </cfRule>
  </conditionalFormatting>
  <conditionalFormatting sqref="E132">
    <cfRule type="expression" dxfId="685" priority="474">
      <formula>AND(H132&gt;=Q132,H132&lt;G132)</formula>
    </cfRule>
  </conditionalFormatting>
  <conditionalFormatting sqref="E133">
    <cfRule type="expression" dxfId="684" priority="462">
      <formula>AND(H133&gt;G133,H133&lt;=Q133)</formula>
    </cfRule>
  </conditionalFormatting>
  <conditionalFormatting sqref="E134:E135">
    <cfRule type="expression" dxfId="683" priority="450">
      <formula>AND(H134&gt;=Q134,H134&lt;G134)</formula>
    </cfRule>
  </conditionalFormatting>
  <conditionalFormatting sqref="E136">
    <cfRule type="expression" dxfId="682" priority="456">
      <formula>AND(H136&gt;G136,H136&lt;=Q136)</formula>
    </cfRule>
  </conditionalFormatting>
  <conditionalFormatting sqref="E137:E138">
    <cfRule type="expression" dxfId="681" priority="366">
      <formula>AND(H137&gt;=Q137,H137&lt;G137)</formula>
    </cfRule>
  </conditionalFormatting>
  <conditionalFormatting sqref="E139">
    <cfRule type="expression" dxfId="680" priority="360">
      <formula>AND(H139&gt;G139,H139&lt;=Q139)</formula>
    </cfRule>
  </conditionalFormatting>
  <conditionalFormatting sqref="E140">
    <cfRule type="expression" dxfId="679" priority="354">
      <formula>AND(H140&gt;=Q140,H140&lt;G140)</formula>
    </cfRule>
  </conditionalFormatting>
  <conditionalFormatting sqref="E143:E144">
    <cfRule type="expression" dxfId="678" priority="495">
      <formula>AND(H143&gt;G143,H143&lt;=Q143)</formula>
    </cfRule>
  </conditionalFormatting>
  <conditionalFormatting sqref="E145">
    <cfRule type="expression" dxfId="677" priority="820">
      <formula>AND(H145&gt;=Q145,H145&lt;G145)</formula>
    </cfRule>
  </conditionalFormatting>
  <conditionalFormatting sqref="E147">
    <cfRule type="expression" dxfId="676" priority="483">
      <formula>AND(H147&gt;G147,H147&lt;=Q147)</formula>
    </cfRule>
  </conditionalFormatting>
  <conditionalFormatting sqref="E148">
    <cfRule type="expression" dxfId="675" priority="207">
      <formula>AND(H148&gt;=Q148,H148&lt;G148)</formula>
    </cfRule>
  </conditionalFormatting>
  <conditionalFormatting sqref="E150">
    <cfRule type="expression" dxfId="674" priority="201">
      <formula>AND(H150&gt;=Q150,H150&lt;G150)</formula>
    </cfRule>
  </conditionalFormatting>
  <conditionalFormatting sqref="E155:E160">
    <cfRule type="expression" dxfId="673" priority="480">
      <formula>AND(H155&gt;G155,H155&lt;=Q155)</formula>
    </cfRule>
  </conditionalFormatting>
  <conditionalFormatting sqref="E161:E162">
    <cfRule type="expression" dxfId="672" priority="937">
      <formula>AND(H161&gt;=Q161,H161&lt;G161)</formula>
    </cfRule>
  </conditionalFormatting>
  <conditionalFormatting sqref="E164:E175">
    <cfRule type="expression" dxfId="671" priority="291">
      <formula>AND(H164&gt;=Q164,H164&lt;G164)</formula>
    </cfRule>
  </conditionalFormatting>
  <conditionalFormatting sqref="F7:F8 F130">
    <cfRule type="expression" dxfId="670" priority="676">
      <formula>H7&lt;Q7</formula>
    </cfRule>
  </conditionalFormatting>
  <conditionalFormatting sqref="F9 F13:F14 F149 F151:F153">
    <cfRule type="expression" dxfId="669" priority="583">
      <formula>H9&gt;Q9</formula>
    </cfRule>
  </conditionalFormatting>
  <conditionalFormatting sqref="F10">
    <cfRule type="expression" dxfId="668" priority="232">
      <formula>H10&lt;Q10</formula>
    </cfRule>
  </conditionalFormatting>
  <conditionalFormatting sqref="F11">
    <cfRule type="expression" dxfId="667" priority="94">
      <formula>H11&gt;Q11</formula>
    </cfRule>
  </conditionalFormatting>
  <conditionalFormatting sqref="F12">
    <cfRule type="expression" dxfId="666" priority="196">
      <formula>H12&lt;Q12</formula>
    </cfRule>
  </conditionalFormatting>
  <conditionalFormatting sqref="F17:F18">
    <cfRule type="expression" dxfId="665" priority="673">
      <formula>H17&lt;Q17</formula>
    </cfRule>
  </conditionalFormatting>
  <conditionalFormatting sqref="F19 F23:F24">
    <cfRule type="expression" dxfId="664" priority="577">
      <formula>H19&gt;Q19</formula>
    </cfRule>
  </conditionalFormatting>
  <conditionalFormatting sqref="F20">
    <cfRule type="expression" dxfId="663" priority="226">
      <formula>H20&lt;Q20</formula>
    </cfRule>
  </conditionalFormatting>
  <conditionalFormatting sqref="F22">
    <cfRule type="expression" dxfId="662" priority="190">
      <formula>H22&lt;Q22</formula>
    </cfRule>
  </conditionalFormatting>
  <conditionalFormatting sqref="F27:F28">
    <cfRule type="expression" dxfId="661" priority="670">
      <formula>H27&lt;Q27</formula>
    </cfRule>
  </conditionalFormatting>
  <conditionalFormatting sqref="F29:F31">
    <cfRule type="expression" dxfId="660" priority="100">
      <formula>H29&gt;Q29</formula>
    </cfRule>
  </conditionalFormatting>
  <conditionalFormatting sqref="F34:F35">
    <cfRule type="expression" dxfId="659" priority="667">
      <formula>H34&lt;Q34</formula>
    </cfRule>
  </conditionalFormatting>
  <conditionalFormatting sqref="F36">
    <cfRule type="expression" dxfId="658" priority="565">
      <formula>H36&gt;Q36</formula>
    </cfRule>
  </conditionalFormatting>
  <conditionalFormatting sqref="F37:F39">
    <cfRule type="expression" dxfId="657" priority="184">
      <formula>H37&lt;Q37</formula>
    </cfRule>
  </conditionalFormatting>
  <conditionalFormatting sqref="F40:F41">
    <cfRule type="expression" dxfId="656" priority="97">
      <formula>H40&gt;Q40</formula>
    </cfRule>
  </conditionalFormatting>
  <conditionalFormatting sqref="F44:F45">
    <cfRule type="expression" dxfId="655" priority="664">
      <formula>H44&lt;Q44</formula>
    </cfRule>
  </conditionalFormatting>
  <conditionalFormatting sqref="F46">
    <cfRule type="expression" dxfId="654" priority="559">
      <formula>H46&gt;Q46</formula>
    </cfRule>
  </conditionalFormatting>
  <conditionalFormatting sqref="F47:F49">
    <cfRule type="expression" dxfId="653" priority="68">
      <formula>H47&lt;Q47</formula>
    </cfRule>
  </conditionalFormatting>
  <conditionalFormatting sqref="F50:F51">
    <cfRule type="expression" dxfId="652" priority="62">
      <formula>H50&gt;Q50</formula>
    </cfRule>
  </conditionalFormatting>
  <conditionalFormatting sqref="F54:F55 F142">
    <cfRule type="expression" dxfId="651" priority="661">
      <formula>H54&lt;Q54</formula>
    </cfRule>
  </conditionalFormatting>
  <conditionalFormatting sqref="F56 F60:F61">
    <cfRule type="expression" dxfId="650" priority="553">
      <formula>H56&gt;Q56</formula>
    </cfRule>
  </conditionalFormatting>
  <conditionalFormatting sqref="F57:F59">
    <cfRule type="expression" dxfId="649" priority="178">
      <formula>H57&lt;Q57</formula>
    </cfRule>
  </conditionalFormatting>
  <conditionalFormatting sqref="F63:F64">
    <cfRule type="expression" dxfId="648" priority="56">
      <formula>H63&lt;Q63</formula>
    </cfRule>
  </conditionalFormatting>
  <conditionalFormatting sqref="F65:F67">
    <cfRule type="expression" dxfId="647" priority="499">
      <formula>H65&gt;Q65</formula>
    </cfRule>
  </conditionalFormatting>
  <conditionalFormatting sqref="F69:F70">
    <cfRule type="expression" dxfId="646" priority="439">
      <formula>H69&lt;Q69</formula>
    </cfRule>
  </conditionalFormatting>
  <conditionalFormatting sqref="F71:F73">
    <cfRule type="expression" dxfId="645" priority="421">
      <formula>H71&gt;Q71</formula>
    </cfRule>
  </conditionalFormatting>
  <conditionalFormatting sqref="F75:F76">
    <cfRule type="expression" dxfId="644" priority="50">
      <formula>H75&lt;Q75</formula>
    </cfRule>
  </conditionalFormatting>
  <conditionalFormatting sqref="F77:F79">
    <cfRule type="expression" dxfId="643" priority="397">
      <formula>H77&gt;Q77</formula>
    </cfRule>
  </conditionalFormatting>
  <conditionalFormatting sqref="F81:F82">
    <cfRule type="expression" dxfId="642" priority="44">
      <formula>H81&lt;Q81</formula>
    </cfRule>
  </conditionalFormatting>
  <conditionalFormatting sqref="F83:F85">
    <cfRule type="expression" dxfId="641" priority="373">
      <formula>H83&gt;Q83</formula>
    </cfRule>
  </conditionalFormatting>
  <conditionalFormatting sqref="F87">
    <cfRule type="expression" dxfId="640" priority="541">
      <formula>H87&lt;Q87</formula>
    </cfRule>
  </conditionalFormatting>
  <conditionalFormatting sqref="F88">
    <cfRule type="expression" dxfId="639" priority="538">
      <formula>H88&gt;Q88</formula>
    </cfRule>
  </conditionalFormatting>
  <conditionalFormatting sqref="F90:F91">
    <cfRule type="expression" dxfId="638" priority="38">
      <formula>H90&lt;Q90</formula>
    </cfRule>
  </conditionalFormatting>
  <conditionalFormatting sqref="F92:F94">
    <cfRule type="expression" dxfId="637" priority="331">
      <formula>H92&gt;Q92</formula>
    </cfRule>
  </conditionalFormatting>
  <conditionalFormatting sqref="F96:F97">
    <cfRule type="expression" dxfId="636" priority="32">
      <formula>H96&lt;Q96</formula>
    </cfRule>
  </conditionalFormatting>
  <conditionalFormatting sqref="F98:F100">
    <cfRule type="expression" dxfId="635" priority="268">
      <formula>H98&gt;Q98</formula>
    </cfRule>
  </conditionalFormatting>
  <conditionalFormatting sqref="F102:F103">
    <cfRule type="expression" dxfId="634" priority="14">
      <formula>H102&lt;Q102</formula>
    </cfRule>
  </conditionalFormatting>
  <conditionalFormatting sqref="F104:F106">
    <cfRule type="expression" dxfId="633" priority="166">
      <formula>H104&gt;Q104</formula>
    </cfRule>
  </conditionalFormatting>
  <conditionalFormatting sqref="F108:F109">
    <cfRule type="expression" dxfId="632" priority="8">
      <formula>H108&lt;Q108</formula>
    </cfRule>
  </conditionalFormatting>
  <conditionalFormatting sqref="F110 F114:F115">
    <cfRule type="expression" dxfId="631" priority="154">
      <formula>H110&gt;Q110</formula>
    </cfRule>
  </conditionalFormatting>
  <conditionalFormatting sqref="F111:F113">
    <cfRule type="expression" dxfId="630" priority="124">
      <formula>H111&lt;Q111</formula>
    </cfRule>
  </conditionalFormatting>
  <conditionalFormatting sqref="F117:F118">
    <cfRule type="expression" dxfId="629" priority="2">
      <formula>H117&lt;Q117</formula>
    </cfRule>
  </conditionalFormatting>
  <conditionalFormatting sqref="F119 F123:F124">
    <cfRule type="expression" dxfId="628" priority="142">
      <formula>H119&gt;Q119</formula>
    </cfRule>
  </conditionalFormatting>
  <conditionalFormatting sqref="F120:F122">
    <cfRule type="expression" dxfId="627" priority="106">
      <formula>H120&lt;Q120</formula>
    </cfRule>
  </conditionalFormatting>
  <conditionalFormatting sqref="F126:F127">
    <cfRule type="expression" dxfId="626" priority="313">
      <formula>H126&lt;Q126</formula>
    </cfRule>
  </conditionalFormatting>
  <conditionalFormatting sqref="F128:F129">
    <cfRule type="expression" dxfId="625" priority="307">
      <formula>H128&gt;Q128</formula>
    </cfRule>
  </conditionalFormatting>
  <conditionalFormatting sqref="F132">
    <cfRule type="expression" dxfId="624" priority="475">
      <formula>H132&lt;Q132</formula>
    </cfRule>
  </conditionalFormatting>
  <conditionalFormatting sqref="F133">
    <cfRule type="expression" dxfId="623" priority="463">
      <formula>H133&gt;Q133</formula>
    </cfRule>
  </conditionalFormatting>
  <conditionalFormatting sqref="F134:F135">
    <cfRule type="expression" dxfId="622" priority="451">
      <formula>H134&lt;Q134</formula>
    </cfRule>
  </conditionalFormatting>
  <conditionalFormatting sqref="F136">
    <cfRule type="expression" dxfId="621" priority="457">
      <formula>H136&gt;Q136</formula>
    </cfRule>
  </conditionalFormatting>
  <conditionalFormatting sqref="F137:F138">
    <cfRule type="expression" dxfId="620" priority="367">
      <formula>H137&lt;Q137</formula>
    </cfRule>
  </conditionalFormatting>
  <conditionalFormatting sqref="F139">
    <cfRule type="expression" dxfId="619" priority="361">
      <formula>H139&gt;Q139</formula>
    </cfRule>
  </conditionalFormatting>
  <conditionalFormatting sqref="F140">
    <cfRule type="expression" dxfId="618" priority="355">
      <formula>H140&lt;Q140</formula>
    </cfRule>
  </conditionalFormatting>
  <conditionalFormatting sqref="F143:F144">
    <cfRule type="expression" dxfId="617" priority="496">
      <formula>H143&gt;Q143</formula>
    </cfRule>
  </conditionalFormatting>
  <conditionalFormatting sqref="F145">
    <cfRule type="expression" dxfId="616" priority="821">
      <formula>H145&lt;Q145</formula>
    </cfRule>
  </conditionalFormatting>
  <conditionalFormatting sqref="F147">
    <cfRule type="expression" dxfId="615" priority="484">
      <formula>H147&gt;Q147</formula>
    </cfRule>
  </conditionalFormatting>
  <conditionalFormatting sqref="F148">
    <cfRule type="expression" dxfId="614" priority="208">
      <formula>H148&lt;Q148</formula>
    </cfRule>
  </conditionalFormatting>
  <conditionalFormatting sqref="F150">
    <cfRule type="expression" dxfId="613" priority="202">
      <formula>H150&lt;Q150</formula>
    </cfRule>
  </conditionalFormatting>
  <conditionalFormatting sqref="F155:F160">
    <cfRule type="expression" dxfId="612" priority="481">
      <formula>H155&gt;Q155</formula>
    </cfRule>
  </conditionalFormatting>
  <conditionalFormatting sqref="F161:F162">
    <cfRule type="expression" dxfId="611" priority="938">
      <formula>H161&lt;Q161</formula>
    </cfRule>
  </conditionalFormatting>
  <conditionalFormatting sqref="F164:F175">
    <cfRule type="expression" dxfId="610" priority="292">
      <formula>H164&lt;Q164</formula>
    </cfRule>
  </conditionalFormatting>
  <conditionalFormatting sqref="J7:J8">
    <cfRule type="expression" dxfId="609" priority="1203">
      <formula>N7&gt;=M7</formula>
    </cfRule>
  </conditionalFormatting>
  <conditionalFormatting sqref="J9 J13:J14">
    <cfRule type="expression" dxfId="608" priority="587">
      <formula>N9&lt;=M9</formula>
    </cfRule>
  </conditionalFormatting>
  <conditionalFormatting sqref="J10:J12">
    <cfRule type="expression" dxfId="607" priority="200">
      <formula>N10&gt;=M10</formula>
    </cfRule>
  </conditionalFormatting>
  <conditionalFormatting sqref="J17:J18">
    <cfRule type="expression" dxfId="606" priority="1093">
      <formula>N17&gt;=M17</formula>
    </cfRule>
  </conditionalFormatting>
  <conditionalFormatting sqref="J19 J23:J24">
    <cfRule type="expression" dxfId="605" priority="581">
      <formula>N19&lt;=M19</formula>
    </cfRule>
  </conditionalFormatting>
  <conditionalFormatting sqref="J20">
    <cfRule type="expression" dxfId="604" priority="230">
      <formula>N20&gt;=M20</formula>
    </cfRule>
  </conditionalFormatting>
  <conditionalFormatting sqref="J22">
    <cfRule type="expression" dxfId="603" priority="194">
      <formula>N22&gt;=M22</formula>
    </cfRule>
  </conditionalFormatting>
  <conditionalFormatting sqref="J27:J28">
    <cfRule type="expression" dxfId="602" priority="1090">
      <formula>N27&gt;=M27</formula>
    </cfRule>
  </conditionalFormatting>
  <conditionalFormatting sqref="J29:J31">
    <cfRule type="expression" dxfId="601" priority="575">
      <formula>N29&lt;=M29</formula>
    </cfRule>
  </conditionalFormatting>
  <conditionalFormatting sqref="J34:J35">
    <cfRule type="expression" dxfId="600" priority="1087">
      <formula>N34&gt;=M34</formula>
    </cfRule>
  </conditionalFormatting>
  <conditionalFormatting sqref="J36 J40:J41">
    <cfRule type="expression" dxfId="599" priority="569">
      <formula>N36&lt;=M36</formula>
    </cfRule>
  </conditionalFormatting>
  <conditionalFormatting sqref="J37:J39">
    <cfRule type="expression" dxfId="598" priority="188">
      <formula>N37&gt;=M37</formula>
    </cfRule>
  </conditionalFormatting>
  <conditionalFormatting sqref="J44:J45">
    <cfRule type="expression" dxfId="597" priority="719">
      <formula>N44&gt;=M44</formula>
    </cfRule>
  </conditionalFormatting>
  <conditionalFormatting sqref="J46">
    <cfRule type="expression" dxfId="596" priority="563">
      <formula>N46&lt;=M46</formula>
    </cfRule>
  </conditionalFormatting>
  <conditionalFormatting sqref="J47:J49">
    <cfRule type="expression" dxfId="595" priority="72">
      <formula>N47&gt;=M47</formula>
    </cfRule>
  </conditionalFormatting>
  <conditionalFormatting sqref="J50:J51">
    <cfRule type="expression" dxfId="594" priority="66">
      <formula>N50&lt;=M50</formula>
    </cfRule>
  </conditionalFormatting>
  <conditionalFormatting sqref="J54:J55">
    <cfRule type="expression" dxfId="593" priority="1081">
      <formula>N54&gt;=M54</formula>
    </cfRule>
  </conditionalFormatting>
  <conditionalFormatting sqref="J56 J60:J61">
    <cfRule type="expression" dxfId="592" priority="557">
      <formula>N56&lt;=M56</formula>
    </cfRule>
  </conditionalFormatting>
  <conditionalFormatting sqref="J57:J59">
    <cfRule type="expression" dxfId="591" priority="182">
      <formula>N57&gt;=M57</formula>
    </cfRule>
  </conditionalFormatting>
  <conditionalFormatting sqref="J63:J64">
    <cfRule type="expression" dxfId="590" priority="60">
      <formula>N63&gt;=M63</formula>
    </cfRule>
  </conditionalFormatting>
  <conditionalFormatting sqref="J65:J67">
    <cfRule type="expression" dxfId="589" priority="503">
      <formula>N65&lt;=M65</formula>
    </cfRule>
  </conditionalFormatting>
  <conditionalFormatting sqref="J69:J70">
    <cfRule type="expression" dxfId="588" priority="443">
      <formula>N69&gt;=M69</formula>
    </cfRule>
  </conditionalFormatting>
  <conditionalFormatting sqref="J71:J73">
    <cfRule type="expression" dxfId="587" priority="425">
      <formula>N71&lt;=M71</formula>
    </cfRule>
  </conditionalFormatting>
  <conditionalFormatting sqref="J75:J76">
    <cfRule type="expression" dxfId="586" priority="54">
      <formula>N75&gt;=M75</formula>
    </cfRule>
  </conditionalFormatting>
  <conditionalFormatting sqref="J77:J79">
    <cfRule type="expression" dxfId="585" priority="401">
      <formula>N77&lt;=M77</formula>
    </cfRule>
  </conditionalFormatting>
  <conditionalFormatting sqref="J81:J82">
    <cfRule type="expression" dxfId="584" priority="48">
      <formula>N81&gt;=M81</formula>
    </cfRule>
  </conditionalFormatting>
  <conditionalFormatting sqref="J83:J85">
    <cfRule type="expression" dxfId="583" priority="377">
      <formula>N83&lt;=M83</formula>
    </cfRule>
  </conditionalFormatting>
  <conditionalFormatting sqref="J87">
    <cfRule type="expression" dxfId="582" priority="545">
      <formula>N87&gt;=M87</formula>
    </cfRule>
  </conditionalFormatting>
  <conditionalFormatting sqref="J88">
    <cfRule type="expression" dxfId="581" priority="536">
      <formula>N88&lt;=M88</formula>
    </cfRule>
  </conditionalFormatting>
  <conditionalFormatting sqref="J90:J91">
    <cfRule type="expression" dxfId="580" priority="42">
      <formula>N90&gt;=M90</formula>
    </cfRule>
  </conditionalFormatting>
  <conditionalFormatting sqref="J92:J94">
    <cfRule type="expression" dxfId="579" priority="335">
      <formula>N92&lt;=M92</formula>
    </cfRule>
  </conditionalFormatting>
  <conditionalFormatting sqref="J96:J97">
    <cfRule type="expression" dxfId="578" priority="36">
      <formula>N96&gt;=M96</formula>
    </cfRule>
  </conditionalFormatting>
  <conditionalFormatting sqref="J98:J100">
    <cfRule type="expression" dxfId="577" priority="272">
      <formula>N98&lt;=M98</formula>
    </cfRule>
  </conditionalFormatting>
  <conditionalFormatting sqref="J102:J103">
    <cfRule type="expression" dxfId="576" priority="18">
      <formula>N102&gt;=M102</formula>
    </cfRule>
  </conditionalFormatting>
  <conditionalFormatting sqref="J104:J106">
    <cfRule type="expression" dxfId="575" priority="170">
      <formula>N104&lt;=M104</formula>
    </cfRule>
  </conditionalFormatting>
  <conditionalFormatting sqref="J108:J109">
    <cfRule type="expression" dxfId="574" priority="12">
      <formula>N108&gt;=M108</formula>
    </cfRule>
  </conditionalFormatting>
  <conditionalFormatting sqref="J110 J114:J115">
    <cfRule type="expression" dxfId="573" priority="158">
      <formula>N110&lt;=M110</formula>
    </cfRule>
  </conditionalFormatting>
  <conditionalFormatting sqref="J111:J113">
    <cfRule type="expression" dxfId="572" priority="128">
      <formula>N111&gt;=M111</formula>
    </cfRule>
  </conditionalFormatting>
  <conditionalFormatting sqref="J117:J118">
    <cfRule type="expression" dxfId="571" priority="6">
      <formula>N117&gt;=M117</formula>
    </cfRule>
  </conditionalFormatting>
  <conditionalFormatting sqref="J119 J123:J124">
    <cfRule type="expression" dxfId="570" priority="146">
      <formula>N119&lt;=M119</formula>
    </cfRule>
  </conditionalFormatting>
  <conditionalFormatting sqref="J120:J122">
    <cfRule type="expression" dxfId="569" priority="110">
      <formula>N120&gt;=M120</formula>
    </cfRule>
  </conditionalFormatting>
  <conditionalFormatting sqref="J126:J127">
    <cfRule type="expression" dxfId="568" priority="329">
      <formula>N126&gt;=M126</formula>
    </cfRule>
  </conditionalFormatting>
  <conditionalFormatting sqref="J128:J129">
    <cfRule type="expression" dxfId="567" priority="311">
      <formula>N128&lt;=M128</formula>
    </cfRule>
  </conditionalFormatting>
  <conditionalFormatting sqref="J132">
    <cfRule type="expression" dxfId="566" priority="479">
      <formula>N132&gt;=M132</formula>
    </cfRule>
  </conditionalFormatting>
  <conditionalFormatting sqref="J133">
    <cfRule type="expression" dxfId="565" priority="467">
      <formula>N133&lt;=M133</formula>
    </cfRule>
  </conditionalFormatting>
  <conditionalFormatting sqref="J134:J135">
    <cfRule type="expression" dxfId="564" priority="455">
      <formula>N134&gt;=M134</formula>
    </cfRule>
  </conditionalFormatting>
  <conditionalFormatting sqref="J136">
    <cfRule type="expression" dxfId="563" priority="461">
      <formula>N136&lt;=M136</formula>
    </cfRule>
  </conditionalFormatting>
  <conditionalFormatting sqref="J137:J138">
    <cfRule type="expression" dxfId="562" priority="371">
      <formula>N137&gt;=M137</formula>
    </cfRule>
  </conditionalFormatting>
  <conditionalFormatting sqref="J139">
    <cfRule type="expression" dxfId="561" priority="365">
      <formula>N139&lt;=M139</formula>
    </cfRule>
  </conditionalFormatting>
  <conditionalFormatting sqref="J140">
    <cfRule type="expression" dxfId="560" priority="359">
      <formula>N140&gt;=M140</formula>
    </cfRule>
  </conditionalFormatting>
  <conditionalFormatting sqref="J142">
    <cfRule type="expression" dxfId="559" priority="1078">
      <formula>N142&gt;=M142</formula>
    </cfRule>
  </conditionalFormatting>
  <conditionalFormatting sqref="J143:J144">
    <cfRule type="expression" dxfId="558" priority="548">
      <formula>N143&lt;=M143</formula>
    </cfRule>
  </conditionalFormatting>
  <conditionalFormatting sqref="J145">
    <cfRule type="expression" dxfId="557" priority="819">
      <formula>N145&gt;=M145</formula>
    </cfRule>
  </conditionalFormatting>
  <conditionalFormatting sqref="J147">
    <cfRule type="expression" dxfId="556" priority="698">
      <formula>N147&lt;=M147</formula>
    </cfRule>
  </conditionalFormatting>
  <conditionalFormatting sqref="J148">
    <cfRule type="expression" dxfId="555" priority="212">
      <formula>N148&gt;=M148</formula>
    </cfRule>
  </conditionalFormatting>
  <conditionalFormatting sqref="J150">
    <cfRule type="expression" dxfId="554" priority="206">
      <formula>N150&gt;=M150</formula>
    </cfRule>
  </conditionalFormatting>
  <conditionalFormatting sqref="J155:J160">
    <cfRule type="expression" dxfId="553" priority="752">
      <formula>N155&lt;=M155</formula>
    </cfRule>
  </conditionalFormatting>
  <conditionalFormatting sqref="J161:J162">
    <cfRule type="expression" dxfId="552" priority="997">
      <formula>N161&gt;=M161</formula>
    </cfRule>
  </conditionalFormatting>
  <conditionalFormatting sqref="J164:J175">
    <cfRule type="expression" dxfId="551" priority="296">
      <formula>N164&gt;=M164</formula>
    </cfRule>
  </conditionalFormatting>
  <conditionalFormatting sqref="J21:L21">
    <cfRule type="expression" dxfId="550" priority="91">
      <formula>L21&gt;P21</formula>
    </cfRule>
  </conditionalFormatting>
  <conditionalFormatting sqref="K7:K8 K130">
    <cfRule type="expression" dxfId="549" priority="1201">
      <formula>AND(N7&gt;=R7,N7&lt;M7)</formula>
    </cfRule>
  </conditionalFormatting>
  <conditionalFormatting sqref="K9 K13:K14 K149 K151:K153">
    <cfRule type="expression" dxfId="548" priority="585">
      <formula>AND(N9&gt;M9,N9&lt;=R9)</formula>
    </cfRule>
  </conditionalFormatting>
  <conditionalFormatting sqref="K10:K12">
    <cfRule type="expression" dxfId="547" priority="198">
      <formula>AND(N10&gt;=R10,N10&lt;M10)</formula>
    </cfRule>
  </conditionalFormatting>
  <conditionalFormatting sqref="K17:K18">
    <cfRule type="expression" dxfId="546" priority="1091">
      <formula>AND(N17&gt;=R17,N17&lt;M17)</formula>
    </cfRule>
  </conditionalFormatting>
  <conditionalFormatting sqref="K19 K23:K24">
    <cfRule type="expression" dxfId="545" priority="579">
      <formula>AND(N19&gt;M19,N19&lt;=R19)</formula>
    </cfRule>
  </conditionalFormatting>
  <conditionalFormatting sqref="K20">
    <cfRule type="expression" dxfId="544" priority="228">
      <formula>AND(N20&gt;=R20,N20&lt;M20)</formula>
    </cfRule>
  </conditionalFormatting>
  <conditionalFormatting sqref="K22">
    <cfRule type="expression" dxfId="543" priority="192">
      <formula>AND(N22&gt;=R22,N22&lt;M22)</formula>
    </cfRule>
  </conditionalFormatting>
  <conditionalFormatting sqref="K27:K28">
    <cfRule type="expression" dxfId="542" priority="1088">
      <formula>AND(N27&gt;=R27,N27&lt;M27)</formula>
    </cfRule>
  </conditionalFormatting>
  <conditionalFormatting sqref="K29:K31">
    <cfRule type="expression" dxfId="541" priority="573">
      <formula>AND(N29&gt;M29,N29&lt;=R29)</formula>
    </cfRule>
  </conditionalFormatting>
  <conditionalFormatting sqref="K34:K35">
    <cfRule type="expression" dxfId="540" priority="1085">
      <formula>AND(N34&gt;=R34,N34&lt;M34)</formula>
    </cfRule>
  </conditionalFormatting>
  <conditionalFormatting sqref="K36 K40:K41">
    <cfRule type="expression" dxfId="539" priority="567">
      <formula>AND(N36&gt;M36,N36&lt;=R36)</formula>
    </cfRule>
  </conditionalFormatting>
  <conditionalFormatting sqref="K37:K39">
    <cfRule type="expression" dxfId="538" priority="186">
      <formula>AND(N37&gt;=R37,N37&lt;M37)</formula>
    </cfRule>
  </conditionalFormatting>
  <conditionalFormatting sqref="K44:K45">
    <cfRule type="expression" dxfId="537" priority="717">
      <formula>AND(N44&gt;=R44,N44&lt;M44)</formula>
    </cfRule>
  </conditionalFormatting>
  <conditionalFormatting sqref="K46">
    <cfRule type="expression" dxfId="536" priority="561">
      <formula>AND(N46&gt;M46,N46&lt;=R46)</formula>
    </cfRule>
  </conditionalFormatting>
  <conditionalFormatting sqref="K47:K49">
    <cfRule type="expression" dxfId="535" priority="70">
      <formula>AND(N47&gt;=R47,N47&lt;M47)</formula>
    </cfRule>
  </conditionalFormatting>
  <conditionalFormatting sqref="K50:K51">
    <cfRule type="expression" dxfId="534" priority="64">
      <formula>AND(N50&gt;M50,N50&lt;=R50)</formula>
    </cfRule>
  </conditionalFormatting>
  <conditionalFormatting sqref="K54:K55">
    <cfRule type="expression" dxfId="533" priority="1079">
      <formula>AND(N54&gt;=R54,N54&lt;M54)</formula>
    </cfRule>
  </conditionalFormatting>
  <conditionalFormatting sqref="K56 K60:K61">
    <cfRule type="expression" dxfId="532" priority="555">
      <formula>AND(N56&gt;M56,N56&lt;=R56)</formula>
    </cfRule>
  </conditionalFormatting>
  <conditionalFormatting sqref="K57:K59">
    <cfRule type="expression" dxfId="531" priority="180">
      <formula>AND(N57&gt;=R57,N57&lt;M57)</formula>
    </cfRule>
  </conditionalFormatting>
  <conditionalFormatting sqref="K63:K64">
    <cfRule type="expression" dxfId="530" priority="58">
      <formula>AND(N63&gt;=R63,N63&lt;M63)</formula>
    </cfRule>
  </conditionalFormatting>
  <conditionalFormatting sqref="K65:K67">
    <cfRule type="expression" dxfId="529" priority="501">
      <formula>AND(N65&gt;M65,N65&lt;=R65)</formula>
    </cfRule>
  </conditionalFormatting>
  <conditionalFormatting sqref="K69:K70">
    <cfRule type="expression" dxfId="528" priority="441">
      <formula>AND(N69&gt;=R69,N69&lt;M69)</formula>
    </cfRule>
  </conditionalFormatting>
  <conditionalFormatting sqref="K71:K73">
    <cfRule type="expression" dxfId="527" priority="423">
      <formula>AND(N71&gt;M71,N71&lt;=R71)</formula>
    </cfRule>
  </conditionalFormatting>
  <conditionalFormatting sqref="K75:K76">
    <cfRule type="expression" dxfId="526" priority="52">
      <formula>AND(N75&gt;=R75,N75&lt;M75)</formula>
    </cfRule>
  </conditionalFormatting>
  <conditionalFormatting sqref="K77:K79">
    <cfRule type="expression" dxfId="525" priority="399">
      <formula>AND(N77&gt;M77,N77&lt;=R77)</formula>
    </cfRule>
  </conditionalFormatting>
  <conditionalFormatting sqref="K81:K82">
    <cfRule type="expression" dxfId="524" priority="46">
      <formula>AND(N81&gt;=R81,N81&lt;M81)</formula>
    </cfRule>
  </conditionalFormatting>
  <conditionalFormatting sqref="K83:K85">
    <cfRule type="expression" dxfId="523" priority="375">
      <formula>AND(N83&gt;M83,N83&lt;=R83)</formula>
    </cfRule>
  </conditionalFormatting>
  <conditionalFormatting sqref="K87">
    <cfRule type="expression" dxfId="522" priority="543">
      <formula>AND(N87&gt;=R87,N87&lt;M87)</formula>
    </cfRule>
  </conditionalFormatting>
  <conditionalFormatting sqref="K88">
    <cfRule type="expression" dxfId="521" priority="534">
      <formula>AND(N88&gt;M88,N88&lt;=R88)</formula>
    </cfRule>
  </conditionalFormatting>
  <conditionalFormatting sqref="K90:K91">
    <cfRule type="expression" dxfId="520" priority="40">
      <formula>AND(N90&gt;=R90,N90&lt;M90)</formula>
    </cfRule>
  </conditionalFormatting>
  <conditionalFormatting sqref="K92:K94">
    <cfRule type="expression" dxfId="519" priority="333">
      <formula>AND(N92&gt;M92,N92&lt;=R92)</formula>
    </cfRule>
  </conditionalFormatting>
  <conditionalFormatting sqref="K96:K97">
    <cfRule type="expression" dxfId="518" priority="34">
      <formula>AND(N96&gt;=R96,N96&lt;M96)</formula>
    </cfRule>
  </conditionalFormatting>
  <conditionalFormatting sqref="K98:K100">
    <cfRule type="expression" dxfId="517" priority="270">
      <formula>AND(N98&gt;M98,N98&lt;=R98)</formula>
    </cfRule>
  </conditionalFormatting>
  <conditionalFormatting sqref="K102:K103">
    <cfRule type="expression" dxfId="516" priority="16">
      <formula>AND(N102&gt;=R102,N102&lt;M102)</formula>
    </cfRule>
  </conditionalFormatting>
  <conditionalFormatting sqref="K104:K106">
    <cfRule type="expression" dxfId="515" priority="168">
      <formula>AND(N104&gt;M104,N104&lt;=R104)</formula>
    </cfRule>
  </conditionalFormatting>
  <conditionalFormatting sqref="K108:K109">
    <cfRule type="expression" dxfId="514" priority="10">
      <formula>AND(N108&gt;=R108,N108&lt;M108)</formula>
    </cfRule>
  </conditionalFormatting>
  <conditionalFormatting sqref="K110 K114:K115">
    <cfRule type="expression" dxfId="513" priority="156">
      <formula>AND(N110&gt;M110,N110&lt;=R110)</formula>
    </cfRule>
  </conditionalFormatting>
  <conditionalFormatting sqref="K111:K113">
    <cfRule type="expression" dxfId="512" priority="126">
      <formula>AND(N111&gt;=R111,N111&lt;M111)</formula>
    </cfRule>
  </conditionalFormatting>
  <conditionalFormatting sqref="K117:K118">
    <cfRule type="expression" dxfId="511" priority="4">
      <formula>AND(N117&gt;=R117,N117&lt;M117)</formula>
    </cfRule>
  </conditionalFormatting>
  <conditionalFormatting sqref="K119 K123:K124">
    <cfRule type="expression" dxfId="510" priority="144">
      <formula>AND(N119&gt;M119,N119&lt;=R119)</formula>
    </cfRule>
  </conditionalFormatting>
  <conditionalFormatting sqref="K120:K122">
    <cfRule type="expression" dxfId="509" priority="108">
      <formula>AND(N120&gt;=R120,N120&lt;M120)</formula>
    </cfRule>
  </conditionalFormatting>
  <conditionalFormatting sqref="K126:K127">
    <cfRule type="expression" dxfId="508" priority="327">
      <formula>AND(N126&gt;=R126,N126&lt;M126)</formula>
    </cfRule>
  </conditionalFormatting>
  <conditionalFormatting sqref="K128:K129">
    <cfRule type="expression" dxfId="507" priority="309">
      <formula>AND(N128&gt;M128,N128&lt;=R128)</formula>
    </cfRule>
  </conditionalFormatting>
  <conditionalFormatting sqref="K132">
    <cfRule type="expression" dxfId="506" priority="477">
      <formula>AND(N132&gt;=R132,N132&lt;M132)</formula>
    </cfRule>
  </conditionalFormatting>
  <conditionalFormatting sqref="K133">
    <cfRule type="expression" dxfId="505" priority="465">
      <formula>AND(N133&gt;M133,N133&lt;=R133)</formula>
    </cfRule>
  </conditionalFormatting>
  <conditionalFormatting sqref="K134:K135">
    <cfRule type="expression" dxfId="504" priority="453">
      <formula>AND(N134&gt;=R134,N134&lt;M134)</formula>
    </cfRule>
  </conditionalFormatting>
  <conditionalFormatting sqref="K136">
    <cfRule type="expression" dxfId="503" priority="459">
      <formula>AND(N136&gt;M136,N136&lt;=R136)</formula>
    </cfRule>
  </conditionalFormatting>
  <conditionalFormatting sqref="K137:K138">
    <cfRule type="expression" dxfId="502" priority="369">
      <formula>AND(N137&gt;=R137,N137&lt;M137)</formula>
    </cfRule>
  </conditionalFormatting>
  <conditionalFormatting sqref="K139">
    <cfRule type="expression" dxfId="501" priority="363">
      <formula>AND(N139&gt;M139,N139&lt;=R139)</formula>
    </cfRule>
  </conditionalFormatting>
  <conditionalFormatting sqref="K140">
    <cfRule type="expression" dxfId="500" priority="357">
      <formula>AND(N140&gt;=R140,N140&lt;M140)</formula>
    </cfRule>
  </conditionalFormatting>
  <conditionalFormatting sqref="K142">
    <cfRule type="expression" dxfId="499" priority="1076">
      <formula>AND(N142&gt;=R142,N142&lt;M142)</formula>
    </cfRule>
  </conditionalFormatting>
  <conditionalFormatting sqref="K143:K144">
    <cfRule type="expression" dxfId="498" priority="546">
      <formula>AND(N143&gt;M143,N143&lt;=R143)</formula>
    </cfRule>
  </conditionalFormatting>
  <conditionalFormatting sqref="K145">
    <cfRule type="expression" dxfId="497" priority="817">
      <formula>AND(N145&gt;=R145,N145&lt;M145)</formula>
    </cfRule>
  </conditionalFormatting>
  <conditionalFormatting sqref="K147">
    <cfRule type="expression" dxfId="496" priority="696">
      <formula>AND(N147&gt;M147,N147&lt;=R147)</formula>
    </cfRule>
  </conditionalFormatting>
  <conditionalFormatting sqref="K148">
    <cfRule type="expression" dxfId="495" priority="210">
      <formula>AND(N148&gt;=R148,N148&lt;M148)</formula>
    </cfRule>
  </conditionalFormatting>
  <conditionalFormatting sqref="K150">
    <cfRule type="expression" dxfId="494" priority="204">
      <formula>AND(N150&gt;=R150,N150&lt;M150)</formula>
    </cfRule>
  </conditionalFormatting>
  <conditionalFormatting sqref="K155:K160">
    <cfRule type="expression" dxfId="493" priority="750">
      <formula>AND(N155&gt;M155,N155&lt;=R155)</formula>
    </cfRule>
  </conditionalFormatting>
  <conditionalFormatting sqref="K161:K162">
    <cfRule type="expression" dxfId="492" priority="995">
      <formula>AND(N161&gt;=R161,N161&lt;M161)</formula>
    </cfRule>
  </conditionalFormatting>
  <conditionalFormatting sqref="K164:K175">
    <cfRule type="expression" dxfId="491" priority="294">
      <formula>AND(N164&gt;=R164,N164&lt;M164)</formula>
    </cfRule>
  </conditionalFormatting>
  <conditionalFormatting sqref="L7:L8 L130">
    <cfRule type="expression" dxfId="490" priority="1202">
      <formula>N7&lt;R7</formula>
    </cfRule>
  </conditionalFormatting>
  <conditionalFormatting sqref="L9 L13:L14 L149 L151:L153">
    <cfRule type="expression" dxfId="489" priority="586">
      <formula>N9&gt;R9</formula>
    </cfRule>
  </conditionalFormatting>
  <conditionalFormatting sqref="L10:L12">
    <cfRule type="expression" dxfId="488" priority="199">
      <formula>N10&lt;R10</formula>
    </cfRule>
  </conditionalFormatting>
  <conditionalFormatting sqref="L17:L18">
    <cfRule type="expression" dxfId="487" priority="1092">
      <formula>N17&lt;R17</formula>
    </cfRule>
  </conditionalFormatting>
  <conditionalFormatting sqref="L19 L23:L24">
    <cfRule type="expression" dxfId="486" priority="580">
      <formula>N19&gt;R19</formula>
    </cfRule>
  </conditionalFormatting>
  <conditionalFormatting sqref="L20">
    <cfRule type="expression" dxfId="485" priority="229">
      <formula>N20&lt;R20</formula>
    </cfRule>
  </conditionalFormatting>
  <conditionalFormatting sqref="L22">
    <cfRule type="expression" dxfId="484" priority="193">
      <formula>N22&lt;R22</formula>
    </cfRule>
  </conditionalFormatting>
  <conditionalFormatting sqref="L27:L28">
    <cfRule type="expression" dxfId="483" priority="1089">
      <formula>N27&lt;R27</formula>
    </cfRule>
  </conditionalFormatting>
  <conditionalFormatting sqref="L29:L31">
    <cfRule type="expression" dxfId="482" priority="574">
      <formula>N29&gt;R29</formula>
    </cfRule>
  </conditionalFormatting>
  <conditionalFormatting sqref="L34:L35">
    <cfRule type="expression" dxfId="481" priority="1086">
      <formula>N34&lt;R34</formula>
    </cfRule>
  </conditionalFormatting>
  <conditionalFormatting sqref="L36 L40:L41">
    <cfRule type="expression" dxfId="480" priority="568">
      <formula>N36&gt;R36</formula>
    </cfRule>
  </conditionalFormatting>
  <conditionalFormatting sqref="L37:L39">
    <cfRule type="expression" dxfId="479" priority="187">
      <formula>N37&lt;R37</formula>
    </cfRule>
  </conditionalFormatting>
  <conditionalFormatting sqref="L44:L45">
    <cfRule type="expression" dxfId="478" priority="718">
      <formula>N44&lt;R44</formula>
    </cfRule>
  </conditionalFormatting>
  <conditionalFormatting sqref="L46">
    <cfRule type="expression" dxfId="477" priority="562">
      <formula>N46&gt;R46</formula>
    </cfRule>
  </conditionalFormatting>
  <conditionalFormatting sqref="L47:L49">
    <cfRule type="expression" dxfId="476" priority="71">
      <formula>N47&lt;R47</formula>
    </cfRule>
  </conditionalFormatting>
  <conditionalFormatting sqref="L50:L51">
    <cfRule type="expression" dxfId="475" priority="65">
      <formula>N50&gt;R50</formula>
    </cfRule>
  </conditionalFormatting>
  <conditionalFormatting sqref="L54:L55">
    <cfRule type="expression" dxfId="474" priority="1080">
      <formula>N54&lt;R54</formula>
    </cfRule>
  </conditionalFormatting>
  <conditionalFormatting sqref="L56 L60:L61">
    <cfRule type="expression" dxfId="473" priority="556">
      <formula>N56&gt;R56</formula>
    </cfRule>
  </conditionalFormatting>
  <conditionalFormatting sqref="L57:L59">
    <cfRule type="expression" dxfId="472" priority="181">
      <formula>N57&lt;R57</formula>
    </cfRule>
  </conditionalFormatting>
  <conditionalFormatting sqref="L63:L64">
    <cfRule type="expression" dxfId="471" priority="59">
      <formula>N63&lt;R63</formula>
    </cfRule>
  </conditionalFormatting>
  <conditionalFormatting sqref="L65:L67">
    <cfRule type="expression" dxfId="470" priority="502">
      <formula>N65&gt;R65</formula>
    </cfRule>
  </conditionalFormatting>
  <conditionalFormatting sqref="L69:L70">
    <cfRule type="expression" dxfId="469" priority="442">
      <formula>N69&lt;R69</formula>
    </cfRule>
  </conditionalFormatting>
  <conditionalFormatting sqref="L71:L73">
    <cfRule type="expression" dxfId="468" priority="424">
      <formula>N71&gt;R71</formula>
    </cfRule>
  </conditionalFormatting>
  <conditionalFormatting sqref="L75:L76">
    <cfRule type="expression" dxfId="467" priority="53">
      <formula>N75&lt;R75</formula>
    </cfRule>
  </conditionalFormatting>
  <conditionalFormatting sqref="L77:L79">
    <cfRule type="expression" dxfId="466" priority="400">
      <formula>N77&gt;R77</formula>
    </cfRule>
  </conditionalFormatting>
  <conditionalFormatting sqref="L81:L82">
    <cfRule type="expression" dxfId="465" priority="47">
      <formula>N81&lt;R81</formula>
    </cfRule>
  </conditionalFormatting>
  <conditionalFormatting sqref="L83:L85">
    <cfRule type="expression" dxfId="464" priority="376">
      <formula>N83&gt;R83</formula>
    </cfRule>
  </conditionalFormatting>
  <conditionalFormatting sqref="L87">
    <cfRule type="expression" dxfId="463" priority="544">
      <formula>N87&lt;R87</formula>
    </cfRule>
  </conditionalFormatting>
  <conditionalFormatting sqref="L88">
    <cfRule type="expression" dxfId="462" priority="535">
      <formula>N88&gt;R88</formula>
    </cfRule>
  </conditionalFormatting>
  <conditionalFormatting sqref="L90:L91">
    <cfRule type="expression" dxfId="461" priority="41">
      <formula>N90&lt;R90</formula>
    </cfRule>
  </conditionalFormatting>
  <conditionalFormatting sqref="L92:L94">
    <cfRule type="expression" dxfId="460" priority="334">
      <formula>N92&gt;R92</formula>
    </cfRule>
  </conditionalFormatting>
  <conditionalFormatting sqref="L96:L97">
    <cfRule type="expression" dxfId="459" priority="35">
      <formula>N96&lt;R96</formula>
    </cfRule>
  </conditionalFormatting>
  <conditionalFormatting sqref="L98:L100">
    <cfRule type="expression" dxfId="458" priority="271">
      <formula>N98&gt;R98</formula>
    </cfRule>
  </conditionalFormatting>
  <conditionalFormatting sqref="L102:L103">
    <cfRule type="expression" dxfId="457" priority="17">
      <formula>N102&lt;R102</formula>
    </cfRule>
  </conditionalFormatting>
  <conditionalFormatting sqref="L104:L106">
    <cfRule type="expression" dxfId="456" priority="169">
      <formula>N104&gt;R104</formula>
    </cfRule>
  </conditionalFormatting>
  <conditionalFormatting sqref="L108:L109">
    <cfRule type="expression" dxfId="455" priority="11">
      <formula>N108&lt;R108</formula>
    </cfRule>
  </conditionalFormatting>
  <conditionalFormatting sqref="L110 L114:L115">
    <cfRule type="expression" dxfId="454" priority="157">
      <formula>N110&gt;R110</formula>
    </cfRule>
  </conditionalFormatting>
  <conditionalFormatting sqref="L111:L113">
    <cfRule type="expression" dxfId="453" priority="127">
      <formula>N111&lt;R111</formula>
    </cfRule>
  </conditionalFormatting>
  <conditionalFormatting sqref="L117:L118">
    <cfRule type="expression" dxfId="452" priority="5">
      <formula>N117&lt;R117</formula>
    </cfRule>
  </conditionalFormatting>
  <conditionalFormatting sqref="L119 L123:L124">
    <cfRule type="expression" dxfId="451" priority="145">
      <formula>N119&gt;R119</formula>
    </cfRule>
  </conditionalFormatting>
  <conditionalFormatting sqref="L120:L122">
    <cfRule type="expression" dxfId="450" priority="109">
      <formula>N120&lt;R120</formula>
    </cfRule>
  </conditionalFormatting>
  <conditionalFormatting sqref="L126:L127">
    <cfRule type="expression" dxfId="449" priority="328">
      <formula>N126&lt;R126</formula>
    </cfRule>
  </conditionalFormatting>
  <conditionalFormatting sqref="L128:L129">
    <cfRule type="expression" dxfId="448" priority="310">
      <formula>N128&gt;R128</formula>
    </cfRule>
  </conditionalFormatting>
  <conditionalFormatting sqref="L132">
    <cfRule type="expression" dxfId="447" priority="478">
      <formula>N132&lt;R132</formula>
    </cfRule>
  </conditionalFormatting>
  <conditionalFormatting sqref="L133">
    <cfRule type="expression" dxfId="446" priority="466">
      <formula>N133&gt;R133</formula>
    </cfRule>
  </conditionalFormatting>
  <conditionalFormatting sqref="L134:L135">
    <cfRule type="expression" dxfId="445" priority="454">
      <formula>N134&lt;R134</formula>
    </cfRule>
  </conditionalFormatting>
  <conditionalFormatting sqref="L136">
    <cfRule type="expression" dxfId="444" priority="460">
      <formula>N136&gt;R136</formula>
    </cfRule>
  </conditionalFormatting>
  <conditionalFormatting sqref="L137:L138">
    <cfRule type="expression" dxfId="443" priority="370">
      <formula>N137&lt;R137</formula>
    </cfRule>
  </conditionalFormatting>
  <conditionalFormatting sqref="L139">
    <cfRule type="expression" dxfId="442" priority="364">
      <formula>N139&gt;R139</formula>
    </cfRule>
  </conditionalFormatting>
  <conditionalFormatting sqref="L140">
    <cfRule type="expression" dxfId="441" priority="358">
      <formula>N140&lt;R140</formula>
    </cfRule>
  </conditionalFormatting>
  <conditionalFormatting sqref="L142">
    <cfRule type="expression" dxfId="440" priority="1077">
      <formula>N142&lt;R142</formula>
    </cfRule>
  </conditionalFormatting>
  <conditionalFormatting sqref="L143:L144">
    <cfRule type="expression" dxfId="439" priority="547">
      <formula>N143&gt;R143</formula>
    </cfRule>
  </conditionalFormatting>
  <conditionalFormatting sqref="L145">
    <cfRule type="expression" dxfId="438" priority="818">
      <formula>N145&lt;R145</formula>
    </cfRule>
  </conditionalFormatting>
  <conditionalFormatting sqref="L147">
    <cfRule type="expression" dxfId="437" priority="697">
      <formula>N147&gt;R147</formula>
    </cfRule>
  </conditionalFormatting>
  <conditionalFormatting sqref="L148">
    <cfRule type="expression" dxfId="436" priority="211">
      <formula>N148&lt;R148</formula>
    </cfRule>
  </conditionalFormatting>
  <conditionalFormatting sqref="L150">
    <cfRule type="expression" dxfId="435" priority="205">
      <formula>N150&lt;R150</formula>
    </cfRule>
  </conditionalFormatting>
  <conditionalFormatting sqref="L155:L160">
    <cfRule type="expression" dxfId="434" priority="751">
      <formula>N155&gt;R155</formula>
    </cfRule>
  </conditionalFormatting>
  <conditionalFormatting sqref="L161:L162">
    <cfRule type="expression" dxfId="433" priority="996">
      <formula>N161&lt;R161</formula>
    </cfRule>
  </conditionalFormatting>
  <conditionalFormatting sqref="L164:L175">
    <cfRule type="expression" dxfId="432" priority="295">
      <formula>N164&lt;R164</formula>
    </cfRule>
  </conditionalFormatting>
  <hyperlinks>
    <hyperlink ref="P156" location="'KPI 19b'!A1" display="details"/>
    <hyperlink ref="P157" location="'KPI 19c'!A1" display="details"/>
    <hyperlink ref="P158" location="'KPI 19d'!A1" display="details"/>
    <hyperlink ref="P155" location="'KPI 19a'!A1" display="details"/>
    <hyperlink ref="P159" location="'KPI 19e'!A1" display="details"/>
    <hyperlink ref="P160" location="'KPI 19f'!A1" display="details"/>
    <hyperlink ref="P161" location="'KPI 19g'!A1" display="details"/>
    <hyperlink ref="P162" location="'KPI 19h'!A1" display="details"/>
    <hyperlink ref="P147" location="'KPI 18a'!A1" display="details"/>
    <hyperlink ref="P151" location="'KPI 18e'!A1" display="details"/>
    <hyperlink ref="P149" location="'KPI 18c'!A1" display="details"/>
    <hyperlink ref="P152" location="'KPI 18f'!A1" display="details"/>
    <hyperlink ref="P153" location="'KPI 18g'!A1" display="details"/>
    <hyperlink ref="P54" location="'KPI 6a'!A1" display="details"/>
    <hyperlink ref="P44" location="'KPI 5a'!A1" display="details"/>
    <hyperlink ref="P34" location="'KPI 4a'!A1" display="details"/>
    <hyperlink ref="P27" location="'KPI 3a'!A1" display="details"/>
    <hyperlink ref="P17" location="'KPI 2a'!A1" display="details"/>
    <hyperlink ref="P164" location="'KPI 20a'!A1" display="details"/>
    <hyperlink ref="P165" location="'KPI 20b'!A1" display="details"/>
    <hyperlink ref="P166" location="'KPI 20c'!A1" display="details"/>
    <hyperlink ref="P167" location="'KPI 20d'!A1" display="details"/>
    <hyperlink ref="P172" location="'KPI 20i'!A1" display="details"/>
    <hyperlink ref="P173" location="'KPI 20j'!A1" display="details"/>
    <hyperlink ref="P174" location="'KPI 20k'!A1" display="details"/>
    <hyperlink ref="P175" location="'KPI 20l'!A1" display="details"/>
    <hyperlink ref="P7" location="'KPI 1a'!A1" display="details"/>
    <hyperlink ref="P145" location="'KPI 11c'!A1" display="details"/>
    <hyperlink ref="P144" location="'KPI 11b'!A1" display="details"/>
    <hyperlink ref="P142" location="'KPI 7'!A1" display="details"/>
    <hyperlink ref="P143" location="'KPI 11a'!A1" display="details"/>
    <hyperlink ref="P9" location="'KPI 1c'!A1" display="details"/>
    <hyperlink ref="P19" location="'KPI 2c'!A1" display="details"/>
    <hyperlink ref="P29" location="'KPI 3c'!A1" display="details"/>
    <hyperlink ref="P36" location="'KPI 4c'!A1" display="details"/>
    <hyperlink ref="P46" location="'KPI 5c'!A1" display="details"/>
    <hyperlink ref="P56" location="'KPI 6c'!A1" display="details"/>
    <hyperlink ref="P13" location="'KPI 1g'!A1" display="details"/>
    <hyperlink ref="P23" location="'KPI 2g'!A1" display="details"/>
    <hyperlink ref="P30" location="'KPI 3d'!A1" display="details"/>
    <hyperlink ref="P40" location="'KPI 4g'!A1" display="details"/>
    <hyperlink ref="P60" location="'KPI 6g'!A1" display="details"/>
    <hyperlink ref="P14" location="'KPI 1h'!A1" display="details"/>
    <hyperlink ref="P24" location="'KPI 2h'!A1" display="details"/>
    <hyperlink ref="P31" location="'KPI 3e'!A1" display="details"/>
    <hyperlink ref="P41" location="'KPI 4h'!A1" display="details"/>
    <hyperlink ref="P51" location="'KPI 5h'!A1" display="details"/>
    <hyperlink ref="P87" location="'KPI 6b'!A1" display="details"/>
    <hyperlink ref="P88" location="'KPI 6b1'!A1" display="details"/>
    <hyperlink ref="P63" location="'KPI 7a'!A1" display="details"/>
    <hyperlink ref="P65" location="'KPI 7c'!A1" display="details"/>
    <hyperlink ref="P66" location="'KPI 7d'!A1" display="details"/>
    <hyperlink ref="P67" location="'KPI 7e'!A1" display="details"/>
    <hyperlink ref="P132" location="'KPI 17a'!A1" display="details"/>
    <hyperlink ref="P135" location="'KPI 17c'!A1" display="details"/>
    <hyperlink ref="P133" location="'KPI Aa'!A1" display="details"/>
    <hyperlink ref="P136" location="'KPI Bb'!A1" display="details"/>
    <hyperlink ref="P134" location="'KPI 17b'!A1" display="details"/>
    <hyperlink ref="P137" location="'KPI 17d'!A1" display="details"/>
    <hyperlink ref="P61" location="'KPI 6h'!A1" display="details"/>
    <hyperlink ref="P69" location="'KPI 8a'!A1" display="details"/>
    <hyperlink ref="P71" location="'KPI 8c'!A1" display="details"/>
    <hyperlink ref="P72" location="'KPI 8d'!A1" display="details"/>
    <hyperlink ref="P73" location="'KPI 8e'!A1" display="details"/>
    <hyperlink ref="P75" location="'KPI 9a'!A1" display="details"/>
    <hyperlink ref="P77" location="'KPI 9c'!A1" display="details"/>
    <hyperlink ref="P78" location="'KPI 9d'!A1" display="details"/>
    <hyperlink ref="P79" location="'KPI 9e'!A1" display="details"/>
    <hyperlink ref="P81" location="'KPI 11a'!A1" display="details"/>
    <hyperlink ref="P83" location="'KPI 11c'!A1" display="details"/>
    <hyperlink ref="P84" location="'KPI 10d'!A1" display="details"/>
    <hyperlink ref="P85" location="'KPI 10e'!A1" display="details"/>
    <hyperlink ref="P138" location="'KPI 17e'!A1" display="details"/>
    <hyperlink ref="P139" location="'KPI Aa (2)'!A1" display="details"/>
    <hyperlink ref="P140" location="'KPI 17f'!A1" display="details"/>
    <hyperlink ref="P90" location="'KPI 11a'!A1" display="details"/>
    <hyperlink ref="P92" location="'KPI 11c'!A1" display="details"/>
    <hyperlink ref="P93" location="'KPI 11d'!A1" display="details"/>
    <hyperlink ref="P94" location="'KPI 11e'!A1" display="details"/>
    <hyperlink ref="P130" location="'KPI 16f'!A1" display="details"/>
    <hyperlink ref="P129" location="'KPI 16e'!A1" display="details"/>
    <hyperlink ref="P126" location="'KPI 16a'!A1" display="details"/>
    <hyperlink ref="P128" location="'KPI 16c'!A1" display="details"/>
    <hyperlink ref="P168" location="'KPI 20e'!A1" display="details"/>
    <hyperlink ref="P169" location="'KPI 20f'!A1" display="details"/>
    <hyperlink ref="P170" location="'KPI 20g'!A1" display="details"/>
    <hyperlink ref="P171" location="'KPI 20h'!A1" display="details"/>
    <hyperlink ref="P96" location="'KPI 12a'!A1" display="details"/>
    <hyperlink ref="P98" location="'KPI 12c'!A1" display="details"/>
    <hyperlink ref="P99" location="'KPI 12d'!A1" display="details"/>
    <hyperlink ref="P100" location="'KPI 12e'!A1" display="details"/>
    <hyperlink ref="P11" location="'KPI 1e'!A1" display="details"/>
    <hyperlink ref="P21" location="'KPI 2e'!A1" display="details"/>
    <hyperlink ref="P58" location="'KPI 6e'!A1" display="details"/>
    <hyperlink ref="P38" location="'KPI 4e'!A1" display="details"/>
    <hyperlink ref="P10" location="'KPI 1d'!A1" display="details"/>
    <hyperlink ref="A1" location="'KPI 1 (3)'!A1" display="TECHNICAL DASHBOARD                                           PRODUCTION AND WATER QUALITY"/>
    <hyperlink ref="P20" location="'KPI 2d'!A1" display="details"/>
    <hyperlink ref="P37" location="'KPI 4d'!A1" display="details"/>
    <hyperlink ref="P57" location="'KPI 6d'!A1" display="details"/>
    <hyperlink ref="P148" location="'KPI 18b'!A1" display="details"/>
    <hyperlink ref="P150" location="'KPI 18d'!A1" display="details"/>
    <hyperlink ref="P12" location="'KPI 1f'!A1" display="details"/>
    <hyperlink ref="P22" location="'KPI 2f'!A1" display="details"/>
    <hyperlink ref="P39" location="'KPI 4f'!A1" display="details"/>
    <hyperlink ref="P59" location="'KPI 6f'!A1" display="details"/>
    <hyperlink ref="P102" location="'KPI 13a'!A1" display="details"/>
    <hyperlink ref="P104" location="'KPI 13c'!A1" display="details"/>
    <hyperlink ref="P105" location="'KPI 13d'!A1" display="details"/>
    <hyperlink ref="P106" location="'KPI 13e'!A1" display="details"/>
    <hyperlink ref="P108" location="'KPI 14a'!A1" display="details"/>
    <hyperlink ref="P110" location="'KPI 14c'!A1" display="details"/>
    <hyperlink ref="P114" location="'KPI 14g'!A1" display="details"/>
    <hyperlink ref="P115" location="'KPI 14h'!A1" display="details"/>
    <hyperlink ref="P117" location="'KPI 15a'!A1" display="details"/>
    <hyperlink ref="P119" location="'KPI 17c'!A1" display="details"/>
    <hyperlink ref="P123" location="'KPI 15g'!A1" display="details"/>
    <hyperlink ref="P124" location="'KPI 15h'!A1" display="details"/>
    <hyperlink ref="P112" location="'KPI 14e'!A1" display="details"/>
    <hyperlink ref="P111" location="'KPI 14d'!A1" display="details"/>
    <hyperlink ref="P113" location="'KPI 14f'!A1" display="details"/>
    <hyperlink ref="P121" location="'KPI 15e'!A1" display="details"/>
    <hyperlink ref="P120" location="'KPI 15d'!A1" display="details"/>
    <hyperlink ref="P122" location="'KPI 15f'!A1" display="details"/>
    <hyperlink ref="P48" location="'KPI 5e'!A1" display="details"/>
    <hyperlink ref="P47" location="'KPI 5d'!A1" display="details"/>
    <hyperlink ref="P49" location="'KPI 5f'!A1" display="details"/>
    <hyperlink ref="P50" location="'KPI 5g'!A1" display="details"/>
    <hyperlink ref="P8" location="'KPI 1b'!A1" display="details"/>
    <hyperlink ref="P18" location="'KPI 2b'!A1" display="details"/>
    <hyperlink ref="P28" location="'KPI 3b'!A1" display="details"/>
    <hyperlink ref="P35" location="'KPI 4b'!A1" display="details"/>
    <hyperlink ref="P55" location="'KPI 6b'!A1" display="details"/>
    <hyperlink ref="P64" location="'KPI 7b'!A1" display="details"/>
    <hyperlink ref="P76" location="'KPI 9b'!A1" display="details"/>
    <hyperlink ref="P82" location="'KPI 10b'!A1" display="details"/>
    <hyperlink ref="P91" location="'KPI 11b'!A1" display="details"/>
    <hyperlink ref="P97" location="'KPI 12b'!A1" display="details"/>
    <hyperlink ref="P45" location="'KPI 5b'!A1" display="details"/>
    <hyperlink ref="P70" location="'KPI 8b'!A1" display="details"/>
    <hyperlink ref="P103" location="'KPI 13b'!A1" display="details"/>
    <hyperlink ref="P109" location="'KPI 14b'!A1" display="details"/>
    <hyperlink ref="P118" location="'KPI 15b'!A1" display="details"/>
    <hyperlink ref="P127" location="'KPI 16b'!A1" display="details"/>
  </hyperlinks>
  <pageMargins left="0.51181102362204722" right="0.51181102362204722" top="0.74803149606299213" bottom="0.74803149606299213" header="0.31496062992125984" footer="0.31496062992125984"/>
  <pageSetup paperSize="9" scale="75" orientation="landscape" r:id="rId1"/>
  <rowBreaks count="1" manualBreakCount="1">
    <brk id="162" max="11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985" r:id="rId4" name="Spinner 1">
              <controlPr defaultSize="0" autoPict="0">
                <anchor moveWithCells="1" sizeWithCells="1">
                  <from>
                    <xdr:col>1</xdr:col>
                    <xdr:colOff>1022350</xdr:colOff>
                    <xdr:row>1</xdr:row>
                    <xdr:rowOff>12700</xdr:rowOff>
                  </from>
                  <to>
                    <xdr:col>1</xdr:col>
                    <xdr:colOff>1651000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P209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B157" sqref="B157"/>
    </sheetView>
  </sheetViews>
  <sheetFormatPr defaultColWidth="9.1796875" defaultRowHeight="14.5"/>
  <cols>
    <col min="1" max="1" width="9.1796875" style="90"/>
    <col min="2" max="2" width="67.1796875" style="90" bestFit="1" customWidth="1"/>
    <col min="3" max="3" width="9.1796875" style="90"/>
    <col min="4" max="4" width="7.54296875" style="90" customWidth="1"/>
    <col min="5" max="5" width="15.453125" style="90" bestFit="1" customWidth="1"/>
    <col min="6" max="6" width="17.453125" style="90" customWidth="1"/>
    <col min="7" max="7" width="16.54296875" style="90" customWidth="1"/>
    <col min="8" max="8" width="14.453125" style="90" customWidth="1"/>
    <col min="9" max="10" width="16.453125" style="90" customWidth="1"/>
    <col min="11" max="16" width="12.6328125" style="90" bestFit="1" customWidth="1"/>
    <col min="17" max="16384" width="9.1796875" style="90"/>
  </cols>
  <sheetData>
    <row r="1" spans="1:16">
      <c r="B1" s="90">
        <f>'Dashboard Production Quality'!B1</f>
        <v>0</v>
      </c>
      <c r="C1" s="90">
        <f>'Dashboard Production Quality'!C1</f>
        <v>0</v>
      </c>
      <c r="E1" s="90">
        <v>13.4</v>
      </c>
    </row>
    <row r="2" spans="1:16">
      <c r="B2" s="90">
        <f>'Dashboard Production Quality'!B2</f>
        <v>46054</v>
      </c>
      <c r="C2" s="90">
        <f>'Dashboard Production Quality'!C2</f>
        <v>0</v>
      </c>
      <c r="E2" s="90">
        <v>0.02</v>
      </c>
    </row>
    <row r="3" spans="1:16">
      <c r="B3" s="90">
        <f>'Dashboard Production Quality'!B3</f>
        <v>0</v>
      </c>
      <c r="C3" s="90">
        <f>'Dashboard Production Quality'!C3</f>
        <v>0</v>
      </c>
    </row>
    <row r="4" spans="1:16">
      <c r="A4" s="90">
        <f>'Dashboard Production Quality'!A4</f>
        <v>0</v>
      </c>
      <c r="C4" s="90" t="str">
        <f>'Dashboard Production Quality'!C4</f>
        <v>Unit</v>
      </c>
      <c r="E4" s="90" t="s">
        <v>114</v>
      </c>
      <c r="F4" s="90" t="s">
        <v>115</v>
      </c>
      <c r="G4" s="90" t="s">
        <v>116</v>
      </c>
      <c r="H4" s="90" t="s">
        <v>117</v>
      </c>
      <c r="I4" s="90" t="s">
        <v>118</v>
      </c>
      <c r="J4" s="90" t="s">
        <v>119</v>
      </c>
      <c r="K4" s="90" t="s">
        <v>120</v>
      </c>
      <c r="L4" s="90" t="s">
        <v>121</v>
      </c>
      <c r="M4" s="90" t="s">
        <v>122</v>
      </c>
      <c r="N4" s="90" t="s">
        <v>123</v>
      </c>
      <c r="O4" s="90" t="s">
        <v>124</v>
      </c>
      <c r="P4" s="90" t="s">
        <v>125</v>
      </c>
    </row>
    <row r="5" spans="1:16">
      <c r="A5" s="90" t="str">
        <f>'Dashboard Production Quality'!A5</f>
        <v xml:space="preserve">DASHBOARD - VOLUMES PRODUCED - NON-REVENUE WATER </v>
      </c>
      <c r="B5" s="90">
        <f>'Dashboard Production Quality'!B5</f>
        <v>0</v>
      </c>
      <c r="C5" s="90">
        <f>'Dashboard Production Quality'!C5</f>
        <v>0</v>
      </c>
    </row>
    <row r="6" spans="1:16">
      <c r="A6" s="90" t="str">
        <f>'Dashboard Production Quality'!A7</f>
        <v>1a</v>
      </c>
      <c r="B6" s="113" t="str">
        <f>'Dashboard Production Quality'!B6</f>
        <v>DTI PRODUCTION SITE</v>
      </c>
      <c r="C6" s="90">
        <f>'Dashboard Production Quality'!C6</f>
        <v>0</v>
      </c>
      <c r="E6" s="126"/>
      <c r="F6" s="126"/>
      <c r="G6" s="126"/>
      <c r="H6" s="126"/>
      <c r="I6" s="126"/>
      <c r="J6" s="126"/>
      <c r="K6" s="126"/>
      <c r="L6" s="126"/>
      <c r="M6" s="126"/>
      <c r="N6" s="126"/>
      <c r="O6" s="126"/>
      <c r="P6" s="126"/>
    </row>
    <row r="7" spans="1:16">
      <c r="A7" s="90" t="str">
        <f>'Dashboard Production Quality'!A7</f>
        <v>1a</v>
      </c>
      <c r="B7" s="90" t="str">
        <f>'Dashboard Production Quality'!B7</f>
        <v>Water Volume Abstracted</v>
      </c>
      <c r="C7" s="90" t="str">
        <f>'Dashboard Production Quality'!C7</f>
        <v>M3</v>
      </c>
      <c r="E7" s="169">
        <v>40000</v>
      </c>
      <c r="F7" s="169">
        <v>40020</v>
      </c>
      <c r="G7" s="169">
        <v>40520</v>
      </c>
      <c r="H7" s="169">
        <v>41020</v>
      </c>
      <c r="I7" s="169">
        <v>41520</v>
      </c>
      <c r="J7" s="169">
        <v>42020</v>
      </c>
      <c r="K7" s="169">
        <v>42520</v>
      </c>
      <c r="L7" s="169">
        <v>43020</v>
      </c>
      <c r="M7" s="169">
        <v>43520</v>
      </c>
      <c r="N7" s="169">
        <v>44020</v>
      </c>
      <c r="O7" s="169">
        <v>44520</v>
      </c>
      <c r="P7" s="169">
        <v>45020</v>
      </c>
    </row>
    <row r="8" spans="1:16">
      <c r="A8" s="90" t="str">
        <f>'Dashboard Production Quality'!A8</f>
        <v>1b</v>
      </c>
      <c r="B8" s="90" t="str">
        <f>'Dashboard Production Quality'!B8</f>
        <v>Water Volume Supplied</v>
      </c>
      <c r="C8" s="90" t="str">
        <f>'Dashboard Production Quality'!C8</f>
        <v>M3</v>
      </c>
      <c r="E8" s="168">
        <f>E7-E14</f>
        <v>39200</v>
      </c>
      <c r="F8" s="168">
        <f t="shared" ref="F8:P8" si="0">F7-F14</f>
        <v>39219.599999999999</v>
      </c>
      <c r="G8" s="168">
        <f t="shared" si="0"/>
        <v>39709.599999999999</v>
      </c>
      <c r="H8" s="168">
        <f t="shared" si="0"/>
        <v>40199.599999999999</v>
      </c>
      <c r="I8" s="168">
        <f t="shared" si="0"/>
        <v>40689.599999999999</v>
      </c>
      <c r="J8" s="168">
        <f t="shared" si="0"/>
        <v>41179.599999999999</v>
      </c>
      <c r="K8" s="168">
        <f t="shared" si="0"/>
        <v>41669.599999999999</v>
      </c>
      <c r="L8" s="168">
        <f t="shared" si="0"/>
        <v>42159.6</v>
      </c>
      <c r="M8" s="168">
        <f t="shared" si="0"/>
        <v>42649.599999999999</v>
      </c>
      <c r="N8" s="168">
        <f t="shared" si="0"/>
        <v>43139.6</v>
      </c>
      <c r="O8" s="168">
        <f t="shared" si="0"/>
        <v>43629.599999999999</v>
      </c>
      <c r="P8" s="168">
        <f t="shared" si="0"/>
        <v>44119.6</v>
      </c>
    </row>
    <row r="9" spans="1:16">
      <c r="A9" s="90" t="str">
        <f>'Dashboard Production Quality'!A9</f>
        <v>1c</v>
      </c>
      <c r="B9" s="90" t="str">
        <f>'Dashboard Production Quality'!B9</f>
        <v>Power Grid</v>
      </c>
      <c r="C9" s="90" t="str">
        <f>'Dashboard Production Quality'!C9</f>
        <v>KWH</v>
      </c>
      <c r="E9" s="4">
        <v>50298.261111111111</v>
      </c>
      <c r="F9" s="4">
        <v>50298.261111111111</v>
      </c>
      <c r="G9" s="4">
        <v>50298.261111111111</v>
      </c>
      <c r="H9" s="4">
        <v>50298.261111111111</v>
      </c>
      <c r="I9" s="4">
        <v>50298.261111111111</v>
      </c>
      <c r="J9" s="4">
        <v>50298.261111111111</v>
      </c>
      <c r="K9" s="4">
        <v>50298.261111111111</v>
      </c>
      <c r="L9" s="4">
        <v>50298.261111111111</v>
      </c>
      <c r="M9" s="4">
        <v>50298.261111111111</v>
      </c>
      <c r="N9" s="4">
        <v>50298.261111111111</v>
      </c>
      <c r="O9" s="4">
        <v>50298.261111111111</v>
      </c>
      <c r="P9" s="4">
        <v>50298.261111111111</v>
      </c>
    </row>
    <row r="10" spans="1:16">
      <c r="A10" s="90" t="str">
        <f>'Dashboard Production Quality'!A10</f>
        <v>1d</v>
      </c>
      <c r="B10" s="90" t="str">
        <f>'Dashboard Production Quality'!B10</f>
        <v>Power Solar</v>
      </c>
      <c r="C10" s="90" t="str">
        <f>'Dashboard Production Quality'!C10</f>
        <v>KWH</v>
      </c>
      <c r="E10" s="4">
        <v>15534.791272630959</v>
      </c>
      <c r="F10" s="4">
        <v>15534.791272630959</v>
      </c>
      <c r="G10" s="4">
        <v>15534.791272630959</v>
      </c>
      <c r="H10" s="4">
        <v>15534.791272630959</v>
      </c>
      <c r="I10" s="4">
        <v>15534.791272630959</v>
      </c>
      <c r="J10" s="4">
        <v>15534.791272630959</v>
      </c>
      <c r="K10" s="4">
        <v>15534.791272630959</v>
      </c>
      <c r="L10" s="4">
        <v>15534.791272630959</v>
      </c>
      <c r="M10" s="4">
        <v>15534.791272630959</v>
      </c>
      <c r="N10" s="4">
        <v>15534.791272630959</v>
      </c>
      <c r="O10" s="4">
        <v>15534.791272630959</v>
      </c>
      <c r="P10" s="4">
        <v>15534.791272630959</v>
      </c>
    </row>
    <row r="11" spans="1:16">
      <c r="A11" s="90" t="str">
        <f>'Dashboard Production Quality'!A11</f>
        <v>1e</v>
      </c>
      <c r="B11" s="90" t="str">
        <f>'Dashboard Production Quality'!B11</f>
        <v>Total Power Consumption</v>
      </c>
      <c r="C11" s="90" t="str">
        <f>'Dashboard Production Quality'!C11</f>
        <v>KWH</v>
      </c>
      <c r="E11" s="90">
        <f t="shared" ref="E11:P11" si="1">E10+E9</f>
        <v>65833.052383742062</v>
      </c>
      <c r="F11" s="90">
        <f t="shared" si="1"/>
        <v>65833.052383742062</v>
      </c>
      <c r="G11" s="90">
        <f t="shared" si="1"/>
        <v>65833.052383742062</v>
      </c>
      <c r="H11" s="90">
        <f t="shared" si="1"/>
        <v>65833.052383742062</v>
      </c>
      <c r="I11" s="90">
        <f t="shared" si="1"/>
        <v>65833.052383742062</v>
      </c>
      <c r="J11" s="90">
        <f t="shared" si="1"/>
        <v>65833.052383742062</v>
      </c>
      <c r="K11" s="90">
        <f t="shared" si="1"/>
        <v>65833.052383742062</v>
      </c>
      <c r="L11" s="90">
        <f t="shared" si="1"/>
        <v>65833.052383742062</v>
      </c>
      <c r="M11" s="90">
        <f t="shared" si="1"/>
        <v>65833.052383742062</v>
      </c>
      <c r="N11" s="90">
        <f t="shared" si="1"/>
        <v>65833.052383742062</v>
      </c>
      <c r="O11" s="90">
        <f t="shared" si="1"/>
        <v>65833.052383742062</v>
      </c>
      <c r="P11" s="90">
        <f t="shared" si="1"/>
        <v>65833.052383742062</v>
      </c>
    </row>
    <row r="12" spans="1:16">
      <c r="A12" s="90" t="str">
        <f>'Dashboard Production Quality'!A12</f>
        <v>1f</v>
      </c>
      <c r="B12" s="90" t="str">
        <f>'Dashboard Production Quality'!B12</f>
        <v>% Solar</v>
      </c>
      <c r="C12" s="90" t="str">
        <f>'Dashboard Production Quality'!C12</f>
        <v>%</v>
      </c>
      <c r="E12" s="141">
        <f t="shared" ref="E12:P12" si="2">E10/E11</f>
        <v>0.23597252003565591</v>
      </c>
      <c r="F12" s="141">
        <f t="shared" si="2"/>
        <v>0.23597252003565591</v>
      </c>
      <c r="G12" s="141">
        <f t="shared" si="2"/>
        <v>0.23597252003565591</v>
      </c>
      <c r="H12" s="141">
        <f t="shared" si="2"/>
        <v>0.23597252003565591</v>
      </c>
      <c r="I12" s="141">
        <f t="shared" si="2"/>
        <v>0.23597252003565591</v>
      </c>
      <c r="J12" s="141">
        <f t="shared" si="2"/>
        <v>0.23597252003565591</v>
      </c>
      <c r="K12" s="141">
        <f t="shared" si="2"/>
        <v>0.23597252003565591</v>
      </c>
      <c r="L12" s="141">
        <f t="shared" si="2"/>
        <v>0.23597252003565591</v>
      </c>
      <c r="M12" s="141">
        <f t="shared" si="2"/>
        <v>0.23597252003565591</v>
      </c>
      <c r="N12" s="141">
        <f t="shared" si="2"/>
        <v>0.23597252003565591</v>
      </c>
      <c r="O12" s="141">
        <f t="shared" si="2"/>
        <v>0.23597252003565591</v>
      </c>
      <c r="P12" s="141">
        <f t="shared" si="2"/>
        <v>0.23597252003565591</v>
      </c>
    </row>
    <row r="13" spans="1:16">
      <c r="A13" s="90" t="str">
        <f>'Dashboard Production Quality'!A13</f>
        <v>1g</v>
      </c>
      <c r="B13" s="90" t="str">
        <f>'Dashboard Production Quality'!B13</f>
        <v>Power  Efficiency</v>
      </c>
      <c r="C13" s="90" t="str">
        <f>'Dashboard Production Quality'!C13</f>
        <v>KWH/M3</v>
      </c>
      <c r="E13" s="90">
        <f t="shared" ref="E13:P13" si="3">E11/E7</f>
        <v>1.6458263095935515</v>
      </c>
      <c r="F13" s="90">
        <f t="shared" si="3"/>
        <v>1.6450038076897067</v>
      </c>
      <c r="G13" s="90">
        <f t="shared" si="3"/>
        <v>1.6247051427379582</v>
      </c>
      <c r="H13" s="90">
        <f t="shared" si="3"/>
        <v>1.6049013257860083</v>
      </c>
      <c r="I13" s="90">
        <f t="shared" si="3"/>
        <v>1.5855744793772173</v>
      </c>
      <c r="J13" s="90">
        <f t="shared" si="3"/>
        <v>1.5667075769572123</v>
      </c>
      <c r="K13" s="90">
        <f t="shared" si="3"/>
        <v>1.548284392844357</v>
      </c>
      <c r="L13" s="90">
        <f t="shared" si="3"/>
        <v>1.5302894556890299</v>
      </c>
      <c r="M13" s="90">
        <f t="shared" si="3"/>
        <v>1.5127080051411319</v>
      </c>
      <c r="N13" s="90">
        <f t="shared" si="3"/>
        <v>1.495525951470742</v>
      </c>
      <c r="O13" s="90">
        <f t="shared" si="3"/>
        <v>1.4787298379097498</v>
      </c>
      <c r="P13" s="90">
        <f t="shared" si="3"/>
        <v>1.4623068055029333</v>
      </c>
    </row>
    <row r="14" spans="1:16">
      <c r="A14" s="90" t="str">
        <f>'Dashboard Production Quality'!A14</f>
        <v>1h</v>
      </c>
      <c r="B14" s="90" t="str">
        <f>'Dashboard Production Quality'!B14</f>
        <v>Production Loss</v>
      </c>
      <c r="C14" s="90" t="str">
        <f>'Dashboard Production Quality'!C14</f>
        <v>M3</v>
      </c>
      <c r="E14" s="90">
        <f>$E$2*E7</f>
        <v>800</v>
      </c>
      <c r="F14" s="90">
        <f t="shared" ref="F14:P14" si="4">$E$2*F7</f>
        <v>800.4</v>
      </c>
      <c r="G14" s="90">
        <f t="shared" si="4"/>
        <v>810.4</v>
      </c>
      <c r="H14" s="90">
        <f t="shared" si="4"/>
        <v>820.4</v>
      </c>
      <c r="I14" s="90">
        <f t="shared" si="4"/>
        <v>830.4</v>
      </c>
      <c r="J14" s="90">
        <f t="shared" si="4"/>
        <v>840.4</v>
      </c>
      <c r="K14" s="90">
        <f t="shared" si="4"/>
        <v>850.4</v>
      </c>
      <c r="L14" s="90">
        <f t="shared" si="4"/>
        <v>860.4</v>
      </c>
      <c r="M14" s="90">
        <f t="shared" si="4"/>
        <v>870.4</v>
      </c>
      <c r="N14" s="90">
        <f t="shared" si="4"/>
        <v>880.4</v>
      </c>
      <c r="O14" s="90">
        <f t="shared" si="4"/>
        <v>890.4</v>
      </c>
      <c r="P14" s="90">
        <f t="shared" si="4"/>
        <v>900.4</v>
      </c>
    </row>
    <row r="15" spans="1:16">
      <c r="A15" s="170">
        <f>'Dashboard Production Quality'!A16</f>
        <v>2</v>
      </c>
      <c r="B15" s="171" t="str">
        <f>'Dashboard Production Quality'!B16</f>
        <v>WATERWORKS PRODUCTION SITE</v>
      </c>
      <c r="C15" s="170">
        <f>'Dashboard Production Quality'!C16</f>
        <v>0</v>
      </c>
      <c r="D15" s="170"/>
      <c r="E15" s="170"/>
      <c r="F15" s="170"/>
      <c r="G15" s="170"/>
      <c r="H15" s="170"/>
      <c r="I15" s="170"/>
      <c r="J15" s="170"/>
      <c r="K15" s="170"/>
      <c r="L15" s="170"/>
      <c r="M15" s="170"/>
      <c r="N15" s="170"/>
      <c r="O15" s="170"/>
      <c r="P15" s="170"/>
    </row>
    <row r="16" spans="1:16">
      <c r="A16" s="90" t="str">
        <f>'Dashboard Production Quality'!A17</f>
        <v>2a</v>
      </c>
      <c r="B16" s="90" t="str">
        <f>'Dashboard Production Quality'!B17</f>
        <v>Water Volume Abstracted</v>
      </c>
      <c r="C16" s="90" t="str">
        <f>'Dashboard Production Quality'!C17</f>
        <v>M3</v>
      </c>
      <c r="E16" s="4">
        <v>19200</v>
      </c>
      <c r="F16" s="4">
        <v>19250</v>
      </c>
      <c r="G16" s="4">
        <v>19300</v>
      </c>
      <c r="H16" s="4">
        <v>19350</v>
      </c>
      <c r="I16" s="4">
        <v>19400</v>
      </c>
      <c r="J16" s="4">
        <v>19450</v>
      </c>
      <c r="K16" s="4">
        <v>19500</v>
      </c>
      <c r="L16" s="4">
        <v>19550</v>
      </c>
      <c r="M16" s="4">
        <v>19600</v>
      </c>
      <c r="N16" s="4">
        <v>19650</v>
      </c>
      <c r="O16" s="4">
        <v>19700</v>
      </c>
      <c r="P16" s="4">
        <v>19750</v>
      </c>
    </row>
    <row r="17" spans="1:16">
      <c r="A17" s="90" t="str">
        <f>'Dashboard Production Quality'!A18</f>
        <v>2b</v>
      </c>
      <c r="B17" s="90" t="str">
        <f>'Dashboard Production Quality'!B18</f>
        <v>Water Volume Supplied</v>
      </c>
      <c r="C17" s="90" t="str">
        <f>'Dashboard Production Quality'!C18</f>
        <v>M3</v>
      </c>
      <c r="E17" s="90">
        <f>E16-E23</f>
        <v>18816</v>
      </c>
      <c r="F17" s="90">
        <f t="shared" ref="F17:P17" si="5">F16-F23</f>
        <v>18865</v>
      </c>
      <c r="G17" s="90">
        <f t="shared" si="5"/>
        <v>18914</v>
      </c>
      <c r="H17" s="90">
        <f t="shared" si="5"/>
        <v>18963</v>
      </c>
      <c r="I17" s="90">
        <f t="shared" si="5"/>
        <v>19012</v>
      </c>
      <c r="J17" s="90">
        <f t="shared" si="5"/>
        <v>19061</v>
      </c>
      <c r="K17" s="90">
        <f t="shared" si="5"/>
        <v>19110</v>
      </c>
      <c r="L17" s="90">
        <f t="shared" si="5"/>
        <v>19159</v>
      </c>
      <c r="M17" s="90">
        <f t="shared" si="5"/>
        <v>19208</v>
      </c>
      <c r="N17" s="90">
        <f t="shared" si="5"/>
        <v>19257</v>
      </c>
      <c r="O17" s="90">
        <f t="shared" si="5"/>
        <v>19306</v>
      </c>
      <c r="P17" s="90">
        <f t="shared" si="5"/>
        <v>19355</v>
      </c>
    </row>
    <row r="18" spans="1:16">
      <c r="A18" s="90" t="str">
        <f>'Dashboard Production Quality'!A19</f>
        <v>2c</v>
      </c>
      <c r="B18" s="90" t="str">
        <f>'Dashboard Production Quality'!B19</f>
        <v>Power Grid</v>
      </c>
      <c r="C18" s="90" t="str">
        <f>'Dashboard Production Quality'!C19</f>
        <v>KWH</v>
      </c>
      <c r="E18" s="4">
        <v>32877.704999999994</v>
      </c>
      <c r="F18" s="4">
        <v>32877.704999999994</v>
      </c>
      <c r="G18" s="4">
        <v>32877.704999999994</v>
      </c>
      <c r="H18" s="4">
        <v>32877.704999999994</v>
      </c>
      <c r="I18" s="4">
        <v>32877.704999999994</v>
      </c>
      <c r="J18" s="4">
        <v>32877.704999999994</v>
      </c>
      <c r="K18" s="4">
        <v>32877.704999999994</v>
      </c>
      <c r="L18" s="4">
        <v>32877.704999999994</v>
      </c>
      <c r="M18" s="4">
        <v>32877.704999999994</v>
      </c>
      <c r="N18" s="4">
        <v>32877.704999999994</v>
      </c>
      <c r="O18" s="4">
        <v>32877.704999999994</v>
      </c>
      <c r="P18" s="4">
        <v>32877.704999999994</v>
      </c>
    </row>
    <row r="19" spans="1:16">
      <c r="A19" s="90" t="str">
        <f>'Dashboard Production Quality'!A20</f>
        <v>2d</v>
      </c>
      <c r="B19" s="90" t="str">
        <f>'Dashboard Production Quality'!B20</f>
        <v xml:space="preserve">Power solar </v>
      </c>
      <c r="C19" s="90" t="str">
        <f>'Dashboard Production Quality'!C20</f>
        <v>KWH</v>
      </c>
      <c r="E19">
        <v>10118.458388888888</v>
      </c>
      <c r="F19">
        <v>10118.458388888888</v>
      </c>
      <c r="G19">
        <v>10118.458388888888</v>
      </c>
      <c r="H19">
        <v>10118.458388888888</v>
      </c>
      <c r="I19">
        <v>10118.458388888888</v>
      </c>
      <c r="J19">
        <v>10118.458388888888</v>
      </c>
      <c r="K19">
        <v>10118.458388888888</v>
      </c>
      <c r="L19">
        <v>10118.458388888888</v>
      </c>
      <c r="M19">
        <v>10118.458388888888</v>
      </c>
      <c r="N19">
        <v>10118.458388888888</v>
      </c>
      <c r="O19">
        <v>10118.458388888888</v>
      </c>
      <c r="P19">
        <v>10118.458388888888</v>
      </c>
    </row>
    <row r="20" spans="1:16">
      <c r="A20" s="90" t="str">
        <f>'Dashboard Production Quality'!A21</f>
        <v>2e</v>
      </c>
      <c r="B20" s="90" t="str">
        <f>'Dashboard Production Quality'!B21</f>
        <v>Total Power Consumption</v>
      </c>
      <c r="C20" s="90" t="str">
        <f>'Dashboard Production Quality'!C21</f>
        <v>KWH</v>
      </c>
      <c r="E20" s="90">
        <f t="shared" ref="E20:P20" si="6">E18+E19</f>
        <v>42996.163388888883</v>
      </c>
      <c r="F20" s="90">
        <f t="shared" si="6"/>
        <v>42996.163388888883</v>
      </c>
      <c r="G20" s="90">
        <f t="shared" si="6"/>
        <v>42996.163388888883</v>
      </c>
      <c r="H20" s="90">
        <f t="shared" si="6"/>
        <v>42996.163388888883</v>
      </c>
      <c r="I20" s="90">
        <f t="shared" si="6"/>
        <v>42996.163388888883</v>
      </c>
      <c r="J20" s="90">
        <f t="shared" si="6"/>
        <v>42996.163388888883</v>
      </c>
      <c r="K20" s="90">
        <f t="shared" si="6"/>
        <v>42996.163388888883</v>
      </c>
      <c r="L20" s="90">
        <f t="shared" si="6"/>
        <v>42996.163388888883</v>
      </c>
      <c r="M20" s="90">
        <f t="shared" si="6"/>
        <v>42996.163388888883</v>
      </c>
      <c r="N20" s="90">
        <f t="shared" si="6"/>
        <v>42996.163388888883</v>
      </c>
      <c r="O20" s="90">
        <f t="shared" si="6"/>
        <v>42996.163388888883</v>
      </c>
      <c r="P20" s="90">
        <f t="shared" si="6"/>
        <v>42996.163388888883</v>
      </c>
    </row>
    <row r="21" spans="1:16">
      <c r="A21" s="90" t="str">
        <f>'Dashboard Production Quality'!A22</f>
        <v>2f</v>
      </c>
      <c r="B21" s="90" t="str">
        <f>'Dashboard Production Quality'!B22</f>
        <v>% Solar</v>
      </c>
      <c r="C21" s="90" t="str">
        <f>'Dashboard Production Quality'!C22</f>
        <v>%</v>
      </c>
      <c r="E21" s="100">
        <f t="shared" ref="E21:P21" si="7">E19/E20</f>
        <v>0.23533398311310055</v>
      </c>
      <c r="F21" s="100">
        <f t="shared" si="7"/>
        <v>0.23533398311310055</v>
      </c>
      <c r="G21" s="100">
        <f t="shared" si="7"/>
        <v>0.23533398311310055</v>
      </c>
      <c r="H21" s="100">
        <f t="shared" si="7"/>
        <v>0.23533398311310055</v>
      </c>
      <c r="I21" s="100">
        <f t="shared" si="7"/>
        <v>0.23533398311310055</v>
      </c>
      <c r="J21" s="100">
        <f t="shared" si="7"/>
        <v>0.23533398311310055</v>
      </c>
      <c r="K21" s="100">
        <f t="shared" si="7"/>
        <v>0.23533398311310055</v>
      </c>
      <c r="L21" s="100">
        <f t="shared" si="7"/>
        <v>0.23533398311310055</v>
      </c>
      <c r="M21" s="100">
        <f t="shared" si="7"/>
        <v>0.23533398311310055</v>
      </c>
      <c r="N21" s="100">
        <f t="shared" si="7"/>
        <v>0.23533398311310055</v>
      </c>
      <c r="O21" s="100">
        <f t="shared" si="7"/>
        <v>0.23533398311310055</v>
      </c>
      <c r="P21" s="100">
        <f t="shared" si="7"/>
        <v>0.23533398311310055</v>
      </c>
    </row>
    <row r="22" spans="1:16">
      <c r="A22" s="90" t="str">
        <f>'Dashboard Production Quality'!A23</f>
        <v>2g</v>
      </c>
      <c r="B22" s="90" t="str">
        <f>'Dashboard Production Quality'!B23</f>
        <v>Power  Efficiency</v>
      </c>
      <c r="C22" s="90" t="str">
        <f>'Dashboard Production Quality'!C23</f>
        <v>KWH/M3</v>
      </c>
      <c r="E22" s="90">
        <f t="shared" ref="E22:P22" si="8">E20/E16</f>
        <v>2.2393835098379626</v>
      </c>
      <c r="F22" s="90">
        <f t="shared" si="8"/>
        <v>2.233566929292929</v>
      </c>
      <c r="G22" s="90">
        <f t="shared" si="8"/>
        <v>2.2277804864709267</v>
      </c>
      <c r="H22" s="90">
        <f t="shared" si="8"/>
        <v>2.2220239477461954</v>
      </c>
      <c r="I22" s="90">
        <f t="shared" si="8"/>
        <v>2.2162970819014887</v>
      </c>
      <c r="J22" s="90">
        <f t="shared" si="8"/>
        <v>2.2105996600971149</v>
      </c>
      <c r="K22" s="90">
        <f t="shared" si="8"/>
        <v>2.2049314558404554</v>
      </c>
      <c r="L22" s="90">
        <f t="shared" si="8"/>
        <v>2.1992922449559531</v>
      </c>
      <c r="M22" s="90">
        <f t="shared" si="8"/>
        <v>2.1936818055555554</v>
      </c>
      <c r="N22" s="90">
        <f t="shared" si="8"/>
        <v>2.1880999180096126</v>
      </c>
      <c r="O22" s="90">
        <f t="shared" si="8"/>
        <v>2.1825463649182173</v>
      </c>
      <c r="P22" s="90">
        <f t="shared" si="8"/>
        <v>2.1770209310829816</v>
      </c>
    </row>
    <row r="23" spans="1:16">
      <c r="A23" s="90" t="str">
        <f>'Dashboard Production Quality'!A24</f>
        <v>2h</v>
      </c>
      <c r="B23" s="90" t="str">
        <f>'Dashboard Production Quality'!B24</f>
        <v>Production Loss</v>
      </c>
      <c r="C23" s="90" t="str">
        <f>'Dashboard Production Quality'!C24</f>
        <v>M3</v>
      </c>
      <c r="E23" s="90">
        <f>$E$2*E16</f>
        <v>384</v>
      </c>
      <c r="F23" s="90">
        <f t="shared" ref="F23:P23" si="9">$E$2*F16</f>
        <v>385</v>
      </c>
      <c r="G23" s="90">
        <f t="shared" si="9"/>
        <v>386</v>
      </c>
      <c r="H23" s="90">
        <f t="shared" si="9"/>
        <v>387</v>
      </c>
      <c r="I23" s="90">
        <f t="shared" si="9"/>
        <v>388</v>
      </c>
      <c r="J23" s="90">
        <f t="shared" si="9"/>
        <v>389</v>
      </c>
      <c r="K23" s="90">
        <f t="shared" si="9"/>
        <v>390</v>
      </c>
      <c r="L23" s="90">
        <f t="shared" si="9"/>
        <v>391</v>
      </c>
      <c r="M23" s="90">
        <f t="shared" si="9"/>
        <v>392</v>
      </c>
      <c r="N23" s="90">
        <f t="shared" si="9"/>
        <v>393</v>
      </c>
      <c r="O23" s="90">
        <f t="shared" si="9"/>
        <v>394</v>
      </c>
      <c r="P23" s="90">
        <f t="shared" si="9"/>
        <v>395</v>
      </c>
    </row>
    <row r="24" spans="1:16">
      <c r="A24" s="170">
        <f>'Dashboard Production Quality'!A26</f>
        <v>3</v>
      </c>
      <c r="B24" s="171" t="str">
        <f>'Dashboard Production Quality'!B26</f>
        <v>A.I.C PRODUCTION SITE</v>
      </c>
      <c r="C24" s="170">
        <f>'Dashboard Production Quality'!C26</f>
        <v>0</v>
      </c>
      <c r="D24" s="170"/>
      <c r="E24" s="170"/>
      <c r="F24" s="170"/>
      <c r="G24" s="170"/>
      <c r="H24" s="170"/>
      <c r="I24" s="170"/>
      <c r="J24" s="170"/>
      <c r="K24" s="170"/>
      <c r="L24" s="170"/>
      <c r="M24" s="170"/>
      <c r="N24" s="170"/>
      <c r="O24" s="170"/>
      <c r="P24" s="170"/>
    </row>
    <row r="25" spans="1:16">
      <c r="A25" s="90" t="str">
        <f>'Dashboard Production Quality'!A27</f>
        <v>3a</v>
      </c>
      <c r="B25" s="90" t="str">
        <f>'Dashboard Production Quality'!B27</f>
        <v>Water Volume Abstracted</v>
      </c>
      <c r="C25" s="90" t="str">
        <f>'Dashboard Production Quality'!C27</f>
        <v>M3</v>
      </c>
      <c r="E25" s="4">
        <v>8000</v>
      </c>
      <c r="F25" s="4">
        <v>8020</v>
      </c>
      <c r="G25" s="4">
        <v>8220</v>
      </c>
      <c r="H25" s="4">
        <v>8420</v>
      </c>
      <c r="I25" s="4">
        <v>8620</v>
      </c>
      <c r="J25" s="4">
        <v>8820</v>
      </c>
      <c r="K25" s="4">
        <v>9020</v>
      </c>
      <c r="L25" s="4">
        <v>9220</v>
      </c>
      <c r="M25" s="4">
        <v>9420</v>
      </c>
      <c r="N25" s="4">
        <v>9620</v>
      </c>
      <c r="O25" s="4">
        <v>9820</v>
      </c>
      <c r="P25" s="4">
        <v>10020</v>
      </c>
    </row>
    <row r="26" spans="1:16">
      <c r="A26" s="90" t="str">
        <f>'Dashboard Production Quality'!A28</f>
        <v>3b</v>
      </c>
      <c r="B26" s="90" t="str">
        <f>'Dashboard Production Quality'!B28</f>
        <v>Water Volume Supplied</v>
      </c>
      <c r="C26" s="90" t="str">
        <f>'Dashboard Production Quality'!C28</f>
        <v>M3</v>
      </c>
      <c r="E26" s="90">
        <f>E25-E29</f>
        <v>7840</v>
      </c>
      <c r="F26" s="90">
        <f t="shared" ref="F26:P26" si="10">F25-F29</f>
        <v>7859.6</v>
      </c>
      <c r="G26" s="90">
        <f t="shared" si="10"/>
        <v>8055.6</v>
      </c>
      <c r="H26" s="90">
        <f t="shared" si="10"/>
        <v>8251.6</v>
      </c>
      <c r="I26" s="90">
        <f t="shared" si="10"/>
        <v>8447.6</v>
      </c>
      <c r="J26" s="90">
        <f t="shared" si="10"/>
        <v>8643.6</v>
      </c>
      <c r="K26" s="90">
        <f t="shared" si="10"/>
        <v>8839.6</v>
      </c>
      <c r="L26" s="90">
        <f t="shared" si="10"/>
        <v>9035.6</v>
      </c>
      <c r="M26" s="90">
        <f t="shared" si="10"/>
        <v>9231.6</v>
      </c>
      <c r="N26" s="90">
        <f t="shared" si="10"/>
        <v>9427.6</v>
      </c>
      <c r="O26" s="90">
        <f t="shared" si="10"/>
        <v>9623.6</v>
      </c>
      <c r="P26" s="90">
        <f t="shared" si="10"/>
        <v>9819.6</v>
      </c>
    </row>
    <row r="27" spans="1:16">
      <c r="A27" s="90" t="str">
        <f>'Dashboard Production Quality'!A29</f>
        <v>3c</v>
      </c>
      <c r="B27" s="90" t="str">
        <f>'Dashboard Production Quality'!B29</f>
        <v>Power Consumption</v>
      </c>
      <c r="C27" s="90" t="str">
        <f>'Dashboard Production Quality'!C29</f>
        <v>KWH</v>
      </c>
      <c r="E27">
        <v>4699.833333333333</v>
      </c>
      <c r="F27">
        <v>4699.833333333333</v>
      </c>
      <c r="G27">
        <v>4699.833333333333</v>
      </c>
      <c r="H27">
        <v>4699.833333333333</v>
      </c>
      <c r="I27">
        <v>4699.833333333333</v>
      </c>
      <c r="J27">
        <v>4699.833333333333</v>
      </c>
      <c r="K27">
        <v>4699.833333333333</v>
      </c>
      <c r="L27">
        <v>4699.833333333333</v>
      </c>
      <c r="M27">
        <v>4699.833333333333</v>
      </c>
      <c r="N27">
        <v>4699.833333333333</v>
      </c>
      <c r="O27">
        <v>4699.833333333333</v>
      </c>
      <c r="P27">
        <v>4699.833333333333</v>
      </c>
    </row>
    <row r="28" spans="1:16">
      <c r="A28" s="90" t="str">
        <f>'Dashboard Production Quality'!A30</f>
        <v>3d</v>
      </c>
      <c r="B28" s="90" t="str">
        <f>'Dashboard Production Quality'!B30</f>
        <v>Power  Efficiency</v>
      </c>
      <c r="C28" s="90" t="str">
        <f>'Dashboard Production Quality'!C30</f>
        <v>KWH/M3</v>
      </c>
      <c r="E28" s="90">
        <f>E27/E25</f>
        <v>0.58747916666666666</v>
      </c>
      <c r="F28" s="90">
        <f t="shared" ref="F28:P28" si="11">F27/F25</f>
        <v>0.58601413133832081</v>
      </c>
      <c r="G28" s="90">
        <f t="shared" si="11"/>
        <v>0.57175587996755872</v>
      </c>
      <c r="H28" s="90">
        <f t="shared" si="11"/>
        <v>0.55817498020585898</v>
      </c>
      <c r="I28" s="90">
        <f t="shared" si="11"/>
        <v>0.54522428460943539</v>
      </c>
      <c r="J28" s="90">
        <f t="shared" si="11"/>
        <v>0.53286092214663638</v>
      </c>
      <c r="K28" s="90">
        <f t="shared" si="11"/>
        <v>0.52104582409460454</v>
      </c>
      <c r="L28" s="90">
        <f t="shared" si="11"/>
        <v>0.50974331164135933</v>
      </c>
      <c r="M28" s="90">
        <f t="shared" si="11"/>
        <v>0.4989207360226468</v>
      </c>
      <c r="N28" s="90">
        <f t="shared" si="11"/>
        <v>0.48854816354816349</v>
      </c>
      <c r="O28" s="90">
        <f t="shared" si="11"/>
        <v>0.47859809911744733</v>
      </c>
      <c r="P28" s="90">
        <f t="shared" si="11"/>
        <v>0.46904524284763804</v>
      </c>
    </row>
    <row r="29" spans="1:16">
      <c r="A29" s="90" t="str">
        <f>'Dashboard Production Quality'!A31</f>
        <v>3e</v>
      </c>
      <c r="B29" s="90" t="str">
        <f>'Dashboard Production Quality'!B31</f>
        <v>Production Loss</v>
      </c>
      <c r="C29" s="90" t="str">
        <f>'Dashboard Production Quality'!C31</f>
        <v>M3</v>
      </c>
      <c r="E29" s="90">
        <f>E25*$E$2</f>
        <v>160</v>
      </c>
      <c r="F29" s="90">
        <f t="shared" ref="F29:P29" si="12">F25*$E$2</f>
        <v>160.4</v>
      </c>
      <c r="G29" s="90">
        <f t="shared" si="12"/>
        <v>164.4</v>
      </c>
      <c r="H29" s="90">
        <f t="shared" si="12"/>
        <v>168.4</v>
      </c>
      <c r="I29" s="90">
        <f t="shared" si="12"/>
        <v>172.4</v>
      </c>
      <c r="J29" s="90">
        <f t="shared" si="12"/>
        <v>176.4</v>
      </c>
      <c r="K29" s="90">
        <f t="shared" si="12"/>
        <v>180.4</v>
      </c>
      <c r="L29" s="90">
        <f t="shared" si="12"/>
        <v>184.4</v>
      </c>
      <c r="M29" s="90">
        <f t="shared" si="12"/>
        <v>188.4</v>
      </c>
      <c r="N29" s="90">
        <f t="shared" si="12"/>
        <v>192.4</v>
      </c>
      <c r="O29" s="90">
        <f t="shared" si="12"/>
        <v>196.4</v>
      </c>
      <c r="P29" s="90">
        <f t="shared" si="12"/>
        <v>200.4</v>
      </c>
    </row>
    <row r="30" spans="1:16">
      <c r="A30" s="170">
        <f>'Dashboard Production Quality'!A33</f>
        <v>4</v>
      </c>
      <c r="B30" s="171" t="str">
        <f>'Dashboard Production Quality'!B33</f>
        <v>KARATI PRODUCTION SITE</v>
      </c>
      <c r="C30" s="170">
        <f>'Dashboard Production Quality'!C33</f>
        <v>0</v>
      </c>
      <c r="D30" s="170"/>
      <c r="E30" s="170"/>
      <c r="F30" s="170"/>
      <c r="G30" s="170"/>
      <c r="H30" s="170"/>
      <c r="I30" s="170"/>
      <c r="J30" s="170"/>
      <c r="K30" s="170"/>
      <c r="L30" s="170"/>
      <c r="M30" s="170"/>
      <c r="N30" s="170"/>
      <c r="O30" s="170"/>
      <c r="P30" s="170"/>
    </row>
    <row r="31" spans="1:16">
      <c r="A31" s="90" t="str">
        <f>'Dashboard Production Quality'!A34</f>
        <v>4a</v>
      </c>
      <c r="B31" s="90" t="str">
        <f>'Dashboard Production Quality'!B34</f>
        <v>Water Volume Abstracted</v>
      </c>
      <c r="C31" s="90" t="str">
        <f>'Dashboard Production Quality'!C34</f>
        <v>M3</v>
      </c>
      <c r="E31" s="4">
        <v>60240</v>
      </c>
      <c r="F31" s="4">
        <v>60260</v>
      </c>
      <c r="G31" s="4">
        <v>60330</v>
      </c>
      <c r="H31" s="4">
        <v>60400</v>
      </c>
      <c r="I31" s="4">
        <v>60470</v>
      </c>
      <c r="J31" s="4">
        <v>60540</v>
      </c>
      <c r="K31" s="4">
        <v>60610</v>
      </c>
      <c r="L31" s="4">
        <v>60680</v>
      </c>
      <c r="M31" s="4">
        <v>60750</v>
      </c>
      <c r="N31" s="4">
        <v>60820</v>
      </c>
      <c r="O31" s="4">
        <v>60890</v>
      </c>
      <c r="P31" s="4">
        <v>60960</v>
      </c>
    </row>
    <row r="32" spans="1:16">
      <c r="A32" s="90" t="str">
        <f>'Dashboard Production Quality'!A35</f>
        <v>4b</v>
      </c>
      <c r="B32" s="90" t="str">
        <f>'Dashboard Production Quality'!B35</f>
        <v>Water Volume Supplied</v>
      </c>
      <c r="C32" s="90" t="str">
        <f>'Dashboard Production Quality'!C35</f>
        <v>M3</v>
      </c>
      <c r="E32" s="168">
        <f>E31-E38</f>
        <v>58540.269147821338</v>
      </c>
      <c r="F32" s="168">
        <f t="shared" ref="F32:P32" si="13">F31-F38</f>
        <v>58357.136661658078</v>
      </c>
      <c r="G32" s="168">
        <f t="shared" si="13"/>
        <v>57571.796922247369</v>
      </c>
      <c r="H32" s="168">
        <f t="shared" si="13"/>
        <v>56911.727828704461</v>
      </c>
      <c r="I32" s="168">
        <f t="shared" si="13"/>
        <v>56001.526905252707</v>
      </c>
      <c r="J32" s="168">
        <f t="shared" si="13"/>
        <v>54832.720689929309</v>
      </c>
      <c r="K32" s="168">
        <f t="shared" si="13"/>
        <v>54241.224583521849</v>
      </c>
      <c r="L32" s="168">
        <f t="shared" si="13"/>
        <v>53435.443821756817</v>
      </c>
      <c r="M32" s="168">
        <f t="shared" si="13"/>
        <v>52305.936230229854</v>
      </c>
      <c r="N32" s="168">
        <f t="shared" si="13"/>
        <v>51483.561816692432</v>
      </c>
      <c r="O32" s="168">
        <f t="shared" si="13"/>
        <v>50631.280587755304</v>
      </c>
      <c r="P32" s="168">
        <f t="shared" si="13"/>
        <v>49221.37480443019</v>
      </c>
    </row>
    <row r="33" spans="1:16">
      <c r="A33" s="90" t="str">
        <f>'Dashboard Production Quality'!A36</f>
        <v>4c</v>
      </c>
      <c r="B33" s="90" t="str">
        <f>'Dashboard Production Quality'!B36</f>
        <v>Power Grid</v>
      </c>
      <c r="C33" s="90" t="str">
        <f>'Dashboard Production Quality'!C36</f>
        <v>KWH</v>
      </c>
      <c r="E33">
        <v>55514.060066666665</v>
      </c>
      <c r="F33">
        <v>55514.060066666665</v>
      </c>
      <c r="G33">
        <v>55514.060066666665</v>
      </c>
      <c r="H33">
        <v>55514.060066666665</v>
      </c>
      <c r="I33">
        <v>55514.060066666665</v>
      </c>
      <c r="J33">
        <v>55514.060066666665</v>
      </c>
      <c r="K33">
        <v>55514.060066666665</v>
      </c>
      <c r="L33">
        <v>55514.060066666665</v>
      </c>
      <c r="M33">
        <v>55514.060066666665</v>
      </c>
      <c r="N33">
        <v>55514.060066666665</v>
      </c>
      <c r="O33">
        <v>55514.060066666665</v>
      </c>
      <c r="P33">
        <v>55514.060066666665</v>
      </c>
    </row>
    <row r="34" spans="1:16">
      <c r="A34" s="90" t="str">
        <f>'Dashboard Production Quality'!A37</f>
        <v>4d</v>
      </c>
      <c r="B34" s="90" t="str">
        <f>'Dashboard Production Quality'!B37</f>
        <v xml:space="preserve">Power Solar </v>
      </c>
      <c r="C34" s="90" t="str">
        <f>'Dashboard Production Quality'!C37</f>
        <v>KWH</v>
      </c>
      <c r="E34">
        <v>10113.153611111115</v>
      </c>
      <c r="F34">
        <v>10113.153611111115</v>
      </c>
      <c r="G34">
        <v>10113.153611111115</v>
      </c>
      <c r="H34">
        <v>10113.153611111115</v>
      </c>
      <c r="I34">
        <v>10113.153611111115</v>
      </c>
      <c r="J34">
        <v>10113.153611111115</v>
      </c>
      <c r="K34">
        <v>10113.153611111115</v>
      </c>
      <c r="L34">
        <v>10113.153611111115</v>
      </c>
      <c r="M34">
        <v>10113.153611111115</v>
      </c>
      <c r="N34">
        <v>10113.153611111115</v>
      </c>
      <c r="O34">
        <v>10113.153611111115</v>
      </c>
      <c r="P34">
        <v>10113.153611111115</v>
      </c>
    </row>
    <row r="35" spans="1:16">
      <c r="A35" s="90" t="str">
        <f>'Dashboard Production Quality'!A38</f>
        <v>4e</v>
      </c>
      <c r="B35" s="90" t="str">
        <f>'Dashboard Production Quality'!B38</f>
        <v>Total Power Consumption</v>
      </c>
      <c r="C35" s="90" t="str">
        <f>'Dashboard Production Quality'!C38</f>
        <v>KWH</v>
      </c>
      <c r="E35" s="90">
        <f t="shared" ref="E35:P35" si="14">E33+E34</f>
        <v>65627.213677777778</v>
      </c>
      <c r="F35" s="90">
        <f t="shared" si="14"/>
        <v>65627.213677777778</v>
      </c>
      <c r="G35" s="90">
        <f t="shared" si="14"/>
        <v>65627.213677777778</v>
      </c>
      <c r="H35" s="90">
        <f t="shared" si="14"/>
        <v>65627.213677777778</v>
      </c>
      <c r="I35" s="90">
        <f t="shared" si="14"/>
        <v>65627.213677777778</v>
      </c>
      <c r="J35" s="90">
        <f t="shared" si="14"/>
        <v>65627.213677777778</v>
      </c>
      <c r="K35" s="90">
        <f t="shared" si="14"/>
        <v>65627.213677777778</v>
      </c>
      <c r="L35" s="90">
        <f t="shared" si="14"/>
        <v>65627.213677777778</v>
      </c>
      <c r="M35" s="90">
        <f t="shared" si="14"/>
        <v>65627.213677777778</v>
      </c>
      <c r="N35" s="90">
        <f t="shared" si="14"/>
        <v>65627.213677777778</v>
      </c>
      <c r="O35" s="90">
        <f t="shared" si="14"/>
        <v>65627.213677777778</v>
      </c>
      <c r="P35" s="90">
        <f t="shared" si="14"/>
        <v>65627.213677777778</v>
      </c>
    </row>
    <row r="36" spans="1:16">
      <c r="A36" s="90" t="str">
        <f>'Dashboard Production Quality'!A39</f>
        <v>4f</v>
      </c>
      <c r="B36" s="90" t="str">
        <f>'Dashboard Production Quality'!B39</f>
        <v>% Solar</v>
      </c>
      <c r="C36" s="90" t="str">
        <f>'Dashboard Production Quality'!C39</f>
        <v>%</v>
      </c>
      <c r="E36" s="100">
        <f t="shared" ref="E36:P36" si="15">E34/E35</f>
        <v>0.15409999974653135</v>
      </c>
      <c r="F36" s="100">
        <f t="shared" si="15"/>
        <v>0.15409999974653135</v>
      </c>
      <c r="G36" s="100">
        <f t="shared" si="15"/>
        <v>0.15409999974653135</v>
      </c>
      <c r="H36" s="100">
        <f t="shared" si="15"/>
        <v>0.15409999974653135</v>
      </c>
      <c r="I36" s="100">
        <f t="shared" si="15"/>
        <v>0.15409999974653135</v>
      </c>
      <c r="J36" s="100">
        <f t="shared" si="15"/>
        <v>0.15409999974653135</v>
      </c>
      <c r="K36" s="100">
        <f t="shared" si="15"/>
        <v>0.15409999974653135</v>
      </c>
      <c r="L36" s="100">
        <f t="shared" si="15"/>
        <v>0.15409999974653135</v>
      </c>
      <c r="M36" s="100">
        <f t="shared" si="15"/>
        <v>0.15409999974653135</v>
      </c>
      <c r="N36" s="100">
        <f t="shared" si="15"/>
        <v>0.15409999974653135</v>
      </c>
      <c r="O36" s="100">
        <f t="shared" si="15"/>
        <v>0.15409999974653135</v>
      </c>
      <c r="P36" s="100">
        <f t="shared" si="15"/>
        <v>0.15409999974653135</v>
      </c>
    </row>
    <row r="37" spans="1:16">
      <c r="A37" s="90" t="str">
        <f>'Dashboard Production Quality'!A40</f>
        <v>4g</v>
      </c>
      <c r="B37" s="90" t="str">
        <f>'Dashboard Production Quality'!B40</f>
        <v>Power  Efficiency</v>
      </c>
      <c r="C37" s="90" t="str">
        <f>'Dashboard Production Quality'!C40</f>
        <v>KWH/M3</v>
      </c>
      <c r="E37" s="100">
        <f>E38/E31</f>
        <v>2.8215983601903367E-2</v>
      </c>
      <c r="F37" s="100">
        <f t="shared" ref="F37:P37" si="16">F38/F31</f>
        <v>3.1577552909756466E-2</v>
      </c>
      <c r="G37" s="100">
        <f t="shared" si="16"/>
        <v>4.5718599001369674E-2</v>
      </c>
      <c r="H37" s="100">
        <f t="shared" si="16"/>
        <v>5.7752850518138062E-2</v>
      </c>
      <c r="I37" s="100">
        <f t="shared" si="16"/>
        <v>7.3895701914127518E-2</v>
      </c>
      <c r="J37" s="100">
        <f t="shared" si="16"/>
        <v>9.427286604015013E-2</v>
      </c>
      <c r="K37" s="100">
        <f t="shared" si="16"/>
        <v>0.10507796430420976</v>
      </c>
      <c r="L37" s="100">
        <f t="shared" si="16"/>
        <v>0.11938952172450865</v>
      </c>
      <c r="M37" s="100">
        <f t="shared" si="16"/>
        <v>0.13899693448181311</v>
      </c>
      <c r="N37" s="100">
        <f t="shared" si="16"/>
        <v>0.15350934204714839</v>
      </c>
      <c r="O37" s="100">
        <f t="shared" si="16"/>
        <v>0.16847954364008363</v>
      </c>
      <c r="P37" s="100">
        <f t="shared" si="16"/>
        <v>0.19256274927115835</v>
      </c>
    </row>
    <row r="38" spans="1:16">
      <c r="A38" s="90" t="str">
        <f>'Dashboard Production Quality'!A41</f>
        <v>4h</v>
      </c>
      <c r="B38" s="90" t="str">
        <f>'Dashboard Production Quality'!B41</f>
        <v>Production Loss</v>
      </c>
      <c r="C38" s="90" t="str">
        <f>'Dashboard Production Quality'!C41</f>
        <v>M3</v>
      </c>
      <c r="E38">
        <v>1699.7308521786588</v>
      </c>
      <c r="F38">
        <v>1902.8633383419249</v>
      </c>
      <c r="G38">
        <v>2758.2030777526325</v>
      </c>
      <c r="H38">
        <v>3488.272171295539</v>
      </c>
      <c r="I38">
        <v>4468.4730947472908</v>
      </c>
      <c r="J38">
        <v>5707.2793100706886</v>
      </c>
      <c r="K38">
        <v>6368.7754164781536</v>
      </c>
      <c r="L38">
        <v>7244.5561782431851</v>
      </c>
      <c r="M38">
        <v>8444.0637697701459</v>
      </c>
      <c r="N38">
        <v>9336.4381833075659</v>
      </c>
      <c r="O38">
        <v>10258.719412244693</v>
      </c>
      <c r="P38">
        <v>11738.625195569814</v>
      </c>
    </row>
    <row r="39" spans="1:16">
      <c r="A39" s="170">
        <f>'Dashboard Production Quality'!A43</f>
        <v>5</v>
      </c>
      <c r="B39" s="171" t="str">
        <f>'Dashboard Production Quality'!B43</f>
        <v>DCK PRODUCTION SITE</v>
      </c>
      <c r="C39" s="170">
        <f>'Dashboard Production Quality'!C43</f>
        <v>0</v>
      </c>
      <c r="D39" s="170"/>
      <c r="E39" s="170"/>
      <c r="F39" s="170"/>
      <c r="G39" s="170"/>
      <c r="H39" s="170"/>
      <c r="I39" s="170"/>
      <c r="J39" s="170"/>
      <c r="K39" s="170"/>
      <c r="L39" s="170"/>
      <c r="M39" s="170"/>
      <c r="N39" s="170"/>
      <c r="O39" s="170"/>
      <c r="P39" s="170"/>
    </row>
    <row r="40" spans="1:16">
      <c r="A40" s="90" t="str">
        <f>'Dashboard Production Quality'!A44</f>
        <v>5a</v>
      </c>
      <c r="B40" s="90" t="str">
        <f>'Dashboard Production Quality'!B44</f>
        <v>Water Volume Abstracted</v>
      </c>
      <c r="C40" s="90" t="str">
        <f>'Dashboard Production Quality'!C44</f>
        <v>M3</v>
      </c>
      <c r="E40" s="4">
        <v>6000</v>
      </c>
      <c r="F40" s="4">
        <v>6500</v>
      </c>
      <c r="G40" s="4">
        <v>7000</v>
      </c>
      <c r="H40" s="4">
        <v>7600</v>
      </c>
      <c r="I40" s="4">
        <v>8100</v>
      </c>
      <c r="J40" s="4">
        <v>8600</v>
      </c>
      <c r="K40" s="4">
        <v>9100</v>
      </c>
      <c r="L40" s="4">
        <v>9600</v>
      </c>
      <c r="M40" s="4">
        <v>10100</v>
      </c>
      <c r="N40" s="4">
        <v>10600</v>
      </c>
      <c r="O40" s="4">
        <v>11100</v>
      </c>
      <c r="P40" s="4">
        <v>11600</v>
      </c>
    </row>
    <row r="41" spans="1:16">
      <c r="A41" s="90" t="str">
        <f>'Dashboard Production Quality'!A45</f>
        <v>5b</v>
      </c>
      <c r="B41" s="90" t="str">
        <f>'Dashboard Production Quality'!B45</f>
        <v>Water Volume Supplied</v>
      </c>
      <c r="C41" s="90" t="str">
        <f>'Dashboard Production Quality'!C45</f>
        <v>M3</v>
      </c>
      <c r="E41" s="123">
        <f>E40-E47</f>
        <v>5880</v>
      </c>
      <c r="F41" s="123">
        <f t="shared" ref="F41:P41" si="17">F40-F47</f>
        <v>6370</v>
      </c>
      <c r="G41" s="123">
        <f t="shared" si="17"/>
        <v>6860</v>
      </c>
      <c r="H41" s="123">
        <f t="shared" si="17"/>
        <v>7448</v>
      </c>
      <c r="I41" s="123">
        <f t="shared" si="17"/>
        <v>7938</v>
      </c>
      <c r="J41" s="123">
        <f t="shared" si="17"/>
        <v>8428</v>
      </c>
      <c r="K41" s="123">
        <f t="shared" si="17"/>
        <v>8918</v>
      </c>
      <c r="L41" s="123">
        <f t="shared" si="17"/>
        <v>9408</v>
      </c>
      <c r="M41" s="123">
        <f t="shared" si="17"/>
        <v>9898</v>
      </c>
      <c r="N41" s="123">
        <f t="shared" si="17"/>
        <v>10388</v>
      </c>
      <c r="O41" s="123">
        <f t="shared" si="17"/>
        <v>10878</v>
      </c>
      <c r="P41" s="123">
        <f t="shared" si="17"/>
        <v>11368</v>
      </c>
    </row>
    <row r="42" spans="1:16">
      <c r="A42" s="90" t="str">
        <f>'Dashboard Production Quality'!A46</f>
        <v>5c</v>
      </c>
      <c r="B42" s="90" t="str">
        <f>'Dashboard Production Quality'!B46</f>
        <v>Power Grid</v>
      </c>
      <c r="C42" s="90" t="str">
        <f>'Dashboard Production Quality'!C46</f>
        <v>KWH</v>
      </c>
      <c r="E42" s="106">
        <v>9153.0833333333339</v>
      </c>
      <c r="F42" s="106">
        <v>9153.0833333333339</v>
      </c>
      <c r="G42" s="106">
        <v>9153.0833333333339</v>
      </c>
      <c r="H42" s="106">
        <v>9153.0833333333339</v>
      </c>
      <c r="I42" s="106">
        <v>9153.0833333333339</v>
      </c>
      <c r="J42" s="106">
        <v>9153.0833333333339</v>
      </c>
      <c r="K42" s="106">
        <v>9153.0833333333339</v>
      </c>
      <c r="L42" s="106">
        <v>9153.0833333333339</v>
      </c>
      <c r="M42" s="106">
        <v>9153.0833333333339</v>
      </c>
      <c r="N42" s="106">
        <v>9153.0833333333339</v>
      </c>
      <c r="O42" s="106">
        <v>9153.0833333333339</v>
      </c>
      <c r="P42" s="106">
        <v>9153.0833333333339</v>
      </c>
    </row>
    <row r="43" spans="1:16">
      <c r="A43" s="90" t="str">
        <f>'Dashboard Production Quality'!A47</f>
        <v>5d</v>
      </c>
      <c r="B43" s="90" t="str">
        <f>'Dashboard Production Quality'!B47</f>
        <v xml:space="preserve">Power Solar </v>
      </c>
      <c r="C43" s="90" t="str">
        <f>'Dashboard Production Quality'!C47</f>
        <v>KWH</v>
      </c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</row>
    <row r="44" spans="1:16">
      <c r="A44" s="90" t="str">
        <f>'Dashboard Production Quality'!A48</f>
        <v>5e</v>
      </c>
      <c r="B44" s="90" t="str">
        <f>'Dashboard Production Quality'!B48</f>
        <v>Total Power Consumption</v>
      </c>
      <c r="C44" s="90" t="str">
        <f>'Dashboard Production Quality'!C48</f>
        <v>KWH</v>
      </c>
      <c r="E44" s="123">
        <f>E42+E43</f>
        <v>9153.0833333333339</v>
      </c>
      <c r="F44" s="123">
        <f t="shared" ref="F44:P44" si="18">F42+F43</f>
        <v>9153.0833333333339</v>
      </c>
      <c r="G44" s="123">
        <f t="shared" si="18"/>
        <v>9153.0833333333339</v>
      </c>
      <c r="H44" s="123">
        <f t="shared" si="18"/>
        <v>9153.0833333333339</v>
      </c>
      <c r="I44" s="123">
        <f t="shared" si="18"/>
        <v>9153.0833333333339</v>
      </c>
      <c r="J44" s="123">
        <f t="shared" si="18"/>
        <v>9153.0833333333339</v>
      </c>
      <c r="K44" s="123">
        <f t="shared" si="18"/>
        <v>9153.0833333333339</v>
      </c>
      <c r="L44" s="123">
        <f t="shared" si="18"/>
        <v>9153.0833333333339</v>
      </c>
      <c r="M44" s="123">
        <f t="shared" si="18"/>
        <v>9153.0833333333339</v>
      </c>
      <c r="N44" s="123">
        <f t="shared" si="18"/>
        <v>9153.0833333333339</v>
      </c>
      <c r="O44" s="123">
        <f t="shared" si="18"/>
        <v>9153.0833333333339</v>
      </c>
      <c r="P44" s="123">
        <f t="shared" si="18"/>
        <v>9153.0833333333339</v>
      </c>
    </row>
    <row r="45" spans="1:16">
      <c r="A45" s="90" t="str">
        <f>'Dashboard Production Quality'!A49</f>
        <v>5f</v>
      </c>
      <c r="B45" s="90" t="str">
        <f>'Dashboard Production Quality'!B49</f>
        <v>% Solar</v>
      </c>
      <c r="C45" s="90" t="str">
        <f>'Dashboard Production Quality'!C49</f>
        <v>%</v>
      </c>
      <c r="E45" s="100">
        <f>E43/E44</f>
        <v>0</v>
      </c>
      <c r="F45" s="100">
        <f t="shared" ref="F45:P45" si="19">F43/F44</f>
        <v>0</v>
      </c>
      <c r="G45" s="100">
        <f t="shared" si="19"/>
        <v>0</v>
      </c>
      <c r="H45" s="100">
        <f t="shared" si="19"/>
        <v>0</v>
      </c>
      <c r="I45" s="100">
        <f t="shared" si="19"/>
        <v>0</v>
      </c>
      <c r="J45" s="100">
        <f t="shared" si="19"/>
        <v>0</v>
      </c>
      <c r="K45" s="100">
        <f t="shared" si="19"/>
        <v>0</v>
      </c>
      <c r="L45" s="100">
        <f t="shared" si="19"/>
        <v>0</v>
      </c>
      <c r="M45" s="100">
        <f t="shared" si="19"/>
        <v>0</v>
      </c>
      <c r="N45" s="100">
        <f t="shared" si="19"/>
        <v>0</v>
      </c>
      <c r="O45" s="100">
        <f t="shared" si="19"/>
        <v>0</v>
      </c>
      <c r="P45" s="100">
        <f t="shared" si="19"/>
        <v>0</v>
      </c>
    </row>
    <row r="46" spans="1:16">
      <c r="A46" s="90" t="str">
        <f>'Dashboard Production Quality'!A50</f>
        <v>5g</v>
      </c>
      <c r="B46" s="90" t="s">
        <v>237</v>
      </c>
      <c r="C46" s="90" t="str">
        <f>'Dashboard Production Quality'!C50</f>
        <v>KWH/M3</v>
      </c>
      <c r="E46" s="90">
        <f>E44/E40</f>
        <v>1.5255138888888891</v>
      </c>
      <c r="F46" s="90">
        <f t="shared" ref="F46:P46" si="20">F44/F40</f>
        <v>1.4081666666666668</v>
      </c>
      <c r="G46" s="90">
        <f t="shared" si="20"/>
        <v>1.3075833333333333</v>
      </c>
      <c r="H46" s="90">
        <f t="shared" si="20"/>
        <v>1.2043530701754386</v>
      </c>
      <c r="I46" s="90">
        <f t="shared" si="20"/>
        <v>1.1300102880658438</v>
      </c>
      <c r="J46" s="90">
        <f t="shared" si="20"/>
        <v>1.0643120155038761</v>
      </c>
      <c r="K46" s="90">
        <f t="shared" si="20"/>
        <v>1.0058333333333334</v>
      </c>
      <c r="L46" s="90">
        <f t="shared" si="20"/>
        <v>0.95344618055555563</v>
      </c>
      <c r="M46" s="90">
        <f t="shared" si="20"/>
        <v>0.90624587458745876</v>
      </c>
      <c r="N46" s="90">
        <f t="shared" si="20"/>
        <v>0.86349842767295604</v>
      </c>
      <c r="O46" s="90">
        <f t="shared" si="20"/>
        <v>0.82460210210210216</v>
      </c>
      <c r="P46" s="90">
        <f t="shared" si="20"/>
        <v>0.78905890804597711</v>
      </c>
    </row>
    <row r="47" spans="1:16">
      <c r="A47" s="90" t="str">
        <f>'Dashboard Production Quality'!A51</f>
        <v>5h</v>
      </c>
      <c r="B47" s="90" t="str">
        <f>'Dashboard Production Quality'!B51</f>
        <v>Production Loss</v>
      </c>
      <c r="C47" s="90" t="str">
        <f>'Dashboard Production Quality'!C51</f>
        <v>M3</v>
      </c>
      <c r="E47" s="123">
        <f t="shared" ref="E47:P47" si="21">$E$2*E40</f>
        <v>120</v>
      </c>
      <c r="F47" s="123">
        <f t="shared" si="21"/>
        <v>130</v>
      </c>
      <c r="G47" s="123">
        <f t="shared" si="21"/>
        <v>140</v>
      </c>
      <c r="H47" s="123">
        <f t="shared" si="21"/>
        <v>152</v>
      </c>
      <c r="I47" s="123">
        <f t="shared" si="21"/>
        <v>162</v>
      </c>
      <c r="J47" s="123">
        <f t="shared" si="21"/>
        <v>172</v>
      </c>
      <c r="K47" s="123">
        <f t="shared" si="21"/>
        <v>182</v>
      </c>
      <c r="L47" s="123">
        <f t="shared" si="21"/>
        <v>192</v>
      </c>
      <c r="M47" s="123">
        <f t="shared" si="21"/>
        <v>202</v>
      </c>
      <c r="N47" s="123">
        <f t="shared" si="21"/>
        <v>212</v>
      </c>
      <c r="O47" s="123">
        <f t="shared" si="21"/>
        <v>222</v>
      </c>
      <c r="P47" s="123">
        <f t="shared" si="21"/>
        <v>232</v>
      </c>
    </row>
    <row r="48" spans="1:16">
      <c r="A48" s="170">
        <f>'Dashboard Production Quality'!A53</f>
        <v>6</v>
      </c>
      <c r="B48" s="171" t="str">
        <f>'Dashboard Production Quality'!B53</f>
        <v>POLICELINE PRODUCTION SITE</v>
      </c>
      <c r="C48" s="170">
        <f>'Dashboard Production Quality'!C53</f>
        <v>0</v>
      </c>
      <c r="D48" s="170"/>
      <c r="E48" s="170"/>
      <c r="F48" s="170"/>
      <c r="G48" s="170"/>
      <c r="H48" s="170"/>
      <c r="I48" s="170"/>
      <c r="J48" s="170"/>
      <c r="K48" s="170"/>
      <c r="L48" s="170"/>
      <c r="M48" s="170"/>
      <c r="N48" s="170"/>
      <c r="O48" s="170"/>
      <c r="P48" s="170"/>
    </row>
    <row r="49" spans="1:16">
      <c r="A49" s="90" t="str">
        <f>'Dashboard Production Quality'!A54</f>
        <v>6a</v>
      </c>
      <c r="B49" s="90" t="str">
        <f>'Dashboard Production Quality'!B54</f>
        <v>Water Volume Abstracted</v>
      </c>
      <c r="C49" s="90" t="str">
        <f>'Dashboard Production Quality'!C54</f>
        <v>M3</v>
      </c>
      <c r="E49" s="4">
        <v>14405</v>
      </c>
      <c r="F49" s="4">
        <v>14415</v>
      </c>
      <c r="G49" s="4">
        <v>14465</v>
      </c>
      <c r="H49" s="4">
        <v>14515</v>
      </c>
      <c r="I49" s="4">
        <v>14565</v>
      </c>
      <c r="J49" s="4">
        <v>14615</v>
      </c>
      <c r="K49" s="4">
        <v>14665</v>
      </c>
      <c r="L49" s="4">
        <v>14715</v>
      </c>
      <c r="M49" s="4">
        <v>14765</v>
      </c>
      <c r="N49" s="4">
        <v>14815</v>
      </c>
      <c r="O49" s="4">
        <v>14865</v>
      </c>
      <c r="P49" s="4">
        <v>14915</v>
      </c>
    </row>
    <row r="50" spans="1:16">
      <c r="A50" s="90" t="str">
        <f>'Dashboard Production Quality'!A55</f>
        <v>6b</v>
      </c>
      <c r="B50" s="90" t="str">
        <f>'Dashboard Production Quality'!B55</f>
        <v>Water Volume Supplied</v>
      </c>
      <c r="C50" s="90" t="str">
        <f>'Dashboard Production Quality'!C55</f>
        <v>M3</v>
      </c>
      <c r="E50" s="168">
        <f>E49-E56</f>
        <v>14116.9</v>
      </c>
      <c r="F50" s="168">
        <f t="shared" ref="F50:P50" si="22">F49-F56</f>
        <v>14126.7</v>
      </c>
      <c r="G50" s="168">
        <f t="shared" si="22"/>
        <v>14175.7</v>
      </c>
      <c r="H50" s="168">
        <f t="shared" si="22"/>
        <v>14224.7</v>
      </c>
      <c r="I50" s="168">
        <f t="shared" si="22"/>
        <v>14273.7</v>
      </c>
      <c r="J50" s="168">
        <f t="shared" si="22"/>
        <v>14322.7</v>
      </c>
      <c r="K50" s="168">
        <f t="shared" si="22"/>
        <v>14371.7</v>
      </c>
      <c r="L50" s="168">
        <f t="shared" si="22"/>
        <v>14420.7</v>
      </c>
      <c r="M50" s="168">
        <f t="shared" si="22"/>
        <v>14469.7</v>
      </c>
      <c r="N50" s="168">
        <f t="shared" si="22"/>
        <v>14518.7</v>
      </c>
      <c r="O50" s="168">
        <f t="shared" si="22"/>
        <v>14567.7</v>
      </c>
      <c r="P50" s="168">
        <f t="shared" si="22"/>
        <v>14616.7</v>
      </c>
    </row>
    <row r="51" spans="1:16">
      <c r="A51" s="90" t="str">
        <f>'Dashboard Production Quality'!A56</f>
        <v>6c</v>
      </c>
      <c r="B51" s="90" t="str">
        <f>'Dashboard Production Quality'!B56</f>
        <v>Power Grid</v>
      </c>
      <c r="C51" s="90" t="str">
        <f>'Dashboard Production Quality'!C56</f>
        <v>KWH</v>
      </c>
      <c r="E51">
        <v>11029.5</v>
      </c>
      <c r="F51">
        <v>11029.5</v>
      </c>
      <c r="G51">
        <v>11029.5</v>
      </c>
      <c r="H51">
        <v>11029.5</v>
      </c>
      <c r="I51">
        <v>11029.5</v>
      </c>
      <c r="J51">
        <v>11029.5</v>
      </c>
      <c r="K51">
        <v>11029.5</v>
      </c>
      <c r="L51">
        <v>11029.5</v>
      </c>
      <c r="M51">
        <v>11029.5</v>
      </c>
      <c r="N51">
        <v>11029.5</v>
      </c>
      <c r="O51">
        <v>11029.5</v>
      </c>
      <c r="P51">
        <v>11029.5</v>
      </c>
    </row>
    <row r="52" spans="1:16">
      <c r="A52" s="90" t="str">
        <f>'Dashboard Production Quality'!A57</f>
        <v>6d</v>
      </c>
      <c r="B52" s="90" t="str">
        <f>'Dashboard Production Quality'!B57</f>
        <v xml:space="preserve">Power Solar </v>
      </c>
      <c r="C52" s="90" t="str">
        <f>'Dashboard Production Quality'!C57</f>
        <v>KWH</v>
      </c>
      <c r="E52">
        <v>3801.5021666666667</v>
      </c>
      <c r="F52">
        <v>3801.5021666666667</v>
      </c>
      <c r="G52">
        <v>3801.5021666666667</v>
      </c>
      <c r="H52">
        <v>3801.5021666666667</v>
      </c>
      <c r="I52">
        <v>3801.5021666666667</v>
      </c>
      <c r="J52">
        <v>3801.5021666666667</v>
      </c>
      <c r="K52">
        <v>3801.5021666666667</v>
      </c>
      <c r="L52">
        <v>3801.5021666666667</v>
      </c>
      <c r="M52">
        <v>3801.5021666666667</v>
      </c>
      <c r="N52">
        <v>3801.5021666666667</v>
      </c>
      <c r="O52">
        <v>3801.5021666666667</v>
      </c>
      <c r="P52">
        <v>3801.5021666666667</v>
      </c>
    </row>
    <row r="53" spans="1:16">
      <c r="A53" s="90" t="str">
        <f>'Dashboard Production Quality'!A58</f>
        <v>6e</v>
      </c>
      <c r="B53" s="90" t="str">
        <f>'Dashboard Production Quality'!B58</f>
        <v>Total Power Consumption</v>
      </c>
      <c r="C53" s="90" t="str">
        <f>'Dashboard Production Quality'!C58</f>
        <v>KWH</v>
      </c>
      <c r="E53" s="90">
        <f t="shared" ref="E53:P53" si="23">E51+E52</f>
        <v>14831.002166666667</v>
      </c>
      <c r="F53" s="90">
        <f t="shared" si="23"/>
        <v>14831.002166666667</v>
      </c>
      <c r="G53" s="90">
        <f t="shared" si="23"/>
        <v>14831.002166666667</v>
      </c>
      <c r="H53" s="90">
        <f t="shared" si="23"/>
        <v>14831.002166666667</v>
      </c>
      <c r="I53" s="90">
        <f t="shared" si="23"/>
        <v>14831.002166666667</v>
      </c>
      <c r="J53" s="90">
        <f t="shared" si="23"/>
        <v>14831.002166666667</v>
      </c>
      <c r="K53" s="90">
        <f t="shared" si="23"/>
        <v>14831.002166666667</v>
      </c>
      <c r="L53" s="90">
        <f t="shared" si="23"/>
        <v>14831.002166666667</v>
      </c>
      <c r="M53" s="90">
        <f t="shared" si="23"/>
        <v>14831.002166666667</v>
      </c>
      <c r="N53" s="90">
        <f t="shared" si="23"/>
        <v>14831.002166666667</v>
      </c>
      <c r="O53" s="90">
        <f t="shared" si="23"/>
        <v>14831.002166666667</v>
      </c>
      <c r="P53" s="90">
        <f t="shared" si="23"/>
        <v>14831.002166666667</v>
      </c>
    </row>
    <row r="54" spans="1:16">
      <c r="A54" s="90" t="str">
        <f>'Dashboard Production Quality'!A59</f>
        <v>6f</v>
      </c>
      <c r="B54" s="90" t="s">
        <v>162</v>
      </c>
      <c r="C54" s="90" t="str">
        <f>'Dashboard Production Quality'!C59</f>
        <v>%</v>
      </c>
      <c r="E54" s="100">
        <f t="shared" ref="E54:P54" si="24">E52/E53</f>
        <v>0.25632132771247995</v>
      </c>
      <c r="F54" s="100">
        <f t="shared" si="24"/>
        <v>0.25632132771247995</v>
      </c>
      <c r="G54" s="100">
        <f t="shared" si="24"/>
        <v>0.25632132771247995</v>
      </c>
      <c r="H54" s="100">
        <f t="shared" si="24"/>
        <v>0.25632132771247995</v>
      </c>
      <c r="I54" s="100">
        <f t="shared" si="24"/>
        <v>0.25632132771247995</v>
      </c>
      <c r="J54" s="100">
        <f t="shared" si="24"/>
        <v>0.25632132771247995</v>
      </c>
      <c r="K54" s="100">
        <f t="shared" si="24"/>
        <v>0.25632132771247995</v>
      </c>
      <c r="L54" s="100">
        <f t="shared" si="24"/>
        <v>0.25632132771247995</v>
      </c>
      <c r="M54" s="100">
        <f t="shared" si="24"/>
        <v>0.25632132771247995</v>
      </c>
      <c r="N54" s="100">
        <f t="shared" si="24"/>
        <v>0.25632132771247995</v>
      </c>
      <c r="O54" s="100">
        <f t="shared" si="24"/>
        <v>0.25632132771247995</v>
      </c>
      <c r="P54" s="100">
        <f t="shared" si="24"/>
        <v>0.25632132771247995</v>
      </c>
    </row>
    <row r="55" spans="1:16">
      <c r="A55" s="90" t="str">
        <f>'Dashboard Production Quality'!A60</f>
        <v>6g</v>
      </c>
      <c r="B55" s="90" t="str">
        <f>'Dashboard Production Quality'!B60</f>
        <v>Power  Efficiency</v>
      </c>
      <c r="C55" s="90" t="str">
        <f>'Dashboard Production Quality'!C60</f>
        <v>KWH/M3</v>
      </c>
      <c r="E55" s="90">
        <f t="shared" ref="E55:P55" si="25">E53/E49</f>
        <v>1.0295732153187551</v>
      </c>
      <c r="F55" s="90">
        <f t="shared" si="25"/>
        <v>1.0288589779165223</v>
      </c>
      <c r="G55" s="90">
        <f t="shared" si="25"/>
        <v>1.0253026039866344</v>
      </c>
      <c r="H55" s="90">
        <f t="shared" si="25"/>
        <v>1.0217707314272593</v>
      </c>
      <c r="I55" s="90">
        <f t="shared" si="25"/>
        <v>1.0182631079070832</v>
      </c>
      <c r="J55" s="90">
        <f t="shared" si="25"/>
        <v>1.0147794845478391</v>
      </c>
      <c r="K55" s="90">
        <f t="shared" si="25"/>
        <v>1.0113196158654394</v>
      </c>
      <c r="L55" s="90">
        <f t="shared" si="25"/>
        <v>1.0078832597123117</v>
      </c>
      <c r="M55" s="90">
        <f t="shared" si="25"/>
        <v>1.0044701772209053</v>
      </c>
      <c r="N55" s="90">
        <f t="shared" si="25"/>
        <v>1.0010801327483407</v>
      </c>
      <c r="O55" s="90">
        <f t="shared" si="25"/>
        <v>0.99771289382217743</v>
      </c>
      <c r="P55" s="90">
        <f t="shared" si="25"/>
        <v>0.99436823108727235</v>
      </c>
    </row>
    <row r="56" spans="1:16">
      <c r="A56" s="90" t="str">
        <f>'Dashboard Production Quality'!A61</f>
        <v>6h</v>
      </c>
      <c r="B56" s="90" t="str">
        <f>'Dashboard Production Quality'!B61</f>
        <v>Production Loss</v>
      </c>
      <c r="C56" s="90" t="str">
        <f>'Dashboard Production Quality'!C61</f>
        <v>M3</v>
      </c>
      <c r="E56" s="90">
        <f>E49*$E$2</f>
        <v>288.10000000000002</v>
      </c>
      <c r="F56" s="90">
        <f t="shared" ref="F56:P56" si="26">F49*$E$2</f>
        <v>288.3</v>
      </c>
      <c r="G56" s="90">
        <f t="shared" si="26"/>
        <v>289.3</v>
      </c>
      <c r="H56" s="90">
        <f t="shared" si="26"/>
        <v>290.3</v>
      </c>
      <c r="I56" s="90">
        <f t="shared" si="26"/>
        <v>291.3</v>
      </c>
      <c r="J56" s="90">
        <f t="shared" si="26"/>
        <v>292.3</v>
      </c>
      <c r="K56" s="90">
        <f t="shared" si="26"/>
        <v>293.3</v>
      </c>
      <c r="L56" s="90">
        <f t="shared" si="26"/>
        <v>294.3</v>
      </c>
      <c r="M56" s="90">
        <f t="shared" si="26"/>
        <v>295.3</v>
      </c>
      <c r="N56" s="90">
        <f t="shared" si="26"/>
        <v>296.3</v>
      </c>
      <c r="O56" s="90">
        <f t="shared" si="26"/>
        <v>297.3</v>
      </c>
      <c r="P56" s="90">
        <f t="shared" si="26"/>
        <v>298.3</v>
      </c>
    </row>
    <row r="57" spans="1:16">
      <c r="A57" s="170">
        <f>'Dashboard Production Quality'!A62</f>
        <v>7</v>
      </c>
      <c r="B57" s="171" t="str">
        <f>'Dashboard Production Quality'!B62</f>
        <v>MAI MAHIU PRODUCTION SITE</v>
      </c>
      <c r="C57" s="170">
        <f>'Dashboard Production Quality'!C62</f>
        <v>0</v>
      </c>
      <c r="D57" s="170"/>
      <c r="E57" s="170"/>
      <c r="F57" s="170"/>
      <c r="G57" s="170"/>
      <c r="H57" s="170"/>
      <c r="I57" s="170"/>
      <c r="J57" s="170"/>
      <c r="K57" s="170"/>
      <c r="L57" s="170"/>
      <c r="M57" s="170"/>
      <c r="N57" s="170"/>
      <c r="O57" s="170"/>
      <c r="P57" s="170"/>
    </row>
    <row r="58" spans="1:16">
      <c r="A58" s="90" t="str">
        <f>'Dashboard Production Quality'!A63</f>
        <v>7a</v>
      </c>
      <c r="B58" s="90" t="str">
        <f>'Dashboard Production Quality'!B63</f>
        <v>Water Volume Abstracted</v>
      </c>
      <c r="C58" s="90" t="str">
        <f>'Dashboard Production Quality'!C63</f>
        <v>M3</v>
      </c>
      <c r="E58" s="4">
        <v>4500</v>
      </c>
      <c r="F58" s="4">
        <v>5000</v>
      </c>
      <c r="G58" s="4">
        <v>5500</v>
      </c>
      <c r="H58" s="4">
        <v>6000</v>
      </c>
      <c r="I58" s="4">
        <v>6500</v>
      </c>
      <c r="J58" s="4">
        <v>7000</v>
      </c>
      <c r="K58" s="4">
        <v>7500</v>
      </c>
      <c r="L58" s="4">
        <v>8000</v>
      </c>
      <c r="M58" s="4">
        <v>8500</v>
      </c>
      <c r="N58" s="4">
        <v>9000</v>
      </c>
      <c r="O58" s="4">
        <v>9500</v>
      </c>
      <c r="P58" s="4">
        <v>10000</v>
      </c>
    </row>
    <row r="59" spans="1:16">
      <c r="A59" s="90" t="str">
        <f>'Dashboard Production Quality'!A64</f>
        <v>7b</v>
      </c>
      <c r="B59" s="90" t="str">
        <f>'Dashboard Production Quality'!B64</f>
        <v>Water Volume Supplied</v>
      </c>
      <c r="C59" s="90" t="str">
        <f>'Dashboard Production Quality'!C64</f>
        <v>M3</v>
      </c>
      <c r="E59" s="123">
        <f>E58-E62</f>
        <v>4410</v>
      </c>
      <c r="F59" s="123">
        <f t="shared" ref="F59:P59" si="27">F58-F62</f>
        <v>4900</v>
      </c>
      <c r="G59" s="123">
        <f t="shared" si="27"/>
        <v>5390</v>
      </c>
      <c r="H59" s="123">
        <f t="shared" si="27"/>
        <v>5880</v>
      </c>
      <c r="I59" s="123">
        <f t="shared" si="27"/>
        <v>6370</v>
      </c>
      <c r="J59" s="123">
        <f t="shared" si="27"/>
        <v>6860</v>
      </c>
      <c r="K59" s="123">
        <f t="shared" si="27"/>
        <v>7350</v>
      </c>
      <c r="L59" s="123">
        <f t="shared" si="27"/>
        <v>7840</v>
      </c>
      <c r="M59" s="123">
        <f t="shared" si="27"/>
        <v>8330</v>
      </c>
      <c r="N59" s="123">
        <f t="shared" si="27"/>
        <v>8820</v>
      </c>
      <c r="O59" s="123">
        <f t="shared" si="27"/>
        <v>9310</v>
      </c>
      <c r="P59" s="123">
        <f t="shared" si="27"/>
        <v>9800</v>
      </c>
    </row>
    <row r="60" spans="1:16">
      <c r="A60" s="90" t="str">
        <f>'Dashboard Production Quality'!A65</f>
        <v>7c</v>
      </c>
      <c r="B60" s="90" t="str">
        <f>'Dashboard Production Quality'!B65</f>
        <v>Power Consumption</v>
      </c>
      <c r="C60" s="90" t="str">
        <f>'Dashboard Production Quality'!C65</f>
        <v>KWH</v>
      </c>
      <c r="E60" s="106">
        <v>4108.833333333333</v>
      </c>
      <c r="F60" s="106">
        <v>4108.833333333333</v>
      </c>
      <c r="G60" s="106">
        <v>4108.833333333333</v>
      </c>
      <c r="H60" s="106">
        <v>4108.833333333333</v>
      </c>
      <c r="I60" s="106">
        <v>4108.833333333333</v>
      </c>
      <c r="J60" s="106">
        <v>4108.833333333333</v>
      </c>
      <c r="K60" s="106">
        <v>4108.833333333333</v>
      </c>
      <c r="L60" s="106">
        <v>4108.833333333333</v>
      </c>
      <c r="M60" s="106">
        <v>4108.833333333333</v>
      </c>
      <c r="N60" s="106">
        <v>4108.833333333333</v>
      </c>
      <c r="O60" s="106">
        <v>4108.833333333333</v>
      </c>
      <c r="P60" s="106">
        <v>4108.833333333333</v>
      </c>
    </row>
    <row r="61" spans="1:16">
      <c r="A61" s="90" t="str">
        <f>'Dashboard Production Quality'!A66</f>
        <v>7d</v>
      </c>
      <c r="B61" s="90" t="str">
        <f>'Dashboard Production Quality'!B66</f>
        <v>Power  Efficiency</v>
      </c>
      <c r="C61" s="90" t="str">
        <f>'Dashboard Production Quality'!C66</f>
        <v>KWH/M3</v>
      </c>
      <c r="E61" s="90">
        <f>E60/E58</f>
        <v>0.91307407407407404</v>
      </c>
      <c r="F61" s="90">
        <f t="shared" ref="F61:P61" si="28">F60/F58</f>
        <v>0.82176666666666665</v>
      </c>
      <c r="G61" s="90">
        <f t="shared" si="28"/>
        <v>0.74706060606060598</v>
      </c>
      <c r="H61" s="90">
        <f>H60/H58</f>
        <v>0.68480555555555556</v>
      </c>
      <c r="I61" s="90">
        <f t="shared" si="28"/>
        <v>0.63212820512820511</v>
      </c>
      <c r="J61" s="90">
        <f t="shared" si="28"/>
        <v>0.58697619047619043</v>
      </c>
      <c r="K61" s="96">
        <f t="shared" si="28"/>
        <v>0.54784444444444436</v>
      </c>
      <c r="L61" s="96">
        <f t="shared" si="28"/>
        <v>0.51360416666666664</v>
      </c>
      <c r="M61" s="96">
        <f t="shared" si="28"/>
        <v>0.48339215686274506</v>
      </c>
      <c r="N61" s="96">
        <f t="shared" si="28"/>
        <v>0.45653703703703702</v>
      </c>
      <c r="O61" s="96">
        <f t="shared" si="28"/>
        <v>0.43250877192982451</v>
      </c>
      <c r="P61" s="96">
        <f t="shared" si="28"/>
        <v>0.41088333333333332</v>
      </c>
    </row>
    <row r="62" spans="1:16">
      <c r="A62" s="90" t="str">
        <f>'Dashboard Production Quality'!A67</f>
        <v>7e</v>
      </c>
      <c r="B62" s="90" t="str">
        <f>'Dashboard Production Quality'!B67</f>
        <v>Production Loss</v>
      </c>
      <c r="C62" s="90" t="str">
        <f>'Dashboard Production Quality'!C67</f>
        <v>M3</v>
      </c>
      <c r="E62" s="123">
        <f>$E$2*E58</f>
        <v>90</v>
      </c>
      <c r="F62" s="123">
        <f t="shared" ref="F62:P62" si="29">$E$2*F58</f>
        <v>100</v>
      </c>
      <c r="G62" s="123">
        <f t="shared" si="29"/>
        <v>110</v>
      </c>
      <c r="H62" s="123">
        <f t="shared" si="29"/>
        <v>120</v>
      </c>
      <c r="I62" s="123">
        <f t="shared" si="29"/>
        <v>130</v>
      </c>
      <c r="J62" s="123">
        <f t="shared" si="29"/>
        <v>140</v>
      </c>
      <c r="K62" s="123">
        <f t="shared" si="29"/>
        <v>150</v>
      </c>
      <c r="L62" s="123">
        <f t="shared" si="29"/>
        <v>160</v>
      </c>
      <c r="M62" s="123">
        <f t="shared" si="29"/>
        <v>170</v>
      </c>
      <c r="N62" s="123">
        <f t="shared" si="29"/>
        <v>180</v>
      </c>
      <c r="O62" s="123">
        <f t="shared" si="29"/>
        <v>190</v>
      </c>
      <c r="P62" s="123">
        <f t="shared" si="29"/>
        <v>200</v>
      </c>
    </row>
    <row r="63" spans="1:16">
      <c r="A63" s="170">
        <f>'Dashboard Production Quality'!A68</f>
        <v>8</v>
      </c>
      <c r="B63" s="171" t="str">
        <f>'Dashboard Production Quality'!B68</f>
        <v>MUCHIRINGIRI PRODUCTION SITE</v>
      </c>
      <c r="C63" s="170">
        <f>'Dashboard Production Quality'!C68</f>
        <v>0</v>
      </c>
      <c r="D63" s="170"/>
      <c r="E63" s="170"/>
      <c r="F63" s="170"/>
      <c r="G63" s="170"/>
      <c r="H63" s="170"/>
      <c r="I63" s="170"/>
      <c r="J63" s="170"/>
      <c r="K63" s="170"/>
      <c r="L63" s="170"/>
      <c r="M63" s="170"/>
      <c r="N63" s="170"/>
      <c r="O63" s="170"/>
      <c r="P63" s="170"/>
    </row>
    <row r="64" spans="1:16">
      <c r="A64" s="90" t="str">
        <f>'Dashboard Production Quality'!A69</f>
        <v>8a</v>
      </c>
      <c r="B64" s="90" t="str">
        <f>'Dashboard Production Quality'!B69</f>
        <v>Water Volume Abstracted</v>
      </c>
      <c r="C64" s="90" t="str">
        <f>'Dashboard Production Quality'!C69</f>
        <v>M3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50</v>
      </c>
      <c r="K64" s="4">
        <v>50</v>
      </c>
      <c r="L64" s="4">
        <v>50</v>
      </c>
      <c r="M64" s="4">
        <v>50</v>
      </c>
      <c r="N64" s="4">
        <v>50</v>
      </c>
      <c r="O64" s="4">
        <v>50</v>
      </c>
      <c r="P64" s="4">
        <v>50</v>
      </c>
    </row>
    <row r="65" spans="1:16">
      <c r="A65" s="90" t="str">
        <f>'Dashboard Production Quality'!A70</f>
        <v>8b</v>
      </c>
      <c r="B65" s="90" t="str">
        <f>'Dashboard Production Quality'!B70</f>
        <v>Water Volume Supplied</v>
      </c>
      <c r="C65" s="90" t="str">
        <f>'Dashboard Production Quality'!C70</f>
        <v>M3</v>
      </c>
      <c r="E65" s="168">
        <f>E64-E68</f>
        <v>0</v>
      </c>
      <c r="F65" s="168">
        <f t="shared" ref="F65:P65" si="30">F64-F68</f>
        <v>0</v>
      </c>
      <c r="G65" s="168">
        <f t="shared" si="30"/>
        <v>0</v>
      </c>
      <c r="H65" s="168">
        <f t="shared" si="30"/>
        <v>0</v>
      </c>
      <c r="I65" s="168">
        <f t="shared" si="30"/>
        <v>0</v>
      </c>
      <c r="J65" s="168">
        <f t="shared" si="30"/>
        <v>49</v>
      </c>
      <c r="K65" s="168">
        <f t="shared" si="30"/>
        <v>49</v>
      </c>
      <c r="L65" s="168">
        <f t="shared" si="30"/>
        <v>49</v>
      </c>
      <c r="M65" s="168">
        <f t="shared" si="30"/>
        <v>49</v>
      </c>
      <c r="N65" s="168">
        <f t="shared" si="30"/>
        <v>49</v>
      </c>
      <c r="O65" s="168">
        <f t="shared" si="30"/>
        <v>49</v>
      </c>
      <c r="P65" s="168">
        <f t="shared" si="30"/>
        <v>49</v>
      </c>
    </row>
    <row r="66" spans="1:16">
      <c r="A66" s="90" t="str">
        <f>'Dashboard Production Quality'!A71</f>
        <v>8c</v>
      </c>
      <c r="B66" s="90" t="str">
        <f>'Dashboard Production Quality'!B71</f>
        <v>Power Consumption</v>
      </c>
      <c r="C66" s="90" t="str">
        <f>'Dashboard Production Quality'!C71</f>
        <v>KWH</v>
      </c>
      <c r="E66"/>
      <c r="F66"/>
      <c r="G66"/>
      <c r="H66"/>
      <c r="I66"/>
      <c r="J66"/>
      <c r="K66"/>
      <c r="L66"/>
      <c r="M66"/>
      <c r="N66"/>
      <c r="O66"/>
      <c r="P66"/>
    </row>
    <row r="67" spans="1:16">
      <c r="A67" s="90" t="str">
        <f>'Dashboard Production Quality'!A72</f>
        <v>8d</v>
      </c>
      <c r="B67" s="90" t="str">
        <f>'Dashboard Production Quality'!B72</f>
        <v>Power  Efficiency</v>
      </c>
      <c r="C67" s="90" t="str">
        <f>'Dashboard Production Quality'!C72</f>
        <v>KWH/M3</v>
      </c>
      <c r="E67" s="90" t="e">
        <f>E66/E64</f>
        <v>#DIV/0!</v>
      </c>
      <c r="F67" s="90">
        <f>IFERROR(F66/F64,0)</f>
        <v>0</v>
      </c>
      <c r="G67" s="90">
        <f t="shared" ref="G67:P67" si="31">IFERROR(G66/G64,0)</f>
        <v>0</v>
      </c>
      <c r="H67" s="90">
        <f t="shared" si="31"/>
        <v>0</v>
      </c>
      <c r="I67" s="90">
        <f t="shared" si="31"/>
        <v>0</v>
      </c>
      <c r="J67" s="90">
        <f t="shared" si="31"/>
        <v>0</v>
      </c>
      <c r="K67" s="90">
        <f t="shared" si="31"/>
        <v>0</v>
      </c>
      <c r="L67" s="90">
        <f t="shared" si="31"/>
        <v>0</v>
      </c>
      <c r="M67" s="90">
        <f t="shared" si="31"/>
        <v>0</v>
      </c>
      <c r="N67" s="90">
        <f t="shared" si="31"/>
        <v>0</v>
      </c>
      <c r="O67" s="90">
        <f t="shared" si="31"/>
        <v>0</v>
      </c>
      <c r="P67" s="90">
        <f t="shared" si="31"/>
        <v>0</v>
      </c>
    </row>
    <row r="68" spans="1:16">
      <c r="A68" s="90" t="str">
        <f>'Dashboard Production Quality'!A73</f>
        <v>8e</v>
      </c>
      <c r="B68" s="90" t="str">
        <f>'Dashboard Production Quality'!B73</f>
        <v>Production Loss</v>
      </c>
      <c r="C68" s="90" t="str">
        <f>'Dashboard Production Quality'!C73</f>
        <v>M3</v>
      </c>
      <c r="E68" s="123">
        <f>$E$2*E64</f>
        <v>0</v>
      </c>
      <c r="F68" s="123">
        <f t="shared" ref="F68:P68" si="32">$E$2*F64</f>
        <v>0</v>
      </c>
      <c r="G68" s="123">
        <f t="shared" si="32"/>
        <v>0</v>
      </c>
      <c r="H68" s="123">
        <f t="shared" si="32"/>
        <v>0</v>
      </c>
      <c r="I68" s="123">
        <f t="shared" si="32"/>
        <v>0</v>
      </c>
      <c r="J68" s="123">
        <f t="shared" si="32"/>
        <v>1</v>
      </c>
      <c r="K68" s="123">
        <f t="shared" si="32"/>
        <v>1</v>
      </c>
      <c r="L68" s="123">
        <f t="shared" si="32"/>
        <v>1</v>
      </c>
      <c r="M68" s="123">
        <f t="shared" si="32"/>
        <v>1</v>
      </c>
      <c r="N68" s="123">
        <f t="shared" si="32"/>
        <v>1</v>
      </c>
      <c r="O68" s="123">
        <f t="shared" si="32"/>
        <v>1</v>
      </c>
      <c r="P68" s="123">
        <f t="shared" si="32"/>
        <v>1</v>
      </c>
    </row>
    <row r="69" spans="1:16">
      <c r="A69" s="170">
        <f>'Dashboard Production Quality'!A74</f>
        <v>9</v>
      </c>
      <c r="B69" s="171" t="str">
        <f>'Dashboard Production Quality'!B74</f>
        <v>NGONDI</v>
      </c>
      <c r="C69" s="170">
        <f>'Dashboard Production Quality'!C74</f>
        <v>0</v>
      </c>
      <c r="D69" s="170"/>
      <c r="E69" s="170"/>
      <c r="F69" s="170"/>
      <c r="G69" s="170"/>
      <c r="H69" s="170"/>
      <c r="I69" s="170"/>
      <c r="J69" s="170"/>
      <c r="K69" s="170"/>
      <c r="L69" s="170"/>
      <c r="M69" s="170"/>
      <c r="N69" s="170"/>
      <c r="O69" s="170"/>
      <c r="P69" s="170"/>
    </row>
    <row r="70" spans="1:16">
      <c r="A70" s="90" t="str">
        <f>'Dashboard Production Quality'!A75</f>
        <v>9a</v>
      </c>
      <c r="B70" s="90" t="str">
        <f>'Dashboard Production Quality'!B75</f>
        <v>Water Volume Abstracted</v>
      </c>
      <c r="C70" s="90" t="str">
        <f>'Dashboard Production Quality'!C75</f>
        <v>M3</v>
      </c>
      <c r="E70" s="4">
        <v>400</v>
      </c>
      <c r="F70" s="4">
        <v>450</v>
      </c>
      <c r="G70" s="4">
        <v>500</v>
      </c>
      <c r="H70" s="4">
        <v>550</v>
      </c>
      <c r="I70" s="4">
        <v>600</v>
      </c>
      <c r="J70" s="4">
        <v>650</v>
      </c>
      <c r="K70" s="4">
        <v>700</v>
      </c>
      <c r="L70" s="4">
        <v>750</v>
      </c>
      <c r="M70" s="4">
        <v>800</v>
      </c>
      <c r="N70" s="4">
        <v>850</v>
      </c>
      <c r="O70" s="4">
        <v>900</v>
      </c>
      <c r="P70" s="4">
        <v>950</v>
      </c>
    </row>
    <row r="71" spans="1:16">
      <c r="A71" s="90" t="str">
        <f>'Dashboard Production Quality'!A76</f>
        <v>9b</v>
      </c>
      <c r="B71" s="90" t="str">
        <f>'Dashboard Production Quality'!B76</f>
        <v>Water Volume Supplied</v>
      </c>
      <c r="C71" s="90" t="str">
        <f>'Dashboard Production Quality'!C76</f>
        <v>M3</v>
      </c>
      <c r="E71" s="168">
        <f>E70-E74</f>
        <v>392</v>
      </c>
      <c r="F71" s="168">
        <f t="shared" ref="F71:P71" si="33">F70-F74</f>
        <v>441</v>
      </c>
      <c r="G71" s="168">
        <f t="shared" si="33"/>
        <v>490</v>
      </c>
      <c r="H71" s="168">
        <f t="shared" si="33"/>
        <v>539</v>
      </c>
      <c r="I71" s="168">
        <f t="shared" si="33"/>
        <v>588</v>
      </c>
      <c r="J71" s="168">
        <f t="shared" si="33"/>
        <v>637</v>
      </c>
      <c r="K71" s="168">
        <f t="shared" si="33"/>
        <v>686</v>
      </c>
      <c r="L71" s="168">
        <f t="shared" si="33"/>
        <v>735</v>
      </c>
      <c r="M71" s="168">
        <f t="shared" si="33"/>
        <v>784</v>
      </c>
      <c r="N71" s="168">
        <f t="shared" si="33"/>
        <v>833</v>
      </c>
      <c r="O71" s="168">
        <f t="shared" si="33"/>
        <v>882</v>
      </c>
      <c r="P71" s="168">
        <f t="shared" si="33"/>
        <v>931</v>
      </c>
    </row>
    <row r="72" spans="1:16">
      <c r="A72" s="90" t="str">
        <f>'Dashboard Production Quality'!A77</f>
        <v>9c</v>
      </c>
      <c r="B72" s="90" t="str">
        <f>'Dashboard Production Quality'!B77</f>
        <v xml:space="preserve">Power Solar </v>
      </c>
      <c r="C72" s="90" t="str">
        <f>'Dashboard Production Quality'!C77</f>
        <v>KWH</v>
      </c>
      <c r="E72"/>
      <c r="F72"/>
      <c r="G72"/>
      <c r="H72"/>
      <c r="I72"/>
      <c r="J72"/>
      <c r="K72"/>
      <c r="L72"/>
      <c r="M72"/>
      <c r="N72"/>
      <c r="O72"/>
      <c r="P72"/>
    </row>
    <row r="73" spans="1:16">
      <c r="A73" s="90" t="str">
        <f>'Dashboard Production Quality'!A78</f>
        <v>9d</v>
      </c>
      <c r="B73" s="90" t="str">
        <f>'Dashboard Production Quality'!B78</f>
        <v>Power  Efficiency</v>
      </c>
      <c r="C73" s="90" t="str">
        <f>'Dashboard Production Quality'!C78</f>
        <v>KWH/M3</v>
      </c>
      <c r="E73" s="90">
        <f>E72/E70</f>
        <v>0</v>
      </c>
      <c r="F73" s="90">
        <f t="shared" ref="F73:P73" si="34">F72/F70</f>
        <v>0</v>
      </c>
      <c r="G73" s="90">
        <f t="shared" si="34"/>
        <v>0</v>
      </c>
      <c r="H73" s="90">
        <f t="shared" si="34"/>
        <v>0</v>
      </c>
      <c r="I73" s="90">
        <f t="shared" si="34"/>
        <v>0</v>
      </c>
      <c r="J73" s="90">
        <f t="shared" si="34"/>
        <v>0</v>
      </c>
      <c r="K73" s="90">
        <f t="shared" si="34"/>
        <v>0</v>
      </c>
      <c r="L73" s="90">
        <f t="shared" si="34"/>
        <v>0</v>
      </c>
      <c r="M73" s="90">
        <f t="shared" si="34"/>
        <v>0</v>
      </c>
      <c r="N73" s="90">
        <f t="shared" si="34"/>
        <v>0</v>
      </c>
      <c r="O73" s="90">
        <f t="shared" si="34"/>
        <v>0</v>
      </c>
      <c r="P73" s="90">
        <f t="shared" si="34"/>
        <v>0</v>
      </c>
    </row>
    <row r="74" spans="1:16">
      <c r="A74" s="90" t="str">
        <f>'Dashboard Production Quality'!A79</f>
        <v>9e</v>
      </c>
      <c r="B74" s="90" t="str">
        <f>'Dashboard Production Quality'!B79</f>
        <v>Production Loss</v>
      </c>
      <c r="C74" s="90" t="str">
        <f>'Dashboard Production Quality'!C79</f>
        <v>M3</v>
      </c>
      <c r="E74" s="123">
        <f>$E$2*E70</f>
        <v>8</v>
      </c>
      <c r="F74" s="123">
        <f t="shared" ref="F74:P74" si="35">$E$2*F70</f>
        <v>9</v>
      </c>
      <c r="G74" s="123">
        <f t="shared" si="35"/>
        <v>10</v>
      </c>
      <c r="H74" s="123">
        <f t="shared" si="35"/>
        <v>11</v>
      </c>
      <c r="I74" s="123">
        <f t="shared" si="35"/>
        <v>12</v>
      </c>
      <c r="J74" s="123">
        <f t="shared" si="35"/>
        <v>13</v>
      </c>
      <c r="K74" s="123">
        <f t="shared" si="35"/>
        <v>14</v>
      </c>
      <c r="L74" s="123">
        <f t="shared" si="35"/>
        <v>15</v>
      </c>
      <c r="M74" s="123">
        <f t="shared" si="35"/>
        <v>16</v>
      </c>
      <c r="N74" s="123">
        <f t="shared" si="35"/>
        <v>17</v>
      </c>
      <c r="O74" s="123">
        <f t="shared" si="35"/>
        <v>18</v>
      </c>
      <c r="P74" s="123">
        <f t="shared" si="35"/>
        <v>19</v>
      </c>
    </row>
    <row r="75" spans="1:16">
      <c r="A75" s="170">
        <f>'Dashboard Production Quality'!A80</f>
        <v>10</v>
      </c>
      <c r="B75" s="171" t="str">
        <f>'Dashboard Production Quality'!B80</f>
        <v>NYONJORO</v>
      </c>
      <c r="C75" s="170">
        <f>'Dashboard Production Quality'!C80</f>
        <v>0</v>
      </c>
      <c r="D75" s="170"/>
      <c r="E75" s="170"/>
      <c r="F75" s="170"/>
      <c r="G75" s="170"/>
      <c r="H75" s="170"/>
      <c r="I75" s="170"/>
      <c r="J75" s="170"/>
      <c r="K75" s="170"/>
      <c r="L75" s="170"/>
      <c r="M75" s="170"/>
      <c r="N75" s="170"/>
      <c r="O75" s="170"/>
      <c r="P75" s="170"/>
    </row>
    <row r="76" spans="1:16">
      <c r="A76" s="90" t="str">
        <f>'Dashboard Production Quality'!A81</f>
        <v>10a</v>
      </c>
      <c r="B76" s="90" t="str">
        <f>'Dashboard Production Quality'!B81</f>
        <v>Water Volume Abstracted</v>
      </c>
      <c r="C76" s="90" t="str">
        <f>'Dashboard Production Quality'!C81</f>
        <v>M3</v>
      </c>
      <c r="E76">
        <v>280</v>
      </c>
      <c r="F76">
        <v>290</v>
      </c>
      <c r="G76">
        <v>300</v>
      </c>
      <c r="H76">
        <v>310</v>
      </c>
      <c r="I76">
        <v>320</v>
      </c>
      <c r="J76">
        <v>330</v>
      </c>
      <c r="K76">
        <v>340</v>
      </c>
      <c r="L76">
        <v>350</v>
      </c>
      <c r="M76">
        <v>360</v>
      </c>
      <c r="N76">
        <v>370</v>
      </c>
      <c r="O76">
        <v>380</v>
      </c>
      <c r="P76">
        <v>390</v>
      </c>
    </row>
    <row r="77" spans="1:16">
      <c r="A77" s="90" t="str">
        <f>'Dashboard Production Quality'!A82</f>
        <v>10b</v>
      </c>
      <c r="B77" s="90" t="str">
        <f>'Dashboard Production Quality'!B82</f>
        <v>Water Volume Suplied</v>
      </c>
      <c r="C77" s="90" t="str">
        <f>'Dashboard Production Quality'!C82</f>
        <v>M3</v>
      </c>
      <c r="E77" s="90">
        <f>E76-E80</f>
        <v>274.39999999999998</v>
      </c>
      <c r="F77" s="90">
        <f t="shared" ref="F77:P77" si="36">F76-F80</f>
        <v>284.2</v>
      </c>
      <c r="G77" s="90">
        <f t="shared" si="36"/>
        <v>294</v>
      </c>
      <c r="H77" s="90">
        <f t="shared" si="36"/>
        <v>303.8</v>
      </c>
      <c r="I77" s="90">
        <f t="shared" si="36"/>
        <v>313.60000000000002</v>
      </c>
      <c r="J77" s="90">
        <f t="shared" si="36"/>
        <v>323.39999999999998</v>
      </c>
      <c r="K77" s="90">
        <f t="shared" si="36"/>
        <v>333.2</v>
      </c>
      <c r="L77" s="90">
        <f t="shared" si="36"/>
        <v>343</v>
      </c>
      <c r="M77" s="90">
        <f t="shared" si="36"/>
        <v>352.8</v>
      </c>
      <c r="N77" s="90">
        <f t="shared" si="36"/>
        <v>362.6</v>
      </c>
      <c r="O77" s="90">
        <f t="shared" si="36"/>
        <v>372.4</v>
      </c>
      <c r="P77" s="90">
        <f t="shared" si="36"/>
        <v>382.2</v>
      </c>
    </row>
    <row r="78" spans="1:16">
      <c r="A78" s="90" t="str">
        <f>'Dashboard Production Quality'!A83</f>
        <v>10c</v>
      </c>
      <c r="B78" s="90" t="str">
        <f>'Dashboard Production Quality'!B83</f>
        <v xml:space="preserve">Power Solar </v>
      </c>
      <c r="C78" s="90" t="str">
        <f>'Dashboard Production Quality'!C83</f>
        <v>KWH</v>
      </c>
      <c r="E78"/>
      <c r="F78"/>
      <c r="G78"/>
      <c r="H78"/>
      <c r="I78"/>
      <c r="J78"/>
      <c r="K78"/>
      <c r="L78"/>
      <c r="M78"/>
      <c r="N78"/>
      <c r="O78"/>
      <c r="P78"/>
    </row>
    <row r="79" spans="1:16">
      <c r="A79" s="90" t="str">
        <f>'Dashboard Production Quality'!A84</f>
        <v>10d</v>
      </c>
      <c r="B79" s="90" t="str">
        <f>'Dashboard Production Quality'!B84</f>
        <v>Power  Efficiency</v>
      </c>
      <c r="C79" s="90" t="str">
        <f>'Dashboard Production Quality'!C84</f>
        <v>KWH/M3</v>
      </c>
      <c r="E79" s="90">
        <f>E78/E76</f>
        <v>0</v>
      </c>
      <c r="F79" s="90">
        <f t="shared" ref="F79:P79" si="37">F78/F76</f>
        <v>0</v>
      </c>
      <c r="G79" s="90">
        <f t="shared" si="37"/>
        <v>0</v>
      </c>
      <c r="H79" s="90">
        <f t="shared" si="37"/>
        <v>0</v>
      </c>
      <c r="I79" s="90">
        <f t="shared" si="37"/>
        <v>0</v>
      </c>
      <c r="J79" s="90">
        <f t="shared" si="37"/>
        <v>0</v>
      </c>
      <c r="K79" s="90">
        <f t="shared" si="37"/>
        <v>0</v>
      </c>
      <c r="L79" s="90">
        <f t="shared" si="37"/>
        <v>0</v>
      </c>
      <c r="M79" s="90">
        <f t="shared" si="37"/>
        <v>0</v>
      </c>
      <c r="N79" s="90">
        <f t="shared" si="37"/>
        <v>0</v>
      </c>
      <c r="O79" s="90">
        <f t="shared" si="37"/>
        <v>0</v>
      </c>
      <c r="P79" s="90">
        <f t="shared" si="37"/>
        <v>0</v>
      </c>
    </row>
    <row r="80" spans="1:16">
      <c r="A80" s="90" t="str">
        <f>'Dashboard Production Quality'!A85</f>
        <v>10e</v>
      </c>
      <c r="B80" s="90" t="str">
        <f>'Dashboard Production Quality'!B85</f>
        <v>Production Loss</v>
      </c>
      <c r="C80" s="90" t="str">
        <f>'Dashboard Production Quality'!C85</f>
        <v>M3</v>
      </c>
      <c r="E80" s="90">
        <f>E76*$E$2</f>
        <v>5.6000000000000005</v>
      </c>
      <c r="F80" s="90">
        <f t="shared" ref="F80:P80" si="38">F76*$E$2</f>
        <v>5.8</v>
      </c>
      <c r="G80" s="90">
        <f t="shared" si="38"/>
        <v>6</v>
      </c>
      <c r="H80" s="90">
        <f t="shared" si="38"/>
        <v>6.2</v>
      </c>
      <c r="I80" s="90">
        <f t="shared" si="38"/>
        <v>6.4</v>
      </c>
      <c r="J80" s="90">
        <f t="shared" si="38"/>
        <v>6.6000000000000005</v>
      </c>
      <c r="K80" s="90">
        <f t="shared" si="38"/>
        <v>6.8</v>
      </c>
      <c r="L80" s="90">
        <f t="shared" si="38"/>
        <v>7</v>
      </c>
      <c r="M80" s="90">
        <f t="shared" si="38"/>
        <v>7.2</v>
      </c>
      <c r="N80" s="90">
        <f t="shared" si="38"/>
        <v>7.4</v>
      </c>
      <c r="O80" s="90">
        <f t="shared" si="38"/>
        <v>7.6000000000000005</v>
      </c>
      <c r="P80" s="90">
        <f t="shared" si="38"/>
        <v>7.8</v>
      </c>
    </row>
    <row r="81" spans="1:16">
      <c r="A81" s="170">
        <f>'Dashboard Production Quality'!A89</f>
        <v>11</v>
      </c>
      <c r="B81" s="171" t="str">
        <f>'Dashboard Production Quality'!B89</f>
        <v>KARATI POLICE POST</v>
      </c>
      <c r="C81" s="170">
        <f>'Dashboard Production Quality'!C89</f>
        <v>0</v>
      </c>
      <c r="D81" s="170"/>
      <c r="E81" s="170"/>
      <c r="F81" s="170"/>
      <c r="G81" s="170"/>
      <c r="H81" s="170"/>
      <c r="I81" s="170"/>
      <c r="J81" s="170"/>
      <c r="K81" s="170"/>
      <c r="L81" s="170"/>
      <c r="M81" s="170"/>
      <c r="N81" s="170"/>
      <c r="O81" s="170"/>
      <c r="P81" s="170"/>
    </row>
    <row r="82" spans="1:16">
      <c r="A82" s="90" t="str">
        <f>'Dashboard Production Quality'!A90</f>
        <v>11a</v>
      </c>
      <c r="B82" s="90" t="str">
        <f>'Dashboard Production Quality'!B90</f>
        <v>Water Volume Abstracted</v>
      </c>
      <c r="C82" s="90" t="str">
        <f>'Dashboard Production Quality'!C90</f>
        <v>M3</v>
      </c>
      <c r="E82">
        <v>280</v>
      </c>
      <c r="F82">
        <v>300</v>
      </c>
      <c r="G82">
        <v>320</v>
      </c>
      <c r="H82">
        <v>340</v>
      </c>
      <c r="I82">
        <v>360</v>
      </c>
      <c r="J82">
        <v>380</v>
      </c>
      <c r="K82">
        <v>400</v>
      </c>
      <c r="L82">
        <v>420</v>
      </c>
      <c r="M82">
        <v>440</v>
      </c>
      <c r="N82">
        <v>460</v>
      </c>
      <c r="O82">
        <v>480</v>
      </c>
      <c r="P82">
        <v>500</v>
      </c>
    </row>
    <row r="83" spans="1:16">
      <c r="A83" s="90" t="str">
        <f>'Dashboard Production Quality'!A91</f>
        <v>11b</v>
      </c>
      <c r="B83" s="90" t="str">
        <f>'Dashboard Production Quality'!B91</f>
        <v>Water Volume Supplied</v>
      </c>
      <c r="C83" s="90" t="str">
        <f>'Dashboard Production Quality'!C91</f>
        <v>M3</v>
      </c>
      <c r="E83" s="168">
        <f>E82-E86</f>
        <v>274.39999999999998</v>
      </c>
      <c r="F83" s="168">
        <f t="shared" ref="F83:P83" si="39">F82-F86</f>
        <v>294</v>
      </c>
      <c r="G83" s="168">
        <f t="shared" si="39"/>
        <v>313.60000000000002</v>
      </c>
      <c r="H83" s="168">
        <f t="shared" si="39"/>
        <v>333.2</v>
      </c>
      <c r="I83" s="168">
        <f t="shared" si="39"/>
        <v>352.8</v>
      </c>
      <c r="J83" s="168">
        <f t="shared" si="39"/>
        <v>372.4</v>
      </c>
      <c r="K83" s="168">
        <f t="shared" si="39"/>
        <v>392</v>
      </c>
      <c r="L83" s="168">
        <f t="shared" si="39"/>
        <v>411.6</v>
      </c>
      <c r="M83" s="168">
        <f t="shared" si="39"/>
        <v>431.2</v>
      </c>
      <c r="N83" s="168">
        <f t="shared" si="39"/>
        <v>450.8</v>
      </c>
      <c r="O83" s="168">
        <f t="shared" si="39"/>
        <v>470.4</v>
      </c>
      <c r="P83" s="168">
        <f t="shared" si="39"/>
        <v>490</v>
      </c>
    </row>
    <row r="84" spans="1:16">
      <c r="A84" s="90" t="str">
        <f>'Dashboard Production Quality'!A92</f>
        <v>11c</v>
      </c>
      <c r="B84" s="90" t="str">
        <f>'Dashboard Production Quality'!B92</f>
        <v>Power Consumption</v>
      </c>
      <c r="C84" s="90" t="str">
        <f>'Dashboard Production Quality'!C92</f>
        <v>KWH</v>
      </c>
      <c r="E84">
        <v>525</v>
      </c>
      <c r="F84">
        <v>525</v>
      </c>
      <c r="G84">
        <v>525</v>
      </c>
      <c r="H84">
        <v>525</v>
      </c>
      <c r="I84">
        <v>525</v>
      </c>
      <c r="J84">
        <v>525</v>
      </c>
      <c r="K84">
        <v>525</v>
      </c>
      <c r="L84">
        <v>525</v>
      </c>
      <c r="M84">
        <v>525</v>
      </c>
      <c r="N84">
        <v>525</v>
      </c>
      <c r="O84">
        <v>525</v>
      </c>
      <c r="P84">
        <v>525</v>
      </c>
    </row>
    <row r="85" spans="1:16">
      <c r="A85" s="90" t="str">
        <f>'Dashboard Production Quality'!A93</f>
        <v>11d</v>
      </c>
      <c r="B85" s="90" t="str">
        <f>'Dashboard Production Quality'!B93</f>
        <v>Power  Efficiency</v>
      </c>
      <c r="C85" s="90" t="str">
        <f>'Dashboard Production Quality'!C93</f>
        <v>KWH/M3</v>
      </c>
      <c r="E85" s="90">
        <f t="shared" ref="E85:P85" si="40">E84/E82</f>
        <v>1.875</v>
      </c>
      <c r="F85" s="90">
        <f t="shared" si="40"/>
        <v>1.75</v>
      </c>
      <c r="G85" s="90">
        <f t="shared" si="40"/>
        <v>1.640625</v>
      </c>
      <c r="H85" s="90">
        <f t="shared" si="40"/>
        <v>1.5441176470588236</v>
      </c>
      <c r="I85" s="90">
        <f t="shared" si="40"/>
        <v>1.4583333333333333</v>
      </c>
      <c r="J85" s="90">
        <f t="shared" si="40"/>
        <v>1.381578947368421</v>
      </c>
      <c r="K85" s="90">
        <f t="shared" si="40"/>
        <v>1.3125</v>
      </c>
      <c r="L85" s="90">
        <f t="shared" si="40"/>
        <v>1.25</v>
      </c>
      <c r="M85" s="90">
        <f t="shared" si="40"/>
        <v>1.1931818181818181</v>
      </c>
      <c r="N85" s="90">
        <f t="shared" si="40"/>
        <v>1.1413043478260869</v>
      </c>
      <c r="O85" s="90">
        <f t="shared" si="40"/>
        <v>1.09375</v>
      </c>
      <c r="P85" s="90">
        <f t="shared" si="40"/>
        <v>1.05</v>
      </c>
    </row>
    <row r="86" spans="1:16">
      <c r="A86" s="90" t="str">
        <f>'Dashboard Production Quality'!A94</f>
        <v>11e</v>
      </c>
      <c r="B86" s="90" t="str">
        <f>'Dashboard Production Quality'!B94</f>
        <v>Production Loss</v>
      </c>
      <c r="C86" s="90" t="str">
        <f>'Dashboard Production Quality'!C94</f>
        <v>M3</v>
      </c>
      <c r="E86" s="90">
        <f t="shared" ref="E86:P86" si="41">E82*$E$2</f>
        <v>5.6000000000000005</v>
      </c>
      <c r="F86" s="90">
        <f t="shared" si="41"/>
        <v>6</v>
      </c>
      <c r="G86" s="90">
        <f t="shared" si="41"/>
        <v>6.4</v>
      </c>
      <c r="H86" s="90">
        <f t="shared" si="41"/>
        <v>6.8</v>
      </c>
      <c r="I86" s="90">
        <f t="shared" si="41"/>
        <v>7.2</v>
      </c>
      <c r="J86" s="90">
        <f t="shared" si="41"/>
        <v>7.6000000000000005</v>
      </c>
      <c r="K86" s="90">
        <f t="shared" si="41"/>
        <v>8</v>
      </c>
      <c r="L86" s="90">
        <f t="shared" si="41"/>
        <v>8.4</v>
      </c>
      <c r="M86" s="90">
        <f t="shared" si="41"/>
        <v>8.8000000000000007</v>
      </c>
      <c r="N86" s="90">
        <f t="shared" si="41"/>
        <v>9.2000000000000011</v>
      </c>
      <c r="O86" s="90">
        <f t="shared" si="41"/>
        <v>9.6</v>
      </c>
      <c r="P86" s="90">
        <f t="shared" si="41"/>
        <v>10</v>
      </c>
    </row>
    <row r="87" spans="1:16">
      <c r="A87" s="170">
        <f>'Dashboard Production Quality'!A95</f>
        <v>12</v>
      </c>
      <c r="B87" s="171" t="str">
        <f>'Dashboard Production Quality'!B95</f>
        <v>NIP</v>
      </c>
      <c r="C87" s="170">
        <f>'Dashboard Production Quality'!C95</f>
        <v>0</v>
      </c>
      <c r="D87" s="170"/>
      <c r="E87" s="170"/>
      <c r="F87" s="170"/>
      <c r="G87" s="170"/>
      <c r="H87" s="170"/>
      <c r="I87" s="182"/>
      <c r="J87" s="182"/>
      <c r="K87" s="182"/>
      <c r="L87" s="182"/>
      <c r="M87" s="182"/>
      <c r="N87" s="182"/>
      <c r="O87" s="182"/>
      <c r="P87" s="182"/>
    </row>
    <row r="88" spans="1:16">
      <c r="A88" s="90" t="str">
        <f>'Dashboard Production Quality'!A96</f>
        <v>12a</v>
      </c>
      <c r="B88" s="90" t="str">
        <f>'Dashboard Production Quality'!B96</f>
        <v>Water Volume Abstracted</v>
      </c>
      <c r="C88" s="90" t="str">
        <f>'Dashboard Production Quality'!C96</f>
        <v>M3</v>
      </c>
      <c r="E88">
        <v>65000</v>
      </c>
      <c r="F88">
        <v>65000</v>
      </c>
      <c r="G88">
        <v>65000</v>
      </c>
      <c r="H88">
        <v>67000</v>
      </c>
      <c r="I88">
        <v>69000</v>
      </c>
      <c r="J88">
        <v>71000</v>
      </c>
      <c r="K88">
        <v>72000</v>
      </c>
      <c r="L88">
        <v>73000</v>
      </c>
      <c r="M88">
        <v>74000</v>
      </c>
      <c r="N88">
        <v>74000</v>
      </c>
      <c r="O88">
        <v>74000</v>
      </c>
      <c r="P88">
        <v>74500</v>
      </c>
    </row>
    <row r="89" spans="1:16">
      <c r="A89" s="90" t="str">
        <f>'Dashboard Production Quality'!A97</f>
        <v>12b</v>
      </c>
      <c r="B89" s="90" t="str">
        <f>'Dashboard Production Quality'!B97</f>
        <v>Water Volume Supplied</v>
      </c>
      <c r="C89" s="90" t="str">
        <f>'Dashboard Production Quality'!C97</f>
        <v>M3</v>
      </c>
      <c r="E89" s="168">
        <f>E88-E92</f>
        <v>63700</v>
      </c>
      <c r="F89" s="168">
        <f t="shared" ref="F89:P89" si="42">F88-F92</f>
        <v>63700</v>
      </c>
      <c r="G89" s="168">
        <f t="shared" si="42"/>
        <v>63700</v>
      </c>
      <c r="H89" s="168">
        <f t="shared" si="42"/>
        <v>65660</v>
      </c>
      <c r="I89" s="168">
        <f t="shared" si="42"/>
        <v>67620</v>
      </c>
      <c r="J89" s="168">
        <f t="shared" si="42"/>
        <v>69580</v>
      </c>
      <c r="K89" s="168">
        <f t="shared" si="42"/>
        <v>70560</v>
      </c>
      <c r="L89" s="168">
        <f t="shared" si="42"/>
        <v>71540</v>
      </c>
      <c r="M89" s="168">
        <f t="shared" si="42"/>
        <v>72520</v>
      </c>
      <c r="N89" s="168">
        <f t="shared" si="42"/>
        <v>72520</v>
      </c>
      <c r="O89" s="168">
        <f t="shared" si="42"/>
        <v>72520</v>
      </c>
      <c r="P89" s="168">
        <f t="shared" si="42"/>
        <v>73010</v>
      </c>
    </row>
    <row r="90" spans="1:16">
      <c r="A90" s="90" t="str">
        <f>'Dashboard Production Quality'!A98</f>
        <v>12c</v>
      </c>
      <c r="B90" s="90" t="str">
        <f>'Dashboard Production Quality'!B98</f>
        <v>Power Consumption</v>
      </c>
      <c r="C90" s="90" t="str">
        <f>'Dashboard Production Quality'!C98</f>
        <v>KWH</v>
      </c>
      <c r="E90" s="106">
        <v>57804.666666666664</v>
      </c>
      <c r="F90" s="106">
        <v>57804.666666666664</v>
      </c>
      <c r="G90" s="106">
        <v>57804.666666666664</v>
      </c>
      <c r="H90" s="106">
        <v>57804.666666666664</v>
      </c>
      <c r="I90" s="106">
        <v>57804.666666666664</v>
      </c>
      <c r="J90" s="106">
        <v>57804.666666666664</v>
      </c>
      <c r="K90" s="106">
        <v>57804.666666666664</v>
      </c>
      <c r="L90" s="106">
        <v>57804.666666666664</v>
      </c>
      <c r="M90" s="106">
        <v>57804.666666666664</v>
      </c>
      <c r="N90" s="106">
        <v>57804.666666666664</v>
      </c>
      <c r="O90" s="106">
        <v>57804.666666666664</v>
      </c>
      <c r="P90" s="106">
        <v>57804.666666666664</v>
      </c>
    </row>
    <row r="91" spans="1:16">
      <c r="A91" s="90" t="str">
        <f>'Dashboard Production Quality'!A99</f>
        <v>12d</v>
      </c>
      <c r="B91" s="90" t="str">
        <f>'Dashboard Production Quality'!B99</f>
        <v>Power  Efficiency</v>
      </c>
      <c r="C91" s="90" t="str">
        <f>'Dashboard Production Quality'!C99</f>
        <v>KWH/M3</v>
      </c>
      <c r="E91" s="96">
        <f t="shared" ref="E91:G91" si="43">E90/E88</f>
        <v>0.88930256410256403</v>
      </c>
      <c r="F91" s="96">
        <f t="shared" si="43"/>
        <v>0.88930256410256403</v>
      </c>
      <c r="G91" s="96">
        <f t="shared" si="43"/>
        <v>0.88930256410256403</v>
      </c>
      <c r="H91" s="96">
        <f>H90/H88</f>
        <v>0.8627562189054726</v>
      </c>
      <c r="I91" s="96">
        <f t="shared" ref="I91:P91" si="44">I90/I88</f>
        <v>0.83774879227053134</v>
      </c>
      <c r="J91" s="96">
        <f t="shared" si="44"/>
        <v>0.81415023474178405</v>
      </c>
      <c r="K91" s="96">
        <f t="shared" si="44"/>
        <v>0.80284259259259261</v>
      </c>
      <c r="L91" s="96">
        <f t="shared" si="44"/>
        <v>0.79184474885844747</v>
      </c>
      <c r="M91" s="96">
        <f t="shared" si="44"/>
        <v>0.78114414414414413</v>
      </c>
      <c r="N91" s="96">
        <f t="shared" si="44"/>
        <v>0.78114414414414413</v>
      </c>
      <c r="O91" s="96">
        <f t="shared" si="44"/>
        <v>0.78114414414414413</v>
      </c>
      <c r="P91" s="96">
        <f t="shared" si="44"/>
        <v>0.77590156599552573</v>
      </c>
    </row>
    <row r="92" spans="1:16">
      <c r="A92" s="90" t="str">
        <f>'Dashboard Production Quality'!A100</f>
        <v>12e</v>
      </c>
      <c r="B92" s="90" t="str">
        <f>'Dashboard Production Quality'!B100</f>
        <v>Production Loss</v>
      </c>
      <c r="C92" s="90" t="str">
        <f>'Dashboard Production Quality'!C100</f>
        <v>M3</v>
      </c>
      <c r="E92" s="123">
        <f>E88*$E$2</f>
        <v>1300</v>
      </c>
      <c r="F92" s="123">
        <f t="shared" ref="F92:P92" si="45">F88*$E$2</f>
        <v>1300</v>
      </c>
      <c r="G92" s="123">
        <f t="shared" si="45"/>
        <v>1300</v>
      </c>
      <c r="H92" s="123">
        <f t="shared" si="45"/>
        <v>1340</v>
      </c>
      <c r="I92" s="123">
        <f t="shared" si="45"/>
        <v>1380</v>
      </c>
      <c r="J92" s="123">
        <f t="shared" si="45"/>
        <v>1420</v>
      </c>
      <c r="K92" s="123">
        <f t="shared" si="45"/>
        <v>1440</v>
      </c>
      <c r="L92" s="123">
        <f t="shared" si="45"/>
        <v>1460</v>
      </c>
      <c r="M92" s="123">
        <f t="shared" si="45"/>
        <v>1480</v>
      </c>
      <c r="N92" s="123">
        <f t="shared" si="45"/>
        <v>1480</v>
      </c>
      <c r="O92" s="123">
        <f t="shared" si="45"/>
        <v>1480</v>
      </c>
      <c r="P92" s="123">
        <f t="shared" si="45"/>
        <v>1490</v>
      </c>
    </row>
    <row r="93" spans="1:16">
      <c r="A93" s="170"/>
      <c r="B93" s="171" t="str">
        <f>'Dashboard Production Quality'!B101</f>
        <v>IHINDU</v>
      </c>
      <c r="C93" s="171">
        <f>'Dashboard Production Quality'!C101</f>
        <v>0</v>
      </c>
      <c r="D93" s="171"/>
      <c r="E93" s="170"/>
      <c r="F93" s="170"/>
      <c r="G93" s="170"/>
      <c r="H93" s="170"/>
      <c r="I93" s="170"/>
      <c r="J93" s="170"/>
      <c r="K93" s="170"/>
      <c r="L93" s="170"/>
      <c r="M93" s="170"/>
      <c r="N93" s="170"/>
      <c r="O93" s="170"/>
      <c r="P93" s="170"/>
    </row>
    <row r="94" spans="1:16">
      <c r="A94" s="90" t="str">
        <f>'Dashboard Production Quality'!A102</f>
        <v>13a</v>
      </c>
      <c r="B94" s="90" t="str">
        <f>'Dashboard Production Quality'!B102</f>
        <v>Water Volume Abstracted</v>
      </c>
      <c r="C94" s="90" t="str">
        <f>'Dashboard Production Quality'!C102</f>
        <v>M3</v>
      </c>
      <c r="E94">
        <v>1400</v>
      </c>
      <c r="F94">
        <v>1500</v>
      </c>
      <c r="G94">
        <v>1600</v>
      </c>
      <c r="H94">
        <v>1700</v>
      </c>
      <c r="I94">
        <v>1800</v>
      </c>
      <c r="J94">
        <v>1900</v>
      </c>
      <c r="K94">
        <v>2000</v>
      </c>
      <c r="L94">
        <v>2100</v>
      </c>
      <c r="M94">
        <v>2200</v>
      </c>
      <c r="N94">
        <v>2300</v>
      </c>
      <c r="O94">
        <v>2400</v>
      </c>
      <c r="P94">
        <v>2500</v>
      </c>
    </row>
    <row r="95" spans="1:16">
      <c r="A95" s="90" t="str">
        <f>'Dashboard Production Quality'!A103</f>
        <v>13b</v>
      </c>
      <c r="B95" s="90" t="str">
        <f>'Dashboard Production Quality'!B103</f>
        <v>Water Volume Supplied</v>
      </c>
      <c r="C95" s="90" t="str">
        <f>'Dashboard Production Quality'!C103</f>
        <v>M3</v>
      </c>
      <c r="E95" s="123">
        <f>E94-E98</f>
        <v>1372</v>
      </c>
      <c r="F95" s="123">
        <f t="shared" ref="F95:P95" si="46">F94-F98</f>
        <v>1470</v>
      </c>
      <c r="G95" s="123">
        <f t="shared" si="46"/>
        <v>1568</v>
      </c>
      <c r="H95" s="123">
        <f t="shared" si="46"/>
        <v>1666</v>
      </c>
      <c r="I95" s="123">
        <f t="shared" si="46"/>
        <v>1764</v>
      </c>
      <c r="J95" s="123">
        <f t="shared" si="46"/>
        <v>1862</v>
      </c>
      <c r="K95" s="123">
        <f t="shared" si="46"/>
        <v>1960</v>
      </c>
      <c r="L95" s="123">
        <f t="shared" si="46"/>
        <v>2058</v>
      </c>
      <c r="M95" s="123">
        <f t="shared" si="46"/>
        <v>2156</v>
      </c>
      <c r="N95" s="123">
        <f t="shared" si="46"/>
        <v>2254</v>
      </c>
      <c r="O95" s="123">
        <f t="shared" si="46"/>
        <v>2352</v>
      </c>
      <c r="P95" s="123">
        <f t="shared" si="46"/>
        <v>2450</v>
      </c>
    </row>
    <row r="96" spans="1:16">
      <c r="A96" s="90" t="str">
        <f>'Dashboard Production Quality'!A104</f>
        <v>13c</v>
      </c>
      <c r="B96" s="90" t="str">
        <f>'Dashboard Production Quality'!B104</f>
        <v>Power Consumption</v>
      </c>
      <c r="C96" s="90" t="str">
        <f>'Dashboard Production Quality'!C104</f>
        <v>KWH</v>
      </c>
      <c r="E96" s="93">
        <v>2250</v>
      </c>
      <c r="F96" s="93">
        <v>2250</v>
      </c>
      <c r="G96" s="93">
        <v>2250</v>
      </c>
      <c r="H96" s="93">
        <v>2250</v>
      </c>
      <c r="I96" s="93">
        <v>2250</v>
      </c>
      <c r="J96" s="93">
        <v>2250</v>
      </c>
      <c r="K96" s="93">
        <v>2250</v>
      </c>
      <c r="L96" s="93">
        <v>2250</v>
      </c>
      <c r="M96" s="93">
        <v>2250</v>
      </c>
      <c r="N96" s="93">
        <v>2250</v>
      </c>
      <c r="O96" s="93">
        <v>2250</v>
      </c>
      <c r="P96" s="93">
        <v>2250</v>
      </c>
    </row>
    <row r="97" spans="1:16">
      <c r="A97" s="90" t="str">
        <f>'Dashboard Production Quality'!A105</f>
        <v>13d</v>
      </c>
      <c r="B97" s="90" t="str">
        <f>'Dashboard Production Quality'!B105</f>
        <v>Power  Efficiency</v>
      </c>
      <c r="C97" s="90" t="str">
        <f>'Dashboard Production Quality'!C105</f>
        <v>KWH/M3</v>
      </c>
      <c r="E97" s="95">
        <f>E96/E94</f>
        <v>1.6071428571428572</v>
      </c>
      <c r="F97" s="95">
        <f t="shared" ref="F97:P97" si="47">F96/F94</f>
        <v>1.5</v>
      </c>
      <c r="G97" s="95">
        <f t="shared" si="47"/>
        <v>1.40625</v>
      </c>
      <c r="H97" s="95">
        <f t="shared" si="47"/>
        <v>1.3235294117647058</v>
      </c>
      <c r="I97" s="95">
        <f t="shared" si="47"/>
        <v>1.25</v>
      </c>
      <c r="J97" s="95">
        <f t="shared" si="47"/>
        <v>1.1842105263157894</v>
      </c>
      <c r="K97" s="95">
        <f t="shared" si="47"/>
        <v>1.125</v>
      </c>
      <c r="L97" s="95">
        <f t="shared" si="47"/>
        <v>1.0714285714285714</v>
      </c>
      <c r="M97" s="95">
        <f t="shared" si="47"/>
        <v>1.0227272727272727</v>
      </c>
      <c r="N97" s="95">
        <f t="shared" si="47"/>
        <v>0.97826086956521741</v>
      </c>
      <c r="O97" s="95">
        <f t="shared" si="47"/>
        <v>0.9375</v>
      </c>
      <c r="P97" s="95">
        <f t="shared" si="47"/>
        <v>0.9</v>
      </c>
    </row>
    <row r="98" spans="1:16">
      <c r="A98" s="90" t="str">
        <f>'Dashboard Production Quality'!A106</f>
        <v>13e</v>
      </c>
      <c r="B98" s="90" t="str">
        <f>'Dashboard Production Quality'!B106</f>
        <v>Production Loss</v>
      </c>
      <c r="C98" s="90" t="str">
        <f>'Dashboard Production Quality'!C106</f>
        <v>M3</v>
      </c>
      <c r="E98" s="123">
        <f>E94*$E$2</f>
        <v>28</v>
      </c>
      <c r="F98" s="123">
        <f t="shared" ref="F98:P98" si="48">F94*$E$2</f>
        <v>30</v>
      </c>
      <c r="G98" s="123">
        <f t="shared" si="48"/>
        <v>32</v>
      </c>
      <c r="H98" s="123">
        <f t="shared" si="48"/>
        <v>34</v>
      </c>
      <c r="I98" s="123">
        <f t="shared" si="48"/>
        <v>36</v>
      </c>
      <c r="J98" s="123">
        <f t="shared" si="48"/>
        <v>38</v>
      </c>
      <c r="K98" s="123">
        <f t="shared" si="48"/>
        <v>40</v>
      </c>
      <c r="L98" s="123">
        <f t="shared" si="48"/>
        <v>42</v>
      </c>
      <c r="M98" s="123">
        <f t="shared" si="48"/>
        <v>44</v>
      </c>
      <c r="N98" s="123">
        <f t="shared" si="48"/>
        <v>46</v>
      </c>
      <c r="O98" s="123">
        <f t="shared" si="48"/>
        <v>48</v>
      </c>
      <c r="P98" s="123">
        <f t="shared" si="48"/>
        <v>50</v>
      </c>
    </row>
    <row r="99" spans="1:16">
      <c r="A99" s="170">
        <f>'Dashboard Production Quality'!A107</f>
        <v>14</v>
      </c>
      <c r="B99" s="171" t="str">
        <f>'Dashboard Production Quality'!B107</f>
        <v>MANERA</v>
      </c>
      <c r="C99" s="170">
        <f>'Dashboard Production Quality'!C107</f>
        <v>0</v>
      </c>
      <c r="D99" s="170"/>
      <c r="E99" s="182"/>
      <c r="F99" s="182"/>
      <c r="G99" s="182"/>
      <c r="H99" s="182"/>
      <c r="I99" s="182"/>
      <c r="J99" s="182"/>
      <c r="K99" s="182"/>
      <c r="L99" s="182"/>
      <c r="M99" s="182"/>
      <c r="N99" s="182"/>
      <c r="O99" s="182"/>
      <c r="P99" s="182"/>
    </row>
    <row r="100" spans="1:16">
      <c r="A100" s="90" t="str">
        <f>'Dashboard Production Quality'!A108</f>
        <v>14a</v>
      </c>
      <c r="B100" s="90" t="str">
        <f>'Dashboard Production Quality'!B108</f>
        <v>Water Volume Abstracted</v>
      </c>
      <c r="C100" s="90" t="str">
        <f>'Dashboard Production Quality'!C108</f>
        <v>M3</v>
      </c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</row>
    <row r="101" spans="1:16">
      <c r="A101" s="90" t="str">
        <f>'Dashboard Production Quality'!A109</f>
        <v>14b</v>
      </c>
      <c r="B101" s="90" t="str">
        <f>'Dashboard Production Quality'!B109</f>
        <v>Water Volume Supplied</v>
      </c>
      <c r="C101" s="90" t="str">
        <f>'Dashboard Production Quality'!C109</f>
        <v>M3</v>
      </c>
      <c r="E101" s="123"/>
      <c r="F101" s="123"/>
      <c r="G101" s="123"/>
      <c r="H101" s="123"/>
      <c r="I101" s="123"/>
      <c r="J101" s="123"/>
      <c r="K101" s="123"/>
      <c r="L101" s="123"/>
      <c r="M101" s="123"/>
      <c r="N101" s="123"/>
      <c r="O101" s="123"/>
      <c r="P101" s="123"/>
    </row>
    <row r="102" spans="1:16">
      <c r="A102" s="90" t="str">
        <f>'Dashboard Production Quality'!A110</f>
        <v>14c</v>
      </c>
      <c r="B102" s="90" t="str">
        <f>'Dashboard Production Quality'!B110</f>
        <v>Power Grid</v>
      </c>
      <c r="C102" s="90" t="str">
        <f>'Dashboard Production Quality'!C110</f>
        <v>KWH</v>
      </c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</row>
    <row r="103" spans="1:16">
      <c r="A103" s="90" t="str">
        <f>'Dashboard Production Quality'!A111</f>
        <v>14d</v>
      </c>
      <c r="B103" s="90" t="str">
        <f>'Dashboard Production Quality'!B111</f>
        <v xml:space="preserve">Power Solar </v>
      </c>
      <c r="C103" s="90" t="str">
        <f>'Dashboard Production Quality'!C111</f>
        <v>KWH</v>
      </c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</row>
    <row r="104" spans="1:16">
      <c r="A104" s="90" t="str">
        <f>'Dashboard Production Quality'!A112</f>
        <v>14e</v>
      </c>
      <c r="B104" s="90" t="str">
        <f>'Dashboard Production Quality'!B112</f>
        <v>Total Power Consumption</v>
      </c>
      <c r="C104" s="90" t="str">
        <f>'Dashboard Production Quality'!C112</f>
        <v>KWH</v>
      </c>
      <c r="E104" s="123">
        <f t="shared" ref="E104" si="49">E102+E103</f>
        <v>0</v>
      </c>
      <c r="F104" s="123">
        <f t="shared" ref="F104" si="50">F102+F103</f>
        <v>0</v>
      </c>
      <c r="G104" s="123">
        <f t="shared" ref="G104" si="51">G102+G103</f>
        <v>0</v>
      </c>
      <c r="H104" s="123">
        <f t="shared" ref="H104" si="52">H102+H103</f>
        <v>0</v>
      </c>
      <c r="I104" s="123">
        <f t="shared" ref="I104" si="53">I102+I103</f>
        <v>0</v>
      </c>
      <c r="J104" s="123">
        <f t="shared" ref="J104" si="54">J102+J103</f>
        <v>0</v>
      </c>
      <c r="K104" s="123">
        <f t="shared" ref="K104" si="55">K102+K103</f>
        <v>0</v>
      </c>
      <c r="L104" s="123">
        <f t="shared" ref="L104" si="56">L102+L103</f>
        <v>0</v>
      </c>
      <c r="M104" s="123">
        <f t="shared" ref="M104" si="57">M102+M103</f>
        <v>0</v>
      </c>
      <c r="N104" s="123">
        <f t="shared" ref="N104" si="58">N102+N103</f>
        <v>0</v>
      </c>
      <c r="O104" s="123">
        <f t="shared" ref="O104" si="59">O102+O103</f>
        <v>0</v>
      </c>
      <c r="P104" s="123">
        <f t="shared" ref="P104" si="60">P102+P103</f>
        <v>0</v>
      </c>
    </row>
    <row r="105" spans="1:16">
      <c r="A105" s="90" t="str">
        <f>'Dashboard Production Quality'!A113</f>
        <v>14f</v>
      </c>
      <c r="B105" s="90" t="str">
        <f>'Dashboard Production Quality'!B113</f>
        <v>% Solar</v>
      </c>
      <c r="C105" s="90" t="str">
        <f>'Dashboard Production Quality'!C113</f>
        <v>%</v>
      </c>
      <c r="E105" s="123">
        <f>IFERROR(E103/E104,0)</f>
        <v>0</v>
      </c>
      <c r="F105" s="123">
        <f>IFERROR(F103/F104,0)</f>
        <v>0</v>
      </c>
      <c r="G105" s="123">
        <f t="shared" ref="G105:P105" si="61">IFERROR(G103/G104,0)</f>
        <v>0</v>
      </c>
      <c r="H105" s="123">
        <f t="shared" si="61"/>
        <v>0</v>
      </c>
      <c r="I105" s="123">
        <f t="shared" si="61"/>
        <v>0</v>
      </c>
      <c r="J105" s="123">
        <f t="shared" si="61"/>
        <v>0</v>
      </c>
      <c r="K105" s="123">
        <f t="shared" si="61"/>
        <v>0</v>
      </c>
      <c r="L105" s="123">
        <f t="shared" si="61"/>
        <v>0</v>
      </c>
      <c r="M105" s="123">
        <f t="shared" si="61"/>
        <v>0</v>
      </c>
      <c r="N105" s="123">
        <f t="shared" si="61"/>
        <v>0</v>
      </c>
      <c r="O105" s="123">
        <f t="shared" si="61"/>
        <v>0</v>
      </c>
      <c r="P105" s="123">
        <f t="shared" si="61"/>
        <v>0</v>
      </c>
    </row>
    <row r="106" spans="1:16">
      <c r="A106" s="90" t="str">
        <f>'Dashboard Production Quality'!A114</f>
        <v>14g</v>
      </c>
      <c r="B106" s="90" t="str">
        <f>'Dashboard Production Quality'!B114</f>
        <v>Power  Efficiency</v>
      </c>
      <c r="C106" s="90" t="str">
        <f>'Dashboard Production Quality'!C114</f>
        <v>KWH/M3</v>
      </c>
      <c r="E106" s="142">
        <f>IFERROR(E104/E100,0)</f>
        <v>0</v>
      </c>
      <c r="F106" s="142">
        <f>IFERROR(F104/F100,0)</f>
        <v>0</v>
      </c>
      <c r="G106" s="142">
        <f t="shared" ref="G106:P106" si="62">IFERROR(G104/G100,0)</f>
        <v>0</v>
      </c>
      <c r="H106" s="142">
        <f t="shared" si="62"/>
        <v>0</v>
      </c>
      <c r="I106" s="142">
        <f t="shared" si="62"/>
        <v>0</v>
      </c>
      <c r="J106" s="142">
        <f t="shared" si="62"/>
        <v>0</v>
      </c>
      <c r="K106" s="142">
        <f t="shared" si="62"/>
        <v>0</v>
      </c>
      <c r="L106" s="142">
        <f t="shared" si="62"/>
        <v>0</v>
      </c>
      <c r="M106" s="142">
        <f t="shared" si="62"/>
        <v>0</v>
      </c>
      <c r="N106" s="142">
        <f t="shared" si="62"/>
        <v>0</v>
      </c>
      <c r="O106" s="142">
        <f t="shared" si="62"/>
        <v>0</v>
      </c>
      <c r="P106" s="142">
        <f t="shared" si="62"/>
        <v>0</v>
      </c>
    </row>
    <row r="107" spans="1:16">
      <c r="A107" s="90" t="str">
        <f>'Dashboard Production Quality'!A115</f>
        <v>14h</v>
      </c>
      <c r="B107" s="90" t="str">
        <f>'Dashboard Production Quality'!B115</f>
        <v>Production Loss</v>
      </c>
      <c r="C107" s="90" t="str">
        <f>'Dashboard Production Quality'!C115</f>
        <v>M3</v>
      </c>
      <c r="E107" s="123">
        <f>E100*$E$2</f>
        <v>0</v>
      </c>
      <c r="F107" s="123">
        <f t="shared" ref="F107:P107" si="63">F100*$E$2</f>
        <v>0</v>
      </c>
      <c r="G107" s="123">
        <f t="shared" si="63"/>
        <v>0</v>
      </c>
      <c r="H107" s="123">
        <f t="shared" si="63"/>
        <v>0</v>
      </c>
      <c r="I107" s="123">
        <f t="shared" si="63"/>
        <v>0</v>
      </c>
      <c r="J107" s="123">
        <f t="shared" si="63"/>
        <v>0</v>
      </c>
      <c r="K107" s="123">
        <f t="shared" si="63"/>
        <v>0</v>
      </c>
      <c r="L107" s="123">
        <f t="shared" si="63"/>
        <v>0</v>
      </c>
      <c r="M107" s="123">
        <f t="shared" si="63"/>
        <v>0</v>
      </c>
      <c r="N107" s="123">
        <f t="shared" si="63"/>
        <v>0</v>
      </c>
      <c r="O107" s="123">
        <f t="shared" si="63"/>
        <v>0</v>
      </c>
      <c r="P107" s="123">
        <f t="shared" si="63"/>
        <v>0</v>
      </c>
    </row>
    <row r="108" spans="1:16">
      <c r="A108" s="170">
        <f>'Dashboard Production Quality'!A116</f>
        <v>15</v>
      </c>
      <c r="B108" s="171" t="str">
        <f>'Dashboard Production Quality'!B116</f>
        <v>KIHOTO</v>
      </c>
      <c r="C108" s="170"/>
      <c r="D108" s="170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</row>
    <row r="109" spans="1:16">
      <c r="A109" s="90" t="str">
        <f>'Dashboard Production Quality'!A117</f>
        <v>15a</v>
      </c>
      <c r="B109" s="90" t="str">
        <f>'Dashboard Production Quality'!B117</f>
        <v>Water Volume Abstracted</v>
      </c>
      <c r="C109" s="90" t="str">
        <f>'Dashboard Production Quality'!C117</f>
        <v>M3</v>
      </c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</row>
    <row r="110" spans="1:16">
      <c r="A110" s="90" t="str">
        <f>'Dashboard Production Quality'!A118</f>
        <v>15b</v>
      </c>
      <c r="B110" s="90" t="str">
        <f>'Dashboard Production Quality'!B118</f>
        <v>Water Volume Supplied</v>
      </c>
      <c r="C110" s="90" t="str">
        <f>'Dashboard Production Quality'!C118</f>
        <v>M3</v>
      </c>
      <c r="E110" s="123">
        <f>E109-E116</f>
        <v>0</v>
      </c>
      <c r="F110" s="123">
        <f t="shared" ref="F110:P110" si="64">F109-F116</f>
        <v>0</v>
      </c>
      <c r="G110" s="123">
        <f t="shared" si="64"/>
        <v>0</v>
      </c>
      <c r="H110" s="123">
        <f t="shared" si="64"/>
        <v>0</v>
      </c>
      <c r="I110" s="123">
        <f t="shared" si="64"/>
        <v>0</v>
      </c>
      <c r="J110" s="123">
        <f t="shared" si="64"/>
        <v>0</v>
      </c>
      <c r="K110" s="123">
        <f t="shared" si="64"/>
        <v>0</v>
      </c>
      <c r="L110" s="123">
        <f t="shared" si="64"/>
        <v>0</v>
      </c>
      <c r="M110" s="123">
        <f t="shared" si="64"/>
        <v>0</v>
      </c>
      <c r="N110" s="123">
        <f t="shared" si="64"/>
        <v>0</v>
      </c>
      <c r="O110" s="123">
        <f t="shared" si="64"/>
        <v>0</v>
      </c>
      <c r="P110" s="123">
        <f t="shared" si="64"/>
        <v>0</v>
      </c>
    </row>
    <row r="111" spans="1:16">
      <c r="A111" s="90" t="str">
        <f>'Dashboard Production Quality'!A119</f>
        <v>15c</v>
      </c>
      <c r="B111" s="90" t="str">
        <f>'Dashboard Production Quality'!B119</f>
        <v>Power Grid</v>
      </c>
      <c r="C111" s="90" t="str">
        <f>'Dashboard Production Quality'!C119</f>
        <v>KWH</v>
      </c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3"/>
    </row>
    <row r="112" spans="1:16">
      <c r="A112" s="90" t="str">
        <f>'Dashboard Production Quality'!A120</f>
        <v>15d</v>
      </c>
      <c r="B112" s="90" t="str">
        <f>'Dashboard Production Quality'!B120</f>
        <v xml:space="preserve">Power Solar </v>
      </c>
      <c r="C112" s="90" t="str">
        <f>'Dashboard Production Quality'!C120</f>
        <v>KWH</v>
      </c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3"/>
    </row>
    <row r="113" spans="1:16">
      <c r="A113" s="90" t="str">
        <f>'Dashboard Production Quality'!A121</f>
        <v>15e</v>
      </c>
      <c r="B113" s="90" t="str">
        <f>'Dashboard Production Quality'!B121</f>
        <v>Total Power Consumption</v>
      </c>
      <c r="C113" s="90" t="str">
        <f>'Dashboard Production Quality'!C121</f>
        <v>KWH</v>
      </c>
      <c r="E113" s="123">
        <f>E111+E112</f>
        <v>0</v>
      </c>
      <c r="F113" s="123">
        <f>F111+F112</f>
        <v>0</v>
      </c>
      <c r="G113" s="123">
        <f t="shared" ref="G113:P113" si="65">G111+G112</f>
        <v>0</v>
      </c>
      <c r="H113" s="123">
        <f t="shared" si="65"/>
        <v>0</v>
      </c>
      <c r="I113" s="123">
        <f t="shared" si="65"/>
        <v>0</v>
      </c>
      <c r="J113" s="123">
        <f t="shared" si="65"/>
        <v>0</v>
      </c>
      <c r="K113" s="123">
        <f t="shared" si="65"/>
        <v>0</v>
      </c>
      <c r="L113" s="123">
        <f t="shared" si="65"/>
        <v>0</v>
      </c>
      <c r="M113" s="123">
        <f t="shared" si="65"/>
        <v>0</v>
      </c>
      <c r="N113" s="123">
        <f t="shared" si="65"/>
        <v>0</v>
      </c>
      <c r="O113" s="123">
        <f t="shared" si="65"/>
        <v>0</v>
      </c>
      <c r="P113" s="123">
        <f t="shared" si="65"/>
        <v>0</v>
      </c>
    </row>
    <row r="114" spans="1:16">
      <c r="A114" s="90" t="str">
        <f>'Dashboard Production Quality'!A122</f>
        <v>15f</v>
      </c>
      <c r="B114" s="90" t="str">
        <f>'Dashboard Production Quality'!B122</f>
        <v>% Solar</v>
      </c>
      <c r="C114" s="90" t="str">
        <f>'Dashboard Production Quality'!C122</f>
        <v>%</v>
      </c>
      <c r="E114" s="123">
        <f>IFERROR(E112/E113,0)</f>
        <v>0</v>
      </c>
      <c r="F114" s="123">
        <f>IFERROR(F112/F113,0)</f>
        <v>0</v>
      </c>
      <c r="G114" s="123">
        <f t="shared" ref="G114:P114" si="66">IFERROR(G112/G113,0)</f>
        <v>0</v>
      </c>
      <c r="H114" s="123">
        <f t="shared" si="66"/>
        <v>0</v>
      </c>
      <c r="I114" s="123">
        <f t="shared" si="66"/>
        <v>0</v>
      </c>
      <c r="J114" s="123">
        <f t="shared" si="66"/>
        <v>0</v>
      </c>
      <c r="K114" s="123">
        <f t="shared" si="66"/>
        <v>0</v>
      </c>
      <c r="L114" s="123">
        <f t="shared" si="66"/>
        <v>0</v>
      </c>
      <c r="M114" s="123">
        <f t="shared" si="66"/>
        <v>0</v>
      </c>
      <c r="N114" s="123">
        <f t="shared" si="66"/>
        <v>0</v>
      </c>
      <c r="O114" s="123">
        <f t="shared" si="66"/>
        <v>0</v>
      </c>
      <c r="P114" s="123">
        <f t="shared" si="66"/>
        <v>0</v>
      </c>
    </row>
    <row r="115" spans="1:16">
      <c r="A115" s="90" t="str">
        <f>'Dashboard Production Quality'!A123</f>
        <v>15g</v>
      </c>
      <c r="B115" s="90" t="str">
        <f>'Dashboard Production Quality'!B123</f>
        <v>Power  Efficiency</v>
      </c>
      <c r="C115" s="90" t="str">
        <f>'Dashboard Production Quality'!C123</f>
        <v>KWH/M3</v>
      </c>
      <c r="E115" s="95">
        <f>IFERROR(E113/E109,0)</f>
        <v>0</v>
      </c>
      <c r="F115" s="95">
        <f>IFERROR(F113/F109,0)</f>
        <v>0</v>
      </c>
      <c r="G115" s="95">
        <f t="shared" ref="G115:P115" si="67">IFERROR(G113/G109,0)</f>
        <v>0</v>
      </c>
      <c r="H115" s="95">
        <f t="shared" si="67"/>
        <v>0</v>
      </c>
      <c r="I115" s="95">
        <f t="shared" si="67"/>
        <v>0</v>
      </c>
      <c r="J115" s="95">
        <f t="shared" si="67"/>
        <v>0</v>
      </c>
      <c r="K115" s="95">
        <f t="shared" si="67"/>
        <v>0</v>
      </c>
      <c r="L115" s="95">
        <f t="shared" si="67"/>
        <v>0</v>
      </c>
      <c r="M115" s="95">
        <f t="shared" si="67"/>
        <v>0</v>
      </c>
      <c r="N115" s="95">
        <f t="shared" si="67"/>
        <v>0</v>
      </c>
      <c r="O115" s="95">
        <f t="shared" si="67"/>
        <v>0</v>
      </c>
      <c r="P115" s="95">
        <f t="shared" si="67"/>
        <v>0</v>
      </c>
    </row>
    <row r="116" spans="1:16">
      <c r="A116" s="90" t="str">
        <f>'Dashboard Production Quality'!A124</f>
        <v>15h</v>
      </c>
      <c r="B116" s="90" t="str">
        <f>'Dashboard Production Quality'!B124</f>
        <v>Production Loss</v>
      </c>
      <c r="C116" s="90" t="str">
        <f>'Dashboard Production Quality'!C124</f>
        <v>M3</v>
      </c>
      <c r="E116" s="123">
        <f>E109*$E$2</f>
        <v>0</v>
      </c>
      <c r="F116" s="123">
        <f t="shared" ref="F116:P116" si="68">F109*$E$2</f>
        <v>0</v>
      </c>
      <c r="G116" s="123">
        <f t="shared" si="68"/>
        <v>0</v>
      </c>
      <c r="H116" s="123">
        <f t="shared" si="68"/>
        <v>0</v>
      </c>
      <c r="I116" s="123">
        <f t="shared" si="68"/>
        <v>0</v>
      </c>
      <c r="J116" s="123">
        <f t="shared" si="68"/>
        <v>0</v>
      </c>
      <c r="K116" s="123">
        <f t="shared" si="68"/>
        <v>0</v>
      </c>
      <c r="L116" s="123">
        <f t="shared" si="68"/>
        <v>0</v>
      </c>
      <c r="M116" s="123">
        <f t="shared" si="68"/>
        <v>0</v>
      </c>
      <c r="N116" s="123">
        <f t="shared" si="68"/>
        <v>0</v>
      </c>
      <c r="O116" s="123">
        <f t="shared" si="68"/>
        <v>0</v>
      </c>
      <c r="P116" s="123">
        <f t="shared" si="68"/>
        <v>0</v>
      </c>
    </row>
    <row r="117" spans="1:16">
      <c r="A117" s="170"/>
      <c r="B117" s="171" t="str">
        <f>'Dashboard Production Quality'!B125</f>
        <v>TOTAL ABSTRACTION</v>
      </c>
      <c r="C117" s="170"/>
      <c r="D117" s="170"/>
      <c r="E117" s="182"/>
      <c r="F117" s="182"/>
      <c r="G117" s="182"/>
      <c r="H117" s="182"/>
      <c r="I117" s="182"/>
      <c r="J117" s="182"/>
      <c r="K117" s="182"/>
      <c r="L117" s="182"/>
      <c r="M117" s="182"/>
      <c r="N117" s="182"/>
      <c r="O117" s="182"/>
      <c r="P117" s="182"/>
    </row>
    <row r="118" spans="1:16">
      <c r="A118" s="90" t="str">
        <f>'Dashboard Production Quality'!A126</f>
        <v>16a</v>
      </c>
      <c r="B118" s="90" t="str">
        <f>'Dashboard Production Quality'!B126</f>
        <v>Total Water Volume Abstracted</v>
      </c>
      <c r="C118" s="90" t="str">
        <f>'Dashboard Production Quality'!C126</f>
        <v>M3</v>
      </c>
      <c r="E118" s="127">
        <f t="shared" ref="E118:P118" si="69">E7+E16+E25+E31+E40+E49+E58+E64+E70+E76+E82+E88+E94+E100+E109</f>
        <v>219705</v>
      </c>
      <c r="F118" s="127">
        <f t="shared" si="69"/>
        <v>221005</v>
      </c>
      <c r="G118" s="127">
        <f t="shared" si="69"/>
        <v>223055</v>
      </c>
      <c r="H118" s="127">
        <f t="shared" si="69"/>
        <v>227205</v>
      </c>
      <c r="I118" s="127">
        <f t="shared" si="69"/>
        <v>231255</v>
      </c>
      <c r="J118" s="127">
        <f t="shared" si="69"/>
        <v>235355</v>
      </c>
      <c r="K118" s="127">
        <f t="shared" si="69"/>
        <v>238405</v>
      </c>
      <c r="L118" s="127">
        <f t="shared" si="69"/>
        <v>241455</v>
      </c>
      <c r="M118" s="127">
        <f t="shared" si="69"/>
        <v>244505</v>
      </c>
      <c r="N118" s="127">
        <f t="shared" si="69"/>
        <v>246555</v>
      </c>
      <c r="O118" s="127">
        <f t="shared" si="69"/>
        <v>248605</v>
      </c>
      <c r="P118" s="127">
        <f t="shared" si="69"/>
        <v>251155</v>
      </c>
    </row>
    <row r="119" spans="1:16">
      <c r="A119" s="90" t="str">
        <f>'Dashboard Production Quality'!A127</f>
        <v>16b</v>
      </c>
      <c r="B119" s="90" t="str">
        <f>'Dashboard Production Quality'!B127</f>
        <v>Total Water Volume Supplied</v>
      </c>
      <c r="C119" s="90" t="str">
        <f>'Dashboard Production Quality'!C127</f>
        <v>M3</v>
      </c>
      <c r="E119" s="127">
        <f>E8+E17+E26+E32+E41+E50+E59+E65+E71+E77+E83+E89+E95+E101+E110</f>
        <v>214815.96914782134</v>
      </c>
      <c r="F119" s="127">
        <f t="shared" ref="F119:P119" si="70">F8+F17+F26+F32+F41+F50+F59+F65+F71+F77+F83+F89+F95+F101+F110</f>
        <v>215887.2366616581</v>
      </c>
      <c r="G119" s="127">
        <f t="shared" si="70"/>
        <v>217042.29692224739</v>
      </c>
      <c r="H119" s="127">
        <f t="shared" si="70"/>
        <v>220380.62782870448</v>
      </c>
      <c r="I119" s="127">
        <f t="shared" si="70"/>
        <v>223370.8269052527</v>
      </c>
      <c r="J119" s="127">
        <f t="shared" si="70"/>
        <v>226151.42068992931</v>
      </c>
      <c r="K119" s="127">
        <f t="shared" si="70"/>
        <v>228480.32458352187</v>
      </c>
      <c r="L119" s="127">
        <f t="shared" si="70"/>
        <v>230594.94382175684</v>
      </c>
      <c r="M119" s="127">
        <f t="shared" si="70"/>
        <v>232385.83623022988</v>
      </c>
      <c r="N119" s="127">
        <f t="shared" si="70"/>
        <v>233503.86181669243</v>
      </c>
      <c r="O119" s="127">
        <f t="shared" si="70"/>
        <v>234591.9805877553</v>
      </c>
      <c r="P119" s="127">
        <f t="shared" si="70"/>
        <v>235612.47480443021</v>
      </c>
    </row>
    <row r="120" spans="1:16">
      <c r="A120" s="90" t="str">
        <f>'Dashboard Production Quality'!A128</f>
        <v>16c</v>
      </c>
      <c r="B120" s="90" t="str">
        <f>'Dashboard Production Quality'!B128</f>
        <v>Production Loss</v>
      </c>
      <c r="C120" s="90" t="str">
        <f>'Dashboard Production Quality'!C128</f>
        <v>M3</v>
      </c>
      <c r="E120" s="123">
        <f>E14+E23+E29+E38+E47+E62+E98+E92+E86+E80+E74+E56</f>
        <v>4889.0308521786601</v>
      </c>
      <c r="F120" s="123">
        <f>F14+F23+F29+F38+F47+F62+F98+F92+F86+F80+F74+F56</f>
        <v>5117.7633383419252</v>
      </c>
      <c r="G120" s="123">
        <f>G14+G23+G29+G38+G47+G62+G98+G92+G86+G80+G74+G56</f>
        <v>6012.7030777526325</v>
      </c>
      <c r="H120" s="123">
        <f>H14+H23+H29+H38+H47+H62+H98+H92+H86+H80+H74+H56</f>
        <v>6824.3721712955394</v>
      </c>
      <c r="I120" s="123">
        <f>I14+I23+I29+I38+I47+I62+I98+I92+I86+I80+I74+I56</f>
        <v>7884.1730947472906</v>
      </c>
      <c r="J120" s="123">
        <f>J14+J23+J29+J38+J47+J62+J98+J92+J86+J80+J74+J56+4496.48</f>
        <v>13699.059310070688</v>
      </c>
      <c r="K120" s="123">
        <f t="shared" ref="K120:P120" si="71">K14+K23+K29+K38+K47+K62+K98+K92+K86+K80+K74+K56</f>
        <v>9923.6754164781523</v>
      </c>
      <c r="L120" s="123">
        <f t="shared" si="71"/>
        <v>10859.056178243185</v>
      </c>
      <c r="M120" s="123">
        <f t="shared" si="71"/>
        <v>12118.163769770144</v>
      </c>
      <c r="N120" s="123">
        <f t="shared" si="71"/>
        <v>13050.138183307567</v>
      </c>
      <c r="O120" s="123">
        <f t="shared" si="71"/>
        <v>14012.019412244692</v>
      </c>
      <c r="P120" s="123">
        <f t="shared" si="71"/>
        <v>15541.525195569811</v>
      </c>
    </row>
    <row r="121" spans="1:16">
      <c r="A121" s="90" t="str">
        <f>'Dashboard Production Quality'!A129</f>
        <v>16e</v>
      </c>
      <c r="B121" s="90" t="str">
        <f>'Dashboard Production Quality'!B129</f>
        <v xml:space="preserve"> Production Loss %</v>
      </c>
      <c r="C121" s="90" t="str">
        <f>'Dashboard Production Quality'!C129</f>
        <v>%</v>
      </c>
      <c r="E121" s="124">
        <f t="shared" ref="E121:P121" si="72">E120/(E118-E120)</f>
        <v>2.2759159254191065E-2</v>
      </c>
      <c r="F121" s="124">
        <f t="shared" si="72"/>
        <v>2.3705724421136418E-2</v>
      </c>
      <c r="G121" s="124">
        <f t="shared" si="72"/>
        <v>2.7702909354606613E-2</v>
      </c>
      <c r="H121" s="124">
        <f t="shared" si="72"/>
        <v>3.096629789347877E-2</v>
      </c>
      <c r="I121" s="124">
        <f t="shared" si="72"/>
        <v>3.5296341979749769E-2</v>
      </c>
      <c r="J121" s="124">
        <f t="shared" si="72"/>
        <v>6.1803258091936576E-2</v>
      </c>
      <c r="K121" s="124">
        <f t="shared" si="72"/>
        <v>4.3433201530003088E-2</v>
      </c>
      <c r="L121" s="124">
        <f t="shared" si="72"/>
        <v>4.7091271417318961E-2</v>
      </c>
      <c r="M121" s="124">
        <f t="shared" si="72"/>
        <v>5.214651555290533E-2</v>
      </c>
      <c r="N121" s="124">
        <f t="shared" si="72"/>
        <v>5.5888079082277414E-2</v>
      </c>
      <c r="O121" s="124">
        <f t="shared" si="72"/>
        <v>5.9729065111575878E-2</v>
      </c>
      <c r="P121" s="124">
        <f t="shared" si="72"/>
        <v>6.5961954037093928E-2</v>
      </c>
    </row>
    <row r="122" spans="1:16">
      <c r="A122" s="90" t="str">
        <f>'Dashboard Production Quality'!A130</f>
        <v>16f</v>
      </c>
      <c r="B122" s="90" t="str">
        <f>'Dashboard Production Quality'!B130</f>
        <v>Water Available for Sales Abstracted</v>
      </c>
      <c r="C122" s="90" t="str">
        <f>'Dashboard Production Quality'!C130</f>
        <v>M3</v>
      </c>
      <c r="E122" s="114">
        <f t="shared" ref="E122:P122" si="73">E118-E120-$E$1</f>
        <v>214802.56914782134</v>
      </c>
      <c r="F122" s="114">
        <f t="shared" si="73"/>
        <v>215873.83666165808</v>
      </c>
      <c r="G122" s="114">
        <f t="shared" si="73"/>
        <v>217028.89692224737</v>
      </c>
      <c r="H122" s="114">
        <f t="shared" si="73"/>
        <v>220367.22782870446</v>
      </c>
      <c r="I122" s="114">
        <f t="shared" si="73"/>
        <v>223357.42690525271</v>
      </c>
      <c r="J122" s="114">
        <f t="shared" si="73"/>
        <v>221642.54068992933</v>
      </c>
      <c r="K122" s="114">
        <f t="shared" si="73"/>
        <v>228467.92458352185</v>
      </c>
      <c r="L122" s="114">
        <f t="shared" si="73"/>
        <v>230582.54382175682</v>
      </c>
      <c r="M122" s="114">
        <f t="shared" si="73"/>
        <v>232373.43623022985</v>
      </c>
      <c r="N122" s="114">
        <f t="shared" si="73"/>
        <v>233491.46181669243</v>
      </c>
      <c r="O122" s="114">
        <f t="shared" si="73"/>
        <v>234579.58058775531</v>
      </c>
      <c r="P122" s="114">
        <f t="shared" si="73"/>
        <v>235600.07480443019</v>
      </c>
    </row>
    <row r="123" spans="1:16">
      <c r="A123" s="170">
        <f>'Dashboard Production Quality'!A131</f>
        <v>17</v>
      </c>
      <c r="B123" s="171" t="str">
        <f>'Dashboard Production Quality'!B131</f>
        <v>SUMMARY</v>
      </c>
      <c r="C123" s="170">
        <f>'Dashboard Production Quality'!C131</f>
        <v>0</v>
      </c>
      <c r="D123" s="170"/>
      <c r="E123" s="184">
        <f t="shared" ref="E123:P123" si="74">E122-E168</f>
        <v>-8</v>
      </c>
      <c r="F123" s="184">
        <f t="shared" si="74"/>
        <v>-9</v>
      </c>
      <c r="G123" s="184">
        <f t="shared" si="74"/>
        <v>-10</v>
      </c>
      <c r="H123" s="184">
        <f t="shared" si="74"/>
        <v>-11</v>
      </c>
      <c r="I123" s="184">
        <f t="shared" si="74"/>
        <v>-12</v>
      </c>
      <c r="J123" s="184">
        <f t="shared" si="74"/>
        <v>-4509.4799999999814</v>
      </c>
      <c r="K123" s="184">
        <f t="shared" si="74"/>
        <v>-14</v>
      </c>
      <c r="L123" s="184">
        <f t="shared" si="74"/>
        <v>-15</v>
      </c>
      <c r="M123" s="184">
        <f t="shared" si="74"/>
        <v>-16</v>
      </c>
      <c r="N123" s="184">
        <f t="shared" si="74"/>
        <v>-17</v>
      </c>
      <c r="O123" s="184">
        <f t="shared" si="74"/>
        <v>-18</v>
      </c>
      <c r="P123" s="184">
        <f t="shared" si="74"/>
        <v>-19</v>
      </c>
    </row>
    <row r="124" spans="1:16">
      <c r="A124" s="90" t="str">
        <f>'Dashboard Production Quality'!A132</f>
        <v>17a</v>
      </c>
      <c r="B124" s="90" t="str">
        <f>'Dashboard Production Quality'!B132</f>
        <v>CLOSING DATE CENTRAL REGION</v>
      </c>
      <c r="C124" s="90" t="str">
        <f>'Dashboard Production Quality'!C132</f>
        <v>M3</v>
      </c>
      <c r="E124" s="112"/>
      <c r="F124" s="112"/>
      <c r="G124" s="112"/>
      <c r="H124" s="112"/>
      <c r="I124" s="112"/>
      <c r="J124" s="112"/>
      <c r="K124" s="112"/>
      <c r="L124" s="112"/>
      <c r="M124" s="112"/>
      <c r="N124" s="112"/>
      <c r="O124" s="112"/>
      <c r="P124" s="112"/>
    </row>
    <row r="125" spans="1:16" hidden="1">
      <c r="A125" s="90" t="str">
        <f>'Dashboard Production Quality'!A133</f>
        <v>Aa</v>
      </c>
      <c r="B125" s="90" t="str">
        <f>'Dashboard Production Quality'!B133</f>
        <v>CENTRAL -Production Loss</v>
      </c>
      <c r="C125" s="90" t="str">
        <f>'Dashboard Production Quality'!C133</f>
        <v>M3</v>
      </c>
      <c r="E125"/>
      <c r="F125"/>
      <c r="G125"/>
      <c r="H125"/>
      <c r="I125"/>
      <c r="J125"/>
      <c r="K125"/>
      <c r="L125"/>
      <c r="M125"/>
      <c r="N125"/>
      <c r="O125"/>
      <c r="P125"/>
    </row>
    <row r="126" spans="1:16">
      <c r="A126" s="90" t="str">
        <f>'Dashboard Production Quality'!A134</f>
        <v>17b</v>
      </c>
      <c r="B126" s="90" t="str">
        <f>'Dashboard Production Quality'!B134</f>
        <v>CENTRAL - Available for sale</v>
      </c>
      <c r="C126" s="90" t="str">
        <f>'Dashboard Production Quality'!C134</f>
        <v>M3</v>
      </c>
      <c r="D126" s="141"/>
      <c r="E126" s="110">
        <v>105295.52330913652</v>
      </c>
      <c r="F126" s="110">
        <v>105074.89002119715</v>
      </c>
      <c r="G126" s="110">
        <v>104857.32806093279</v>
      </c>
      <c r="H126" s="110">
        <v>104642.77044606405</v>
      </c>
      <c r="I126" s="110">
        <v>104431.15222982681</v>
      </c>
      <c r="J126" s="110">
        <v>104222.41042037289</v>
      </c>
      <c r="K126" s="110">
        <v>104016.48390414237</v>
      </c>
      <c r="L126" s="110">
        <v>103813.31337297201</v>
      </c>
      <c r="M126" s="110">
        <v>103612.84125472172</v>
      </c>
      <c r="N126" s="110">
        <v>103415.0116472142</v>
      </c>
      <c r="O126" s="110">
        <v>103219.77025529805</v>
      </c>
      <c r="P126" s="110">
        <v>103027.06433085726</v>
      </c>
    </row>
    <row r="127" spans="1:16">
      <c r="A127" s="90" t="str">
        <f>'Dashboard Production Quality'!A135</f>
        <v>17c</v>
      </c>
      <c r="B127" s="90" t="str">
        <f>'Dashboard Production Quality'!B135</f>
        <v>CLOSING DATE SOUTHERN REGION</v>
      </c>
      <c r="C127" s="90" t="str">
        <f>'Dashboard Production Quality'!C135</f>
        <v>M3</v>
      </c>
      <c r="E127" s="112"/>
      <c r="F127" s="112"/>
      <c r="G127" s="112"/>
      <c r="H127" s="112"/>
      <c r="I127" s="112"/>
      <c r="J127" s="112"/>
      <c r="K127" s="112"/>
      <c r="L127" s="112"/>
      <c r="M127" s="112"/>
      <c r="N127" s="112"/>
      <c r="O127" s="112"/>
      <c r="P127" s="112"/>
    </row>
    <row r="128" spans="1:16" hidden="1">
      <c r="A128" s="90" t="str">
        <f>'Dashboard Production Quality'!A136</f>
        <v>Bb</v>
      </c>
      <c r="B128" s="90" t="str">
        <f>'Dashboard Production Quality'!B136</f>
        <v>SOUTHERN- Production Loss</v>
      </c>
      <c r="C128" s="90" t="str">
        <f>'Dashboard Production Quality'!C136</f>
        <v>M3</v>
      </c>
      <c r="E128"/>
      <c r="F128"/>
      <c r="G128"/>
      <c r="H128"/>
      <c r="I128"/>
      <c r="J128"/>
      <c r="K128"/>
      <c r="L128"/>
      <c r="M128"/>
      <c r="N128"/>
      <c r="O128"/>
      <c r="P128"/>
    </row>
    <row r="129" spans="1:16">
      <c r="A129" s="90" t="str">
        <f>'Dashboard Production Quality'!A137</f>
        <v>17d</v>
      </c>
      <c r="B129" s="90" t="str">
        <f>'Dashboard Production Quality'!B137</f>
        <v>SOUTHERN - Available for sale</v>
      </c>
      <c r="C129" s="90" t="str">
        <f>'Dashboard Production Quality'!C137</f>
        <v>M3</v>
      </c>
      <c r="D129" s="141"/>
      <c r="E129" s="108">
        <v>74168.144793943808</v>
      </c>
      <c r="F129" s="108">
        <v>75099.246104343008</v>
      </c>
      <c r="G129" s="108">
        <v>76156.750133326132</v>
      </c>
      <c r="H129" s="108">
        <v>79439.401575553784</v>
      </c>
      <c r="I129" s="108">
        <v>82374.058044540492</v>
      </c>
      <c r="J129" s="108">
        <v>85141.04302651473</v>
      </c>
      <c r="K129" s="108">
        <v>87280.370296261768</v>
      </c>
      <c r="L129" s="108">
        <v>89353.394344216111</v>
      </c>
      <c r="M129" s="108">
        <v>91102.623571086457</v>
      </c>
      <c r="N129" s="108">
        <v>92231.503158797525</v>
      </c>
      <c r="O129" s="108">
        <v>93329.914180694497</v>
      </c>
      <c r="P129" s="108">
        <v>94360.158941057263</v>
      </c>
    </row>
    <row r="130" spans="1:16">
      <c r="A130" s="90" t="str">
        <f>'Dashboard Production Quality'!A138</f>
        <v>17e</v>
      </c>
      <c r="B130" s="90" t="str">
        <f>'Dashboard Production Quality'!B138</f>
        <v>CLOSING DATE EASTERN REGION</v>
      </c>
      <c r="C130" s="90" t="str">
        <f>'Dashboard Production Quality'!C138</f>
        <v>M3</v>
      </c>
      <c r="E130" s="112"/>
      <c r="F130" s="112"/>
      <c r="G130" s="112"/>
      <c r="H130" s="112"/>
      <c r="I130" s="112"/>
      <c r="J130" s="112"/>
      <c r="K130" s="112"/>
      <c r="L130" s="112"/>
      <c r="M130" s="112"/>
      <c r="N130" s="112"/>
      <c r="O130" s="112"/>
      <c r="P130" s="112"/>
    </row>
    <row r="131" spans="1:16" hidden="1">
      <c r="A131" s="90" t="str">
        <f>'Dashboard Production Quality'!A139</f>
        <v>Aa</v>
      </c>
      <c r="B131" s="90" t="str">
        <f>'Dashboard Production Quality'!B139</f>
        <v>EASTERN -Production Loss</v>
      </c>
      <c r="C131" s="90" t="str">
        <f>'Dashboard Production Quality'!C139</f>
        <v>M3</v>
      </c>
      <c r="E131" s="109"/>
      <c r="F131" s="109"/>
      <c r="G131" s="109"/>
      <c r="H131" s="109"/>
      <c r="I131" s="109"/>
      <c r="J131" s="109"/>
      <c r="K131" s="109"/>
      <c r="L131" s="109"/>
      <c r="M131" s="109"/>
      <c r="N131" s="109"/>
      <c r="O131" s="109"/>
      <c r="P131" s="109"/>
    </row>
    <row r="132" spans="1:16">
      <c r="A132" s="90" t="str">
        <f>'Dashboard Production Quality'!A140</f>
        <v>17f</v>
      </c>
      <c r="B132" s="90" t="str">
        <f>'Dashboard Production Quality'!B140</f>
        <v>EASTERN - Available for sale</v>
      </c>
      <c r="C132" s="90" t="str">
        <f>'Dashboard Production Quality'!C140</f>
        <v>M3</v>
      </c>
      <c r="D132" s="141"/>
      <c r="E132" s="103">
        <v>35346.901044740996</v>
      </c>
      <c r="F132" s="103">
        <v>35708.700536117925</v>
      </c>
      <c r="G132" s="103">
        <v>36024.818727988459</v>
      </c>
      <c r="H132" s="103">
        <v>36296.055807086654</v>
      </c>
      <c r="I132" s="103">
        <v>36564.216630885414</v>
      </c>
      <c r="J132" s="103">
        <v>36788.567243041711</v>
      </c>
      <c r="K132" s="103">
        <v>37185.070383117723</v>
      </c>
      <c r="L132" s="103">
        <v>37430.836104568712</v>
      </c>
      <c r="M132" s="103">
        <v>37673.97140442166</v>
      </c>
      <c r="N132" s="103">
        <v>37861.94701068072</v>
      </c>
      <c r="O132" s="103">
        <v>38047.896151762739</v>
      </c>
      <c r="P132" s="103">
        <v>38231.85153251567</v>
      </c>
    </row>
    <row r="133" spans="1:16">
      <c r="A133" s="170"/>
      <c r="B133" s="171" t="str">
        <f>'Dashboard Production Quality'!A146</f>
        <v>DASHBOARD - POWER CONSUMPTION / COSTS / EFFICIENCY</v>
      </c>
      <c r="C133" s="170">
        <f>'Dashboard Production Quality'!C146</f>
        <v>0</v>
      </c>
      <c r="D133" s="170"/>
      <c r="E133" s="170"/>
      <c r="F133" s="170"/>
      <c r="G133" s="170"/>
      <c r="H133" s="170"/>
      <c r="I133" s="170"/>
      <c r="J133" s="170"/>
      <c r="K133" s="170"/>
      <c r="L133" s="170"/>
      <c r="M133" s="170"/>
      <c r="N133" s="170"/>
      <c r="O133" s="170"/>
      <c r="P133" s="170"/>
    </row>
    <row r="134" spans="1:16">
      <c r="A134" s="90" t="str">
        <f>'Dashboard Production Quality'!A147</f>
        <v>18a</v>
      </c>
      <c r="B134" s="90" t="str">
        <f>'Dashboard Production Quality'!B147</f>
        <v>Power Grid</v>
      </c>
      <c r="C134" s="90" t="str">
        <f>'Dashboard Production Quality'!C147</f>
        <v>Kwh</v>
      </c>
      <c r="E134" s="125">
        <f t="shared" ref="E134:P134" si="75">E27+E33+E42+E51+E60+E66+E72+E9+E18+E78+E84+E90+E96+E102+E111</f>
        <v>228260.94284444442</v>
      </c>
      <c r="F134" s="125">
        <f t="shared" si="75"/>
        <v>228260.94284444442</v>
      </c>
      <c r="G134" s="125">
        <f t="shared" si="75"/>
        <v>228260.94284444442</v>
      </c>
      <c r="H134" s="125">
        <f t="shared" si="75"/>
        <v>228260.94284444442</v>
      </c>
      <c r="I134" s="125">
        <f t="shared" si="75"/>
        <v>228260.94284444442</v>
      </c>
      <c r="J134" s="125">
        <f t="shared" si="75"/>
        <v>228260.94284444442</v>
      </c>
      <c r="K134" s="125">
        <f t="shared" si="75"/>
        <v>228260.94284444442</v>
      </c>
      <c r="L134" s="125">
        <f t="shared" si="75"/>
        <v>228260.94284444442</v>
      </c>
      <c r="M134" s="125">
        <f t="shared" si="75"/>
        <v>228260.94284444442</v>
      </c>
      <c r="N134" s="125">
        <f t="shared" si="75"/>
        <v>228260.94284444442</v>
      </c>
      <c r="O134" s="125">
        <f t="shared" si="75"/>
        <v>228260.94284444442</v>
      </c>
      <c r="P134" s="125">
        <f t="shared" si="75"/>
        <v>228260.94284444442</v>
      </c>
    </row>
    <row r="135" spans="1:16">
      <c r="A135" s="90" t="str">
        <f>'Dashboard Production Quality'!A148</f>
        <v>18b</v>
      </c>
      <c r="B135" s="90" t="str">
        <f>'Dashboard Production Quality'!B148</f>
        <v>Power Solar</v>
      </c>
      <c r="C135" s="90" t="str">
        <f>'Dashboard Production Quality'!C148</f>
        <v>KWH</v>
      </c>
      <c r="E135" s="123">
        <f>E10+E19+E34+E52+E103+E112</f>
        <v>39567.905439297625</v>
      </c>
      <c r="F135" s="123">
        <f t="shared" ref="F135:P135" si="76">F10+F19+F34+F52</f>
        <v>39567.905439297625</v>
      </c>
      <c r="G135" s="123">
        <f t="shared" si="76"/>
        <v>39567.905439297625</v>
      </c>
      <c r="H135" s="123">
        <f t="shared" si="76"/>
        <v>39567.905439297625</v>
      </c>
      <c r="I135" s="123">
        <f t="shared" si="76"/>
        <v>39567.905439297625</v>
      </c>
      <c r="J135" s="123">
        <f t="shared" si="76"/>
        <v>39567.905439297625</v>
      </c>
      <c r="K135" s="123">
        <f t="shared" si="76"/>
        <v>39567.905439297625</v>
      </c>
      <c r="L135" s="123">
        <f t="shared" si="76"/>
        <v>39567.905439297625</v>
      </c>
      <c r="M135" s="123">
        <f t="shared" si="76"/>
        <v>39567.905439297625</v>
      </c>
      <c r="N135" s="123">
        <f t="shared" si="76"/>
        <v>39567.905439297625</v>
      </c>
      <c r="O135" s="123">
        <f t="shared" si="76"/>
        <v>39567.905439297625</v>
      </c>
      <c r="P135" s="123">
        <f t="shared" si="76"/>
        <v>39567.905439297625</v>
      </c>
    </row>
    <row r="136" spans="1:16" ht="13.5" customHeight="1">
      <c r="A136" s="90" t="str">
        <f>'Dashboard Production Quality'!A149</f>
        <v>18c</v>
      </c>
      <c r="B136" s="90" t="str">
        <f>'Dashboard Production Quality'!B149</f>
        <v>Total Power Consumption</v>
      </c>
      <c r="C136" s="90" t="str">
        <f>'Dashboard Production Quality'!C149</f>
        <v>Kwh</v>
      </c>
      <c r="E136" s="125">
        <f t="shared" ref="E136:P136" si="77">E134+E135</f>
        <v>267828.84828374203</v>
      </c>
      <c r="F136" s="125">
        <f t="shared" si="77"/>
        <v>267828.84828374203</v>
      </c>
      <c r="G136" s="125">
        <f t="shared" si="77"/>
        <v>267828.84828374203</v>
      </c>
      <c r="H136" s="125">
        <f t="shared" si="77"/>
        <v>267828.84828374203</v>
      </c>
      <c r="I136" s="125">
        <f t="shared" si="77"/>
        <v>267828.84828374203</v>
      </c>
      <c r="J136" s="125">
        <f t="shared" si="77"/>
        <v>267828.84828374203</v>
      </c>
      <c r="K136" s="125">
        <f t="shared" si="77"/>
        <v>267828.84828374203</v>
      </c>
      <c r="L136" s="125">
        <f t="shared" si="77"/>
        <v>267828.84828374203</v>
      </c>
      <c r="M136" s="125">
        <f t="shared" si="77"/>
        <v>267828.84828374203</v>
      </c>
      <c r="N136" s="125">
        <f t="shared" si="77"/>
        <v>267828.84828374203</v>
      </c>
      <c r="O136" s="125">
        <f t="shared" si="77"/>
        <v>267828.84828374203</v>
      </c>
      <c r="P136" s="125">
        <f t="shared" si="77"/>
        <v>267828.84828374203</v>
      </c>
    </row>
    <row r="137" spans="1:16">
      <c r="A137" s="90" t="str">
        <f>'Dashboard Production Quality'!A150</f>
        <v>18d</v>
      </c>
      <c r="B137" s="90" t="str">
        <f>'Dashboard Production Quality'!B150</f>
        <v>% Solar</v>
      </c>
      <c r="C137" s="90" t="str">
        <f>'Dashboard Production Quality'!C150</f>
        <v>%</v>
      </c>
      <c r="E137" s="186">
        <f t="shared" ref="E137:P137" si="78">E135/E136</f>
        <v>0.14773578609194021</v>
      </c>
      <c r="F137" s="186">
        <f t="shared" si="78"/>
        <v>0.14773578609194021</v>
      </c>
      <c r="G137" s="186">
        <f t="shared" si="78"/>
        <v>0.14773578609194021</v>
      </c>
      <c r="H137" s="186">
        <f t="shared" si="78"/>
        <v>0.14773578609194021</v>
      </c>
      <c r="I137" s="186">
        <f t="shared" si="78"/>
        <v>0.14773578609194021</v>
      </c>
      <c r="J137" s="186">
        <f t="shared" si="78"/>
        <v>0.14773578609194021</v>
      </c>
      <c r="K137" s="186">
        <f t="shared" si="78"/>
        <v>0.14773578609194021</v>
      </c>
      <c r="L137" s="186">
        <f t="shared" si="78"/>
        <v>0.14773578609194021</v>
      </c>
      <c r="M137" s="186">
        <f t="shared" si="78"/>
        <v>0.14773578609194021</v>
      </c>
      <c r="N137" s="186">
        <f t="shared" si="78"/>
        <v>0.14773578609194021</v>
      </c>
      <c r="O137" s="186">
        <f t="shared" si="78"/>
        <v>0.14773578609194021</v>
      </c>
      <c r="P137" s="186">
        <f t="shared" si="78"/>
        <v>0.14773578609194021</v>
      </c>
    </row>
    <row r="138" spans="1:16">
      <c r="A138" s="90" t="str">
        <f>'Dashboard Production Quality'!A151</f>
        <v>18e</v>
      </c>
      <c r="B138" s="90" t="str">
        <f>'Dashboard Production Quality'!B151</f>
        <v>Power (pump) efficiency</v>
      </c>
      <c r="C138" s="90" t="str">
        <f>'Dashboard Production Quality'!C151</f>
        <v>kwh/m3</v>
      </c>
      <c r="E138" s="125">
        <f t="shared" ref="E138:P138" si="79">E136/E122</f>
        <v>1.2468605442955827</v>
      </c>
      <c r="F138" s="125">
        <f t="shared" si="79"/>
        <v>1.2406730358135698</v>
      </c>
      <c r="G138" s="125">
        <f t="shared" si="79"/>
        <v>1.2340699882914403</v>
      </c>
      <c r="H138" s="125">
        <f t="shared" si="79"/>
        <v>1.2153751305159148</v>
      </c>
      <c r="I138" s="125">
        <f t="shared" si="79"/>
        <v>1.1991042876642464</v>
      </c>
      <c r="J138" s="125">
        <f t="shared" si="79"/>
        <v>1.2083819624610144</v>
      </c>
      <c r="K138" s="125">
        <f t="shared" si="79"/>
        <v>1.1722820556626139</v>
      </c>
      <c r="L138" s="125">
        <f t="shared" si="79"/>
        <v>1.1615313277607739</v>
      </c>
      <c r="M138" s="125">
        <f t="shared" si="79"/>
        <v>1.15257945412652</v>
      </c>
      <c r="N138" s="125">
        <f t="shared" si="79"/>
        <v>1.1470605657264115</v>
      </c>
      <c r="O138" s="125">
        <f t="shared" si="79"/>
        <v>1.1417398207153342</v>
      </c>
      <c r="P138" s="125">
        <f t="shared" si="79"/>
        <v>1.1367944110631742</v>
      </c>
    </row>
    <row r="139" spans="1:16">
      <c r="A139" s="90" t="str">
        <f>'Dashboard Production Quality'!A152</f>
        <v>18f</v>
      </c>
      <c r="B139" s="90" t="str">
        <f>'Dashboard Production Quality'!B152</f>
        <v>Power costs per m3 water produced</v>
      </c>
      <c r="C139" s="90" t="str">
        <f>'Dashboard Production Quality'!C152</f>
        <v>Ksh/m3</v>
      </c>
      <c r="E139" s="90">
        <f t="shared" ref="E139:P139" si="80">E142/E118</f>
        <v>31.287126887099898</v>
      </c>
      <c r="F139" s="90">
        <f t="shared" si="80"/>
        <v>31.258346069876513</v>
      </c>
      <c r="G139" s="90">
        <f t="shared" si="80"/>
        <v>31.136915565721083</v>
      </c>
      <c r="H139" s="90">
        <f t="shared" si="80"/>
        <v>31.038503952459422</v>
      </c>
      <c r="I139" s="90">
        <f t="shared" si="80"/>
        <v>30.908830775412799</v>
      </c>
      <c r="J139" s="90">
        <f t="shared" si="80"/>
        <v>30.748718582897062</v>
      </c>
      <c r="K139" s="90">
        <f t="shared" si="80"/>
        <v>30.668071502999933</v>
      </c>
      <c r="L139" s="90">
        <f t="shared" si="80"/>
        <v>30.561062733412925</v>
      </c>
      <c r="M139" s="90">
        <f t="shared" si="80"/>
        <v>30.414355368468357</v>
      </c>
      <c r="N139" s="90">
        <f t="shared" si="80"/>
        <v>30.306709570416977</v>
      </c>
      <c r="O139" s="90">
        <f t="shared" si="80"/>
        <v>30.196989516736068</v>
      </c>
      <c r="P139" s="90">
        <f t="shared" si="80"/>
        <v>30.020546649446622</v>
      </c>
    </row>
    <row r="140" spans="1:16">
      <c r="A140" s="90" t="str">
        <f>'Dashboard Production Quality'!A153</f>
        <v>18g</v>
      </c>
      <c r="B140" s="90" t="str">
        <f>'Dashboard Production Quality'!B153</f>
        <v>Power costs per kwh</v>
      </c>
      <c r="C140" s="90" t="str">
        <f>'Dashboard Production Quality'!C153</f>
        <v>Ksh/kwh</v>
      </c>
      <c r="E140" s="126">
        <v>32</v>
      </c>
      <c r="F140" s="126">
        <v>32</v>
      </c>
      <c r="G140" s="126">
        <v>32</v>
      </c>
      <c r="H140" s="126">
        <v>32</v>
      </c>
      <c r="I140" s="126">
        <v>32</v>
      </c>
      <c r="J140" s="126">
        <v>32</v>
      </c>
      <c r="K140" s="126">
        <v>32</v>
      </c>
      <c r="L140" s="126">
        <v>32</v>
      </c>
      <c r="M140" s="126">
        <v>32</v>
      </c>
      <c r="N140" s="126">
        <v>32</v>
      </c>
      <c r="O140" s="126">
        <v>32</v>
      </c>
      <c r="P140" s="126">
        <v>32</v>
      </c>
    </row>
    <row r="141" spans="1:16">
      <c r="A141" s="170"/>
      <c r="B141" s="171" t="str">
        <f>'Dashboard Production Quality'!A154</f>
        <v>DASHBOARD - PRODUCTION COSTS / OPERATIONAL RESULT WATER</v>
      </c>
      <c r="C141" s="170">
        <f>'Dashboard Production Quality'!C154</f>
        <v>0</v>
      </c>
      <c r="D141" s="170">
        <v>2</v>
      </c>
      <c r="E141" s="185"/>
      <c r="F141" s="185"/>
      <c r="G141" s="185"/>
      <c r="H141" s="185"/>
      <c r="I141" s="185"/>
      <c r="J141" s="185"/>
      <c r="K141" s="185"/>
      <c r="L141" s="185"/>
      <c r="M141" s="185"/>
      <c r="N141" s="185"/>
      <c r="O141" s="185"/>
      <c r="P141" s="185"/>
    </row>
    <row r="142" spans="1:16">
      <c r="A142" s="90" t="str">
        <f>'Dashboard Production Quality'!A155</f>
        <v>19a</v>
      </c>
      <c r="B142" s="90" t="str">
        <f>'Dashboard Production Quality'!B155</f>
        <v>Power costs</v>
      </c>
      <c r="C142" s="90" t="str">
        <f>'Dashboard Production Quality'!C155</f>
        <v>Ksh</v>
      </c>
      <c r="E142" s="129">
        <f t="shared" ref="E142:P142" si="81">E168*$E$140</f>
        <v>6873938.2127302829</v>
      </c>
      <c r="F142" s="129">
        <f t="shared" si="81"/>
        <v>6908250.7731730584</v>
      </c>
      <c r="G142" s="129">
        <f t="shared" si="81"/>
        <v>6945244.7015119158</v>
      </c>
      <c r="H142" s="129">
        <f t="shared" si="81"/>
        <v>7052103.2905185428</v>
      </c>
      <c r="I142" s="129">
        <f t="shared" si="81"/>
        <v>7147821.6609680867</v>
      </c>
      <c r="J142" s="129">
        <f t="shared" si="81"/>
        <v>7236864.662077738</v>
      </c>
      <c r="K142" s="129">
        <f t="shared" si="81"/>
        <v>7311421.5866726991</v>
      </c>
      <c r="L142" s="129">
        <f t="shared" si="81"/>
        <v>7379121.4022962181</v>
      </c>
      <c r="M142" s="129">
        <f t="shared" si="81"/>
        <v>7436461.9593673553</v>
      </c>
      <c r="N142" s="129">
        <f t="shared" si="81"/>
        <v>7472270.7781341579</v>
      </c>
      <c r="O142" s="129">
        <f t="shared" si="81"/>
        <v>7507122.5788081698</v>
      </c>
      <c r="P142" s="129">
        <f t="shared" si="81"/>
        <v>7539810.393741766</v>
      </c>
    </row>
    <row r="143" spans="1:16">
      <c r="A143" s="90" t="str">
        <f>'Dashboard Production Quality'!A156</f>
        <v>19b</v>
      </c>
      <c r="B143" s="90" t="str">
        <f>'Dashboard Production Quality'!B156</f>
        <v>Repair &amp; Maintenance Production</v>
      </c>
      <c r="C143" s="90" t="str">
        <f>'Dashboard Production Quality'!C156</f>
        <v>Ksh</v>
      </c>
      <c r="E143" s="126">
        <v>0</v>
      </c>
      <c r="F143" s="126">
        <v>155266.66666666666</v>
      </c>
      <c r="G143" s="126">
        <v>0</v>
      </c>
      <c r="H143" s="126">
        <v>0</v>
      </c>
      <c r="I143" s="126">
        <v>0</v>
      </c>
      <c r="J143" s="126">
        <v>310533.33333333337</v>
      </c>
      <c r="K143" s="126">
        <v>0</v>
      </c>
      <c r="L143" s="126">
        <v>0</v>
      </c>
      <c r="M143" s="126">
        <v>0</v>
      </c>
      <c r="N143" s="126">
        <v>0</v>
      </c>
      <c r="O143" s="126">
        <v>0</v>
      </c>
      <c r="P143" s="126">
        <v>0</v>
      </c>
    </row>
    <row r="144" spans="1:16">
      <c r="A144" s="90" t="str">
        <f>'Dashboard Production Quality'!A157</f>
        <v>19c</v>
      </c>
      <c r="B144" s="90" t="str">
        <f>'Dashboard Production Quality'!B157</f>
        <v>Abstraction fee</v>
      </c>
      <c r="C144" s="90" t="str">
        <f>'Dashboard Production Quality'!C157</f>
        <v>Ksh</v>
      </c>
      <c r="E144" s="114">
        <f t="shared" ref="E144:P144" si="82">E118*$D$141</f>
        <v>439410</v>
      </c>
      <c r="F144" s="114">
        <f t="shared" si="82"/>
        <v>442010</v>
      </c>
      <c r="G144" s="114">
        <f t="shared" si="82"/>
        <v>446110</v>
      </c>
      <c r="H144" s="114">
        <f t="shared" si="82"/>
        <v>454410</v>
      </c>
      <c r="I144" s="114">
        <f t="shared" si="82"/>
        <v>462510</v>
      </c>
      <c r="J144" s="114">
        <f t="shared" si="82"/>
        <v>470710</v>
      </c>
      <c r="K144" s="114">
        <f t="shared" si="82"/>
        <v>476810</v>
      </c>
      <c r="L144" s="114">
        <f t="shared" si="82"/>
        <v>482910</v>
      </c>
      <c r="M144" s="114">
        <f t="shared" si="82"/>
        <v>489010</v>
      </c>
      <c r="N144" s="114">
        <f t="shared" si="82"/>
        <v>493110</v>
      </c>
      <c r="O144" s="114">
        <f t="shared" si="82"/>
        <v>497210</v>
      </c>
      <c r="P144" s="114">
        <f t="shared" si="82"/>
        <v>502310</v>
      </c>
    </row>
    <row r="145" spans="1:16">
      <c r="A145" s="90" t="str">
        <f>'Dashboard Production Quality'!A158</f>
        <v>19d</v>
      </c>
      <c r="B145" s="90" t="str">
        <f>'Dashboard Production Quality'!B158</f>
        <v>Chemicals costs</v>
      </c>
      <c r="C145" s="90" t="str">
        <f>'Dashboard Production Quality'!C158</f>
        <v>Ksh</v>
      </c>
      <c r="E145" s="125">
        <v>104871.95</v>
      </c>
      <c r="F145" s="125">
        <v>104871.95</v>
      </c>
      <c r="G145" s="125">
        <v>104871.95</v>
      </c>
      <c r="H145" s="125">
        <v>104871.95</v>
      </c>
      <c r="I145" s="125">
        <v>104871.95</v>
      </c>
      <c r="J145" s="125">
        <v>104871.95</v>
      </c>
      <c r="K145" s="125">
        <v>104871.95</v>
      </c>
      <c r="L145" s="125">
        <v>104871.95</v>
      </c>
      <c r="M145" s="125">
        <v>104871.95</v>
      </c>
      <c r="N145" s="125">
        <v>104871.95</v>
      </c>
      <c r="O145" s="125">
        <v>104871.95</v>
      </c>
      <c r="P145" s="125">
        <v>104871.95</v>
      </c>
    </row>
    <row r="146" spans="1:16">
      <c r="A146" s="90" t="str">
        <f>'Dashboard Production Quality'!A159</f>
        <v>19e</v>
      </c>
      <c r="B146" s="90" t="str">
        <f>'Dashboard Production Quality'!B159</f>
        <v>Total direct costs WATER</v>
      </c>
      <c r="C146" s="90" t="str">
        <f>'Dashboard Production Quality'!C159</f>
        <v>Ksh</v>
      </c>
      <c r="E146" s="125">
        <f>SUM(E142:E145)</f>
        <v>7418220.1627302831</v>
      </c>
      <c r="F146" s="125">
        <f t="shared" ref="F146:P146" si="83">SUM(F142:F145)</f>
        <v>7610399.3898397256</v>
      </c>
      <c r="G146" s="125">
        <f t="shared" si="83"/>
        <v>7496226.651511916</v>
      </c>
      <c r="H146" s="125">
        <f t="shared" si="83"/>
        <v>7611385.2405185429</v>
      </c>
      <c r="I146" s="125">
        <f t="shared" si="83"/>
        <v>7715203.6109680869</v>
      </c>
      <c r="J146" s="125">
        <f t="shared" si="83"/>
        <v>8122979.9454110712</v>
      </c>
      <c r="K146" s="125">
        <f t="shared" si="83"/>
        <v>7893103.5366726993</v>
      </c>
      <c r="L146" s="125">
        <f t="shared" si="83"/>
        <v>7966903.3522962183</v>
      </c>
      <c r="M146" s="125">
        <f t="shared" si="83"/>
        <v>8030343.9093673555</v>
      </c>
      <c r="N146" s="125">
        <f t="shared" si="83"/>
        <v>8070252.7281341581</v>
      </c>
      <c r="O146" s="125">
        <f t="shared" si="83"/>
        <v>8109204.52880817</v>
      </c>
      <c r="P146" s="125">
        <f t="shared" si="83"/>
        <v>8146992.3437417662</v>
      </c>
    </row>
    <row r="147" spans="1:16">
      <c r="A147" s="90" t="str">
        <f>'Dashboard Production Quality'!A160</f>
        <v>19f</v>
      </c>
      <c r="B147" s="90" t="str">
        <f>'Dashboard Production Quality'!B160</f>
        <v>Total direct costs WATER per m3 water produced</v>
      </c>
      <c r="C147" s="90" t="str">
        <f>'Dashboard Production Quality'!C160</f>
        <v>Ksh/m3</v>
      </c>
      <c r="E147" s="125">
        <f t="shared" ref="E147:P147" si="84">E146/E118</f>
        <v>33.764457626045299</v>
      </c>
      <c r="F147" s="127">
        <f t="shared" si="84"/>
        <v>34.435417252278121</v>
      </c>
      <c r="G147" s="125">
        <f t="shared" si="84"/>
        <v>33.6070774092126</v>
      </c>
      <c r="H147" s="125">
        <f t="shared" si="84"/>
        <v>33.500078081549894</v>
      </c>
      <c r="I147" s="125">
        <f t="shared" si="84"/>
        <v>33.362321294536713</v>
      </c>
      <c r="J147" s="125">
        <f t="shared" si="84"/>
        <v>34.513734339236777</v>
      </c>
      <c r="K147" s="125">
        <f t="shared" si="84"/>
        <v>33.107961396248818</v>
      </c>
      <c r="L147" s="125">
        <f t="shared" si="84"/>
        <v>32.995396046038465</v>
      </c>
      <c r="M147" s="125">
        <f t="shared" si="84"/>
        <v>32.843270728072454</v>
      </c>
      <c r="N147" s="125">
        <f t="shared" si="84"/>
        <v>32.73205868116306</v>
      </c>
      <c r="O147" s="125">
        <f t="shared" si="84"/>
        <v>32.618831193291243</v>
      </c>
      <c r="P147" s="125">
        <f t="shared" si="84"/>
        <v>32.43810532835009</v>
      </c>
    </row>
    <row r="148" spans="1:16">
      <c r="A148" s="90" t="str">
        <f>'Dashboard Production Quality'!A161</f>
        <v>19g</v>
      </c>
      <c r="B148" s="90" t="str">
        <f>'Dashboard Production Quality'!B161</f>
        <v>Direct operational result WATER before depreciation</v>
      </c>
      <c r="C148" s="90" t="str">
        <f>'Dashboard Production Quality'!C161</f>
        <v>Ksh</v>
      </c>
      <c r="E148" s="125"/>
      <c r="F148" s="127"/>
      <c r="G148" s="125"/>
      <c r="H148" s="125"/>
      <c r="I148" s="125"/>
      <c r="J148" s="125"/>
      <c r="K148" s="125"/>
      <c r="L148" s="125"/>
      <c r="M148" s="125"/>
      <c r="N148" s="125"/>
      <c r="O148" s="125"/>
      <c r="P148" s="125"/>
    </row>
    <row r="149" spans="1:16">
      <c r="A149" s="90" t="str">
        <f>'Dashboard Production Quality'!A162</f>
        <v>19h</v>
      </c>
      <c r="B149" s="90" t="str">
        <f>'Dashboard Production Quality'!B162</f>
        <v>Direct operational result WATER before depreciation per m3 water produced</v>
      </c>
      <c r="C149" s="90" t="str">
        <f>'Dashboard Production Quality'!C162</f>
        <v>Ksh/m3</v>
      </c>
      <c r="E149" s="125"/>
      <c r="F149" s="127"/>
      <c r="G149" s="125"/>
      <c r="H149" s="125"/>
      <c r="I149" s="125"/>
      <c r="J149" s="125"/>
      <c r="K149" s="125"/>
      <c r="L149" s="125"/>
      <c r="M149" s="125"/>
      <c r="N149" s="125"/>
      <c r="O149" s="125"/>
      <c r="P149" s="125"/>
    </row>
    <row r="150" spans="1:16">
      <c r="A150" s="170"/>
      <c r="B150" s="171" t="str">
        <f>'Dashboard Production Quality'!A163</f>
        <v>DASHBOARD - WATER QUALITY</v>
      </c>
      <c r="C150" s="170">
        <f>'Dashboard Production Quality'!C163</f>
        <v>0</v>
      </c>
      <c r="D150" s="170"/>
      <c r="E150" s="172"/>
      <c r="F150" s="172"/>
      <c r="G150" s="172"/>
      <c r="H150" s="172"/>
      <c r="I150" s="172"/>
      <c r="J150" s="172"/>
      <c r="K150" s="172"/>
      <c r="L150" s="172"/>
      <c r="M150" s="172"/>
      <c r="N150" s="172"/>
      <c r="O150" s="172"/>
      <c r="P150" s="172"/>
    </row>
    <row r="151" spans="1:16">
      <c r="A151" s="90" t="str">
        <f>'Dashboard Production Quality'!A164</f>
        <v>20a</v>
      </c>
      <c r="B151" s="90" t="str">
        <f>'Dashboard Production Quality'!B164</f>
        <v>Number of tests compared to budget, production, chemical</v>
      </c>
      <c r="C151" s="90" t="str">
        <f>'Dashboard Production Quality'!C164</f>
        <v>#</v>
      </c>
      <c r="E151">
        <v>298</v>
      </c>
      <c r="F151">
        <v>298</v>
      </c>
      <c r="G151">
        <v>298</v>
      </c>
      <c r="H151">
        <v>298</v>
      </c>
      <c r="I151">
        <v>298</v>
      </c>
      <c r="J151">
        <v>298</v>
      </c>
      <c r="K151">
        <v>298</v>
      </c>
      <c r="L151">
        <v>298</v>
      </c>
      <c r="M151">
        <v>298</v>
      </c>
      <c r="N151">
        <v>298</v>
      </c>
      <c r="O151">
        <v>298</v>
      </c>
      <c r="P151">
        <v>298</v>
      </c>
    </row>
    <row r="152" spans="1:16">
      <c r="A152" s="90" t="str">
        <f>'Dashboard Production Quality'!A165</f>
        <v>20b</v>
      </c>
      <c r="B152" s="90" t="str">
        <f>'Dashboard Production Quality'!B165</f>
        <v>Number of tests compared to budget, production, biological</v>
      </c>
      <c r="C152" s="90" t="str">
        <f>'Dashboard Production Quality'!C165</f>
        <v>#</v>
      </c>
      <c r="E152">
        <v>42</v>
      </c>
      <c r="F152">
        <v>42</v>
      </c>
      <c r="G152">
        <v>42</v>
      </c>
      <c r="H152">
        <v>42</v>
      </c>
      <c r="I152">
        <v>42</v>
      </c>
      <c r="J152">
        <v>42</v>
      </c>
      <c r="K152">
        <v>42</v>
      </c>
      <c r="L152">
        <v>42</v>
      </c>
      <c r="M152">
        <v>42</v>
      </c>
      <c r="N152">
        <v>42</v>
      </c>
      <c r="O152">
        <v>42</v>
      </c>
      <c r="P152">
        <v>42</v>
      </c>
    </row>
    <row r="153" spans="1:16">
      <c r="A153" s="90" t="str">
        <f>'Dashboard Production Quality'!A166</f>
        <v>20c</v>
      </c>
      <c r="B153" s="90" t="str">
        <f>'Dashboard Production Quality'!B166</f>
        <v>Number of tests compared to budget, consumer, chemical</v>
      </c>
      <c r="C153" s="90" t="str">
        <f>'Dashboard Production Quality'!C166</f>
        <v>#</v>
      </c>
      <c r="E153">
        <v>312</v>
      </c>
      <c r="F153">
        <v>312</v>
      </c>
      <c r="G153">
        <v>312</v>
      </c>
      <c r="H153">
        <v>312</v>
      </c>
      <c r="I153">
        <v>312</v>
      </c>
      <c r="J153">
        <v>312</v>
      </c>
      <c r="K153">
        <v>312</v>
      </c>
      <c r="L153">
        <v>312</v>
      </c>
      <c r="M153">
        <v>312</v>
      </c>
      <c r="N153">
        <v>312</v>
      </c>
      <c r="O153">
        <v>312</v>
      </c>
      <c r="P153">
        <v>312</v>
      </c>
    </row>
    <row r="154" spans="1:16">
      <c r="A154" s="90" t="str">
        <f>'Dashboard Production Quality'!A167</f>
        <v>20d</v>
      </c>
      <c r="B154" s="90" t="str">
        <f>'Dashboard Production Quality'!B167</f>
        <v>Number of tests compared to budget, consumer, biological</v>
      </c>
      <c r="C154" s="90" t="str">
        <f>'Dashboard Production Quality'!C167</f>
        <v>#</v>
      </c>
      <c r="E154">
        <v>134</v>
      </c>
      <c r="F154">
        <v>134</v>
      </c>
      <c r="G154">
        <v>134</v>
      </c>
      <c r="H154">
        <v>134</v>
      </c>
      <c r="I154">
        <v>134</v>
      </c>
      <c r="J154">
        <v>134</v>
      </c>
      <c r="K154">
        <v>134</v>
      </c>
      <c r="L154">
        <v>134</v>
      </c>
      <c r="M154">
        <v>134</v>
      </c>
      <c r="N154">
        <v>134</v>
      </c>
      <c r="O154">
        <v>134</v>
      </c>
      <c r="P154">
        <v>134</v>
      </c>
    </row>
    <row r="155" spans="1:16">
      <c r="A155" s="90" t="str">
        <f>'Dashboard Production Quality'!A168</f>
        <v>20e</v>
      </c>
      <c r="B155" s="90" t="str">
        <f>'Dashboard Production Quality'!B168</f>
        <v>Number of tests compared to budget, production, chemical</v>
      </c>
      <c r="C155" s="90" t="str">
        <f>'Dashboard Production Quality'!C168</f>
        <v>#</v>
      </c>
      <c r="E155">
        <v>298</v>
      </c>
      <c r="F155">
        <v>298</v>
      </c>
      <c r="G155">
        <v>298</v>
      </c>
      <c r="H155">
        <v>298</v>
      </c>
      <c r="I155">
        <v>298</v>
      </c>
      <c r="J155">
        <v>298</v>
      </c>
      <c r="K155">
        <v>298</v>
      </c>
      <c r="L155">
        <v>298</v>
      </c>
      <c r="M155">
        <v>298</v>
      </c>
      <c r="N155">
        <v>298</v>
      </c>
      <c r="O155">
        <v>298</v>
      </c>
      <c r="P155">
        <v>298</v>
      </c>
    </row>
    <row r="156" spans="1:16">
      <c r="A156" s="90" t="str">
        <f>'Dashboard Production Quality'!A169</f>
        <v>20f</v>
      </c>
      <c r="B156" s="90" t="str">
        <f>'Dashboard Production Quality'!B169</f>
        <v>Number of tests compared to budget, production, biological</v>
      </c>
      <c r="C156" s="90" t="str">
        <f>'Dashboard Production Quality'!C169</f>
        <v>#</v>
      </c>
      <c r="E156">
        <v>42</v>
      </c>
      <c r="F156">
        <v>42</v>
      </c>
      <c r="G156">
        <v>42</v>
      </c>
      <c r="H156">
        <v>42</v>
      </c>
      <c r="I156">
        <v>42</v>
      </c>
      <c r="J156">
        <v>42</v>
      </c>
      <c r="K156">
        <v>42</v>
      </c>
      <c r="L156">
        <v>42</v>
      </c>
      <c r="M156">
        <v>42</v>
      </c>
      <c r="N156">
        <v>42</v>
      </c>
      <c r="O156">
        <v>42</v>
      </c>
      <c r="P156">
        <v>42</v>
      </c>
    </row>
    <row r="157" spans="1:16">
      <c r="A157" s="90" t="str">
        <f>'Dashboard Production Quality'!A170</f>
        <v>20g</v>
      </c>
      <c r="B157" s="90" t="str">
        <f>'Dashboard Production Quality'!B170</f>
        <v>Number of tests compared to budget, consumer, chemical</v>
      </c>
      <c r="C157" s="90" t="str">
        <f>'Dashboard Production Quality'!C170</f>
        <v>#</v>
      </c>
      <c r="E157">
        <v>312</v>
      </c>
      <c r="F157">
        <v>312</v>
      </c>
      <c r="G157">
        <v>312</v>
      </c>
      <c r="H157">
        <v>312</v>
      </c>
      <c r="I157">
        <v>312</v>
      </c>
      <c r="J157">
        <v>312</v>
      </c>
      <c r="K157">
        <v>312</v>
      </c>
      <c r="L157">
        <v>312</v>
      </c>
      <c r="M157">
        <v>312</v>
      </c>
      <c r="N157">
        <v>312</v>
      </c>
      <c r="O157">
        <v>312</v>
      </c>
      <c r="P157">
        <v>312</v>
      </c>
    </row>
    <row r="158" spans="1:16">
      <c r="A158" s="90" t="str">
        <f>'Dashboard Production Quality'!A171</f>
        <v>20h</v>
      </c>
      <c r="B158" s="90" t="str">
        <f>'Dashboard Production Quality'!B171</f>
        <v>Number of tests compared to budget, consumer, biological</v>
      </c>
      <c r="C158" s="90" t="str">
        <f>'Dashboard Production Quality'!C171</f>
        <v>#</v>
      </c>
      <c r="E158">
        <v>134</v>
      </c>
      <c r="F158">
        <v>134</v>
      </c>
      <c r="G158">
        <v>134</v>
      </c>
      <c r="H158">
        <v>134</v>
      </c>
      <c r="I158">
        <v>134</v>
      </c>
      <c r="J158">
        <v>134</v>
      </c>
      <c r="K158">
        <v>134</v>
      </c>
      <c r="L158">
        <v>134</v>
      </c>
      <c r="M158">
        <v>134</v>
      </c>
      <c r="N158">
        <v>134</v>
      </c>
      <c r="O158">
        <v>134</v>
      </c>
      <c r="P158">
        <v>134</v>
      </c>
    </row>
    <row r="159" spans="1:16">
      <c r="A159" s="90" t="str">
        <f>'Dashboard Production Quality'!A172</f>
        <v>20i</v>
      </c>
      <c r="B159" s="90" t="str">
        <f>'Dashboard Production Quality'!B172</f>
        <v>% compliance with WHO standards, production, chemical</v>
      </c>
      <c r="C159" s="90" t="str">
        <f>'Dashboard Production Quality'!C172</f>
        <v>%</v>
      </c>
      <c r="E159" s="128">
        <f>E151/E155</f>
        <v>1</v>
      </c>
      <c r="F159" s="128">
        <f t="shared" ref="F159:P162" si="85">F151/F155</f>
        <v>1</v>
      </c>
      <c r="G159" s="128">
        <f t="shared" si="85"/>
        <v>1</v>
      </c>
      <c r="H159" s="128">
        <f t="shared" si="85"/>
        <v>1</v>
      </c>
      <c r="I159" s="128">
        <f t="shared" si="85"/>
        <v>1</v>
      </c>
      <c r="J159" s="128">
        <f t="shared" si="85"/>
        <v>1</v>
      </c>
      <c r="K159" s="128">
        <f t="shared" si="85"/>
        <v>1</v>
      </c>
      <c r="L159" s="128">
        <f t="shared" si="85"/>
        <v>1</v>
      </c>
      <c r="M159" s="128">
        <f t="shared" si="85"/>
        <v>1</v>
      </c>
      <c r="N159" s="128">
        <f t="shared" si="85"/>
        <v>1</v>
      </c>
      <c r="O159" s="128">
        <f t="shared" si="85"/>
        <v>1</v>
      </c>
      <c r="P159" s="128">
        <f t="shared" si="85"/>
        <v>1</v>
      </c>
    </row>
    <row r="160" spans="1:16">
      <c r="A160" s="90" t="str">
        <f>'Dashboard Production Quality'!A173</f>
        <v>20j</v>
      </c>
      <c r="B160" s="90" t="str">
        <f>'Dashboard Production Quality'!B173</f>
        <v>% compliance with WHO standards, production, biological</v>
      </c>
      <c r="C160" s="90" t="str">
        <f>'Dashboard Production Quality'!C173</f>
        <v>%</v>
      </c>
      <c r="E160" s="128">
        <f>E152/E156</f>
        <v>1</v>
      </c>
      <c r="F160" s="128">
        <f t="shared" si="85"/>
        <v>1</v>
      </c>
      <c r="G160" s="128">
        <f t="shared" si="85"/>
        <v>1</v>
      </c>
      <c r="H160" s="128">
        <f t="shared" si="85"/>
        <v>1</v>
      </c>
      <c r="I160" s="128">
        <f t="shared" si="85"/>
        <v>1</v>
      </c>
      <c r="J160" s="128">
        <f t="shared" si="85"/>
        <v>1</v>
      </c>
      <c r="K160" s="128">
        <f t="shared" si="85"/>
        <v>1</v>
      </c>
      <c r="L160" s="128">
        <f t="shared" si="85"/>
        <v>1</v>
      </c>
      <c r="M160" s="128">
        <f t="shared" si="85"/>
        <v>1</v>
      </c>
      <c r="N160" s="128">
        <f t="shared" si="85"/>
        <v>1</v>
      </c>
      <c r="O160" s="128">
        <f t="shared" si="85"/>
        <v>1</v>
      </c>
      <c r="P160" s="128">
        <f t="shared" si="85"/>
        <v>1</v>
      </c>
    </row>
    <row r="161" spans="1:16">
      <c r="A161" s="90" t="str">
        <f>'Dashboard Production Quality'!A174</f>
        <v>20k</v>
      </c>
      <c r="B161" s="90" t="str">
        <f>'Dashboard Production Quality'!B174</f>
        <v>% compliance with WHO standards, consumer, chemical</v>
      </c>
      <c r="C161" s="90" t="str">
        <f>'Dashboard Production Quality'!C174</f>
        <v>%</v>
      </c>
      <c r="E161" s="128">
        <f>E153/E157</f>
        <v>1</v>
      </c>
      <c r="F161" s="128">
        <f t="shared" si="85"/>
        <v>1</v>
      </c>
      <c r="G161" s="128">
        <f t="shared" si="85"/>
        <v>1</v>
      </c>
      <c r="H161" s="128">
        <f t="shared" si="85"/>
        <v>1</v>
      </c>
      <c r="I161" s="128">
        <f t="shared" si="85"/>
        <v>1</v>
      </c>
      <c r="J161" s="128">
        <f t="shared" si="85"/>
        <v>1</v>
      </c>
      <c r="K161" s="128">
        <f t="shared" si="85"/>
        <v>1</v>
      </c>
      <c r="L161" s="128">
        <f t="shared" si="85"/>
        <v>1</v>
      </c>
      <c r="M161" s="128">
        <f t="shared" si="85"/>
        <v>1</v>
      </c>
      <c r="N161" s="128">
        <f t="shared" si="85"/>
        <v>1</v>
      </c>
      <c r="O161" s="128">
        <f t="shared" si="85"/>
        <v>1</v>
      </c>
      <c r="P161" s="128">
        <f t="shared" si="85"/>
        <v>1</v>
      </c>
    </row>
    <row r="162" spans="1:16">
      <c r="A162" s="90" t="str">
        <f>'Dashboard Production Quality'!A175</f>
        <v>20l</v>
      </c>
      <c r="B162" s="90" t="str">
        <f>'Dashboard Production Quality'!B175</f>
        <v>% compliance with WHO standards, consumer, biological</v>
      </c>
      <c r="C162" s="90" t="str">
        <f>'Dashboard Production Quality'!C175</f>
        <v>%</v>
      </c>
      <c r="E162" s="128">
        <f>E154/E158</f>
        <v>1</v>
      </c>
      <c r="F162" s="128">
        <f t="shared" si="85"/>
        <v>1</v>
      </c>
      <c r="G162" s="128">
        <f t="shared" si="85"/>
        <v>1</v>
      </c>
      <c r="H162" s="128">
        <f t="shared" si="85"/>
        <v>1</v>
      </c>
      <c r="I162" s="128">
        <f t="shared" si="85"/>
        <v>1</v>
      </c>
      <c r="J162" s="128">
        <f t="shared" si="85"/>
        <v>1</v>
      </c>
      <c r="K162" s="128">
        <f t="shared" si="85"/>
        <v>1</v>
      </c>
      <c r="L162" s="128">
        <f t="shared" si="85"/>
        <v>1</v>
      </c>
      <c r="M162" s="128">
        <f t="shared" si="85"/>
        <v>1</v>
      </c>
      <c r="N162" s="128">
        <f t="shared" si="85"/>
        <v>1</v>
      </c>
      <c r="O162" s="128">
        <f t="shared" si="85"/>
        <v>1</v>
      </c>
      <c r="P162" s="128">
        <f t="shared" si="85"/>
        <v>1</v>
      </c>
    </row>
    <row r="163" spans="1:16">
      <c r="A163" s="170">
        <f>'Dashboard Production Quality'!A86</f>
        <v>0</v>
      </c>
      <c r="B163" s="170" t="str">
        <f>'Dashboard Production Quality'!B86</f>
        <v>BULK WATER PURCHASE</v>
      </c>
      <c r="C163" s="170">
        <f>'Dashboard Production Quality'!C86</f>
        <v>0</v>
      </c>
      <c r="D163" s="170"/>
      <c r="E163" s="170"/>
      <c r="F163" s="170"/>
      <c r="G163" s="170"/>
      <c r="H163" s="170"/>
      <c r="I163" s="170"/>
      <c r="J163" s="170"/>
      <c r="K163" s="170"/>
      <c r="L163" s="170"/>
      <c r="M163" s="170"/>
      <c r="N163" s="170"/>
      <c r="O163" s="170"/>
      <c r="P163" s="170"/>
    </row>
    <row r="164" spans="1:16">
      <c r="A164" s="90" t="str">
        <f>'Dashboard Production Quality'!A87</f>
        <v>6b</v>
      </c>
      <c r="B164" s="90" t="str">
        <f>'Dashboard Production Quality'!B87</f>
        <v>Volume Water Imported ( Bulk Purchase)</v>
      </c>
      <c r="C164" s="90" t="str">
        <f>'Dashboard Production Quality'!C87</f>
        <v>M3</v>
      </c>
    </row>
    <row r="165" spans="1:16">
      <c r="A165" s="90" t="str">
        <f>'Dashboard Production Quality'!A88</f>
        <v>6b1</v>
      </c>
      <c r="B165" s="90" t="str">
        <f>'Dashboard Production Quality'!B88</f>
        <v>Cost Incurred for Purchase</v>
      </c>
      <c r="C165" s="90" t="str">
        <f>'Dashboard Production Quality'!C88</f>
        <v>Ksh</v>
      </c>
    </row>
    <row r="166" spans="1:16">
      <c r="A166" s="90">
        <f>'Dashboard Production Quality'!A125</f>
        <v>16</v>
      </c>
      <c r="E166" s="93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</row>
    <row r="167" spans="1:16">
      <c r="A167" s="90">
        <f>'Dashboard Production Quality'!A125</f>
        <v>16</v>
      </c>
      <c r="B167" s="90" t="str">
        <f>'Dashboard Production Quality'!B125</f>
        <v>TOTAL ABSTRACTION</v>
      </c>
      <c r="C167" s="90">
        <f>'Dashboard Production Quality'!C125</f>
        <v>0</v>
      </c>
      <c r="E167" s="93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3"/>
    </row>
    <row r="168" spans="1:16">
      <c r="A168" s="90" t="e">
        <f>'Dashboard Production Quality'!#REF!</f>
        <v>#REF!</v>
      </c>
      <c r="B168" s="90" t="e">
        <f>'Dashboard Production Quality'!#REF!</f>
        <v>#REF!</v>
      </c>
      <c r="C168" s="90" t="e">
        <f>'Dashboard Production Quality'!#REF!</f>
        <v>#REF!</v>
      </c>
      <c r="E168" s="114">
        <f t="shared" ref="E168:P168" si="86">E126+E129+E132</f>
        <v>214810.56914782134</v>
      </c>
      <c r="F168" s="114">
        <f t="shared" si="86"/>
        <v>215882.83666165808</v>
      </c>
      <c r="G168" s="114">
        <f t="shared" si="86"/>
        <v>217038.89692224737</v>
      </c>
      <c r="H168" s="114">
        <f t="shared" si="86"/>
        <v>220378.22782870446</v>
      </c>
      <c r="I168" s="114">
        <f t="shared" si="86"/>
        <v>223369.42690525271</v>
      </c>
      <c r="J168" s="114">
        <f t="shared" si="86"/>
        <v>226152.02068992931</v>
      </c>
      <c r="K168" s="114">
        <f t="shared" si="86"/>
        <v>228481.92458352185</v>
      </c>
      <c r="L168" s="114">
        <f t="shared" si="86"/>
        <v>230597.54382175682</v>
      </c>
      <c r="M168" s="114">
        <f t="shared" si="86"/>
        <v>232389.43623022985</v>
      </c>
      <c r="N168" s="114">
        <f t="shared" si="86"/>
        <v>233508.46181669243</v>
      </c>
      <c r="O168" s="114">
        <f t="shared" si="86"/>
        <v>234597.58058775531</v>
      </c>
      <c r="P168" s="114">
        <f t="shared" si="86"/>
        <v>235619.07480443019</v>
      </c>
    </row>
    <row r="169" spans="1:16" hidden="1">
      <c r="A169" s="90">
        <f>'Dashboard Production Quality'!A141</f>
        <v>0</v>
      </c>
      <c r="B169" s="90">
        <f>'Dashboard Production Quality'!B141</f>
        <v>0</v>
      </c>
      <c r="C169" s="90">
        <f>'Dashboard Production Quality'!C141</f>
        <v>0</v>
      </c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</row>
    <row r="170" spans="1:16" hidden="1">
      <c r="A170" s="90">
        <f>'Dashboard Production Quality'!A142</f>
        <v>7</v>
      </c>
      <c r="B170" s="90" t="str">
        <f>'Dashboard Production Quality'!B142</f>
        <v>Total Water Volume Abstracted</v>
      </c>
      <c r="C170" s="90" t="str">
        <f>'Dashboard Production Quality'!C142</f>
        <v>M3</v>
      </c>
      <c r="E170" s="108">
        <f t="shared" ref="E170:P170" si="87">E14+E29+E56</f>
        <v>1248.0999999999999</v>
      </c>
      <c r="F170" s="108">
        <f t="shared" si="87"/>
        <v>1249.0999999999999</v>
      </c>
      <c r="G170" s="108">
        <f t="shared" si="87"/>
        <v>1264.0999999999999</v>
      </c>
      <c r="H170" s="108">
        <f t="shared" si="87"/>
        <v>1279.0999999999999</v>
      </c>
      <c r="I170" s="108">
        <f t="shared" si="87"/>
        <v>1294.0999999999999</v>
      </c>
      <c r="J170" s="108">
        <f t="shared" si="87"/>
        <v>1309.0999999999999</v>
      </c>
      <c r="K170" s="108">
        <f t="shared" si="87"/>
        <v>1324.1</v>
      </c>
      <c r="L170" s="108">
        <f t="shared" si="87"/>
        <v>1339.1</v>
      </c>
      <c r="M170" s="108">
        <f t="shared" si="87"/>
        <v>1354.1</v>
      </c>
      <c r="N170" s="108">
        <f t="shared" si="87"/>
        <v>1369.1</v>
      </c>
      <c r="O170" s="108">
        <f t="shared" si="87"/>
        <v>1384.1</v>
      </c>
      <c r="P170" s="108">
        <f t="shared" si="87"/>
        <v>1399.1</v>
      </c>
    </row>
    <row r="171" spans="1:16" hidden="1">
      <c r="A171" s="90" t="str">
        <f>'Dashboard Production Quality'!A143</f>
        <v>11a</v>
      </c>
      <c r="B171" s="90" t="str">
        <f>'Dashboard Production Quality'!B143</f>
        <v>Production Loss</v>
      </c>
      <c r="C171" s="90" t="str">
        <f>'Dashboard Production Quality'!C143</f>
        <v>M3</v>
      </c>
      <c r="E171" s="108">
        <v>120186.55718657127</v>
      </c>
      <c r="F171" s="108">
        <v>119443.30932058205</v>
      </c>
      <c r="G171" s="108">
        <v>118728.08692603339</v>
      </c>
      <c r="H171" s="108">
        <v>118039.33851808315</v>
      </c>
      <c r="I171" s="108">
        <v>117375.63109335053</v>
      </c>
      <c r="J171" s="108">
        <v>116735.63872777375</v>
      </c>
      <c r="K171" s="108">
        <v>116118.13248556963</v>
      </c>
      <c r="L171" s="108">
        <v>115521.97146524554</v>
      </c>
      <c r="M171" s="108">
        <v>114946.09483466123</v>
      </c>
      <c r="N171" s="108">
        <v>114389.51472886348</v>
      </c>
      <c r="O171" s="108">
        <v>113851.30990261205</v>
      </c>
      <c r="P171" s="108">
        <v>113330.62004479943</v>
      </c>
    </row>
    <row r="172" spans="1:16" hidden="1">
      <c r="A172" s="90" t="str">
        <f>'Dashboard Production Quality'!A144</f>
        <v>11b</v>
      </c>
      <c r="B172" s="90" t="str">
        <f>'Dashboard Production Quality'!B144</f>
        <v>Production Loss</v>
      </c>
      <c r="C172" s="90" t="str">
        <f>'Dashboard Production Quality'!C144</f>
        <v>%</v>
      </c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</row>
    <row r="173" spans="1:16" hidden="1">
      <c r="A173" s="90" t="str">
        <f>'Dashboard Production Quality'!A145</f>
        <v>11c</v>
      </c>
      <c r="B173" s="90" t="str">
        <f>'Dashboard Production Quality'!B145</f>
        <v>Water Available for Sales (m3)</v>
      </c>
      <c r="C173" s="90" t="str">
        <f>'Dashboard Production Quality'!C145</f>
        <v>M3</v>
      </c>
      <c r="E173" s="108">
        <f t="shared" ref="E173:P173" si="88">E23+E38+E47+E62</f>
        <v>2293.730852178659</v>
      </c>
      <c r="F173" s="108">
        <f t="shared" si="88"/>
        <v>2517.8633383419246</v>
      </c>
      <c r="G173" s="108">
        <f t="shared" si="88"/>
        <v>3394.2030777526325</v>
      </c>
      <c r="H173" s="108">
        <f t="shared" si="88"/>
        <v>4147.272171295539</v>
      </c>
      <c r="I173" s="108">
        <f t="shared" si="88"/>
        <v>5148.4730947472908</v>
      </c>
      <c r="J173" s="108">
        <f t="shared" si="88"/>
        <v>6408.2793100706886</v>
      </c>
      <c r="K173" s="108">
        <f t="shared" si="88"/>
        <v>7090.7754164781536</v>
      </c>
      <c r="L173" s="108">
        <f t="shared" si="88"/>
        <v>7987.5561782431851</v>
      </c>
      <c r="M173" s="108">
        <f t="shared" si="88"/>
        <v>9208.0637697701459</v>
      </c>
      <c r="N173" s="108">
        <f t="shared" si="88"/>
        <v>10121.438183307566</v>
      </c>
      <c r="O173" s="108">
        <f t="shared" si="88"/>
        <v>11064.719412244693</v>
      </c>
      <c r="P173" s="108">
        <f t="shared" si="88"/>
        <v>12565.625195569814</v>
      </c>
    </row>
    <row r="174" spans="1:16">
      <c r="A174" s="90" t="str">
        <f>'Dashboard Production Quality'!A161</f>
        <v>19g</v>
      </c>
      <c r="B174" s="90" t="str">
        <f>'Dashboard Production Quality'!B161</f>
        <v>Direct operational result WATER before depreciation</v>
      </c>
      <c r="C174" s="90" t="str">
        <f>'Dashboard Production Quality'!C161</f>
        <v>Ksh</v>
      </c>
      <c r="E174" s="108"/>
      <c r="F174" s="108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</row>
    <row r="175" spans="1:16">
      <c r="A175" s="90" t="str">
        <f>'Dashboard Production Quality'!A162</f>
        <v>19h</v>
      </c>
      <c r="B175" s="90" t="str">
        <f>'Dashboard Production Quality'!B162</f>
        <v>Direct operational result WATER before depreciation per m3 water produced</v>
      </c>
      <c r="C175" s="90" t="str">
        <f>'Dashboard Production Quality'!C162</f>
        <v>Ksh/m3</v>
      </c>
      <c r="E175" s="108"/>
      <c r="F175" s="108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</row>
    <row r="176" spans="1:16">
      <c r="A176" s="90">
        <f>'Dashboard Production Quality'!A176</f>
        <v>0</v>
      </c>
      <c r="B176" s="90">
        <f>'Dashboard Production Quality'!B176</f>
        <v>0</v>
      </c>
      <c r="C176" s="90">
        <f>'Dashboard Production Quality'!C176</f>
        <v>0</v>
      </c>
      <c r="E176" s="109"/>
      <c r="F176" s="109"/>
      <c r="G176" s="109"/>
      <c r="H176" s="109"/>
      <c r="I176" s="109"/>
      <c r="J176" s="109"/>
      <c r="K176" s="109"/>
      <c r="L176" s="109"/>
      <c r="M176" s="109"/>
      <c r="N176" s="109"/>
      <c r="O176" s="109"/>
      <c r="P176"/>
    </row>
    <row r="177" spans="5:16">
      <c r="E177" s="109"/>
      <c r="F177" s="109"/>
      <c r="G177" s="109"/>
      <c r="H177" s="109"/>
      <c r="I177" s="109"/>
      <c r="J177" s="109"/>
      <c r="K177" s="109"/>
      <c r="L177" s="109"/>
      <c r="M177" s="109"/>
      <c r="N177" s="109"/>
      <c r="O177" s="109"/>
      <c r="P177"/>
    </row>
    <row r="178" spans="5:16">
      <c r="E178" s="109"/>
      <c r="F178" s="109"/>
      <c r="G178" s="109"/>
      <c r="H178" s="109"/>
      <c r="I178" s="109"/>
      <c r="J178" s="109"/>
      <c r="K178" s="109"/>
      <c r="L178" s="109"/>
      <c r="M178" s="109"/>
      <c r="N178" s="109"/>
      <c r="O178" s="109"/>
      <c r="P178"/>
    </row>
    <row r="179" spans="5:16">
      <c r="E179" s="109"/>
      <c r="F179" s="109"/>
      <c r="G179" s="109"/>
      <c r="H179" s="109"/>
      <c r="I179" s="109"/>
      <c r="J179" s="109"/>
      <c r="K179" s="109"/>
      <c r="L179" s="109"/>
      <c r="M179" s="109"/>
      <c r="N179" s="109"/>
      <c r="O179" s="109"/>
      <c r="P179"/>
    </row>
    <row r="180" spans="5:16">
      <c r="E180"/>
      <c r="F180"/>
      <c r="G180"/>
      <c r="H180"/>
      <c r="I180"/>
      <c r="J180"/>
      <c r="K180"/>
      <c r="L180"/>
      <c r="M180"/>
      <c r="N180"/>
      <c r="O180"/>
      <c r="P180"/>
    </row>
    <row r="181" spans="5:16">
      <c r="E181"/>
      <c r="F181"/>
      <c r="G181"/>
      <c r="H181"/>
      <c r="I181"/>
      <c r="J181"/>
      <c r="K181"/>
      <c r="L181"/>
      <c r="M181"/>
      <c r="N181"/>
      <c r="O181"/>
      <c r="P181"/>
    </row>
    <row r="182" spans="5:16">
      <c r="E182"/>
      <c r="F182"/>
      <c r="G182"/>
      <c r="H182"/>
      <c r="I182"/>
      <c r="J182"/>
      <c r="K182"/>
      <c r="L182"/>
      <c r="M182"/>
      <c r="N182"/>
      <c r="O182"/>
      <c r="P182"/>
    </row>
    <row r="183" spans="5:16">
      <c r="E183"/>
      <c r="F183"/>
      <c r="G183"/>
      <c r="H183"/>
      <c r="I183"/>
      <c r="J183"/>
      <c r="K183"/>
      <c r="L183"/>
      <c r="M183"/>
      <c r="N183"/>
      <c r="O183"/>
      <c r="P183"/>
    </row>
    <row r="184" spans="5:16">
      <c r="E184"/>
      <c r="F184"/>
      <c r="G184"/>
      <c r="H184"/>
      <c r="I184"/>
      <c r="J184"/>
      <c r="K184"/>
      <c r="L184"/>
      <c r="M184"/>
      <c r="N184"/>
      <c r="O184"/>
      <c r="P184"/>
    </row>
    <row r="185" spans="5:16">
      <c r="E185" s="109"/>
      <c r="F185" s="109"/>
      <c r="G185" s="109"/>
      <c r="H185" s="109"/>
      <c r="I185" s="109"/>
      <c r="J185" s="109"/>
      <c r="K185" s="109"/>
      <c r="L185" s="109"/>
      <c r="M185" s="109"/>
      <c r="N185" s="109"/>
      <c r="O185" s="109"/>
      <c r="P185"/>
    </row>
    <row r="186" spans="5:16">
      <c r="E186" s="109"/>
      <c r="F186" s="109"/>
      <c r="G186" s="109"/>
      <c r="H186" s="109"/>
      <c r="I186" s="109"/>
      <c r="J186" s="109"/>
      <c r="K186" s="109"/>
      <c r="L186" s="109"/>
      <c r="M186" s="109"/>
      <c r="N186" s="109"/>
      <c r="O186" s="109"/>
      <c r="P186"/>
    </row>
    <row r="187" spans="5:16">
      <c r="E187" s="109"/>
      <c r="F187" s="109"/>
      <c r="G187" s="109"/>
      <c r="H187" s="109"/>
      <c r="I187" s="109"/>
      <c r="J187" s="109"/>
      <c r="K187" s="109"/>
      <c r="L187" s="109"/>
      <c r="M187" s="109"/>
      <c r="N187" s="109"/>
      <c r="O187" s="109"/>
      <c r="P187"/>
    </row>
    <row r="188" spans="5:16"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/>
    </row>
    <row r="189" spans="5:16">
      <c r="E189"/>
      <c r="F189"/>
      <c r="G189"/>
      <c r="H189"/>
      <c r="I189"/>
      <c r="J189"/>
      <c r="K189"/>
      <c r="L189"/>
      <c r="M189"/>
      <c r="N189"/>
      <c r="O189"/>
      <c r="P189"/>
    </row>
    <row r="190" spans="5:16">
      <c r="E190"/>
      <c r="F190"/>
      <c r="G190"/>
      <c r="H190"/>
      <c r="I190"/>
      <c r="J190"/>
      <c r="K190"/>
      <c r="L190"/>
      <c r="M190"/>
      <c r="N190"/>
      <c r="O190"/>
      <c r="P190"/>
    </row>
    <row r="191" spans="5:16">
      <c r="E191"/>
      <c r="F191"/>
      <c r="G191"/>
      <c r="H191"/>
      <c r="I191"/>
      <c r="J191"/>
      <c r="K191"/>
      <c r="L191"/>
      <c r="M191"/>
      <c r="N191"/>
      <c r="O191"/>
      <c r="P191"/>
    </row>
    <row r="192" spans="5:16">
      <c r="E192"/>
      <c r="F192"/>
      <c r="G192"/>
      <c r="H192"/>
      <c r="I192"/>
      <c r="J192"/>
      <c r="K192"/>
      <c r="L192"/>
      <c r="M192"/>
      <c r="N192"/>
      <c r="O192"/>
      <c r="P192"/>
    </row>
    <row r="193" spans="5:16">
      <c r="E193"/>
      <c r="F193"/>
      <c r="G193"/>
      <c r="H193"/>
      <c r="I193"/>
      <c r="J193"/>
      <c r="K193"/>
      <c r="L193"/>
      <c r="M193"/>
      <c r="N193"/>
      <c r="O193"/>
      <c r="P193"/>
    </row>
    <row r="194" spans="5:16">
      <c r="E194"/>
      <c r="F194"/>
      <c r="G194"/>
      <c r="H194"/>
      <c r="I194"/>
      <c r="J194"/>
      <c r="K194"/>
      <c r="L194"/>
      <c r="M194"/>
      <c r="N194"/>
      <c r="O194"/>
      <c r="P194"/>
    </row>
    <row r="195" spans="5:16">
      <c r="E195"/>
      <c r="F195"/>
      <c r="G195"/>
      <c r="H195"/>
      <c r="I195"/>
      <c r="J195"/>
      <c r="K195"/>
      <c r="L195"/>
      <c r="M195"/>
      <c r="N195"/>
      <c r="O195"/>
      <c r="P195"/>
    </row>
    <row r="196" spans="5:16">
      <c r="E196"/>
      <c r="F196"/>
      <c r="G196"/>
      <c r="H196"/>
      <c r="I196"/>
      <c r="J196"/>
      <c r="K196"/>
      <c r="L196"/>
      <c r="M196"/>
      <c r="N196"/>
      <c r="O196"/>
      <c r="P196"/>
    </row>
    <row r="197" spans="5:16">
      <c r="E197"/>
      <c r="F197"/>
      <c r="G197"/>
      <c r="H197"/>
      <c r="I197"/>
      <c r="J197"/>
      <c r="K197"/>
      <c r="L197"/>
      <c r="M197"/>
      <c r="N197"/>
      <c r="O197"/>
      <c r="P197"/>
    </row>
    <row r="198" spans="5:16">
      <c r="E198"/>
      <c r="F198"/>
      <c r="G198"/>
      <c r="H198"/>
      <c r="I198"/>
      <c r="J198"/>
      <c r="K198"/>
      <c r="L198"/>
      <c r="M198"/>
      <c r="N198"/>
      <c r="O198"/>
      <c r="P198"/>
    </row>
    <row r="199" spans="5:16">
      <c r="E199"/>
      <c r="F199"/>
      <c r="G199"/>
      <c r="H199"/>
      <c r="I199"/>
      <c r="J199"/>
      <c r="K199"/>
      <c r="L199"/>
      <c r="M199"/>
      <c r="N199"/>
      <c r="O199"/>
      <c r="P199"/>
    </row>
    <row r="200" spans="5:16">
      <c r="E200"/>
      <c r="F200"/>
      <c r="G200"/>
      <c r="H200"/>
      <c r="I200"/>
      <c r="J200"/>
      <c r="K200"/>
      <c r="L200"/>
      <c r="M200"/>
      <c r="N200"/>
      <c r="O200"/>
      <c r="P200"/>
    </row>
    <row r="201" spans="5:16">
      <c r="E201"/>
      <c r="F201"/>
      <c r="G201"/>
      <c r="H201"/>
      <c r="I201"/>
      <c r="J201"/>
      <c r="K201"/>
      <c r="L201"/>
      <c r="M201"/>
      <c r="N201"/>
      <c r="O201"/>
      <c r="P201"/>
    </row>
    <row r="202" spans="5:16">
      <c r="E202"/>
      <c r="F202"/>
      <c r="G202"/>
      <c r="H202"/>
      <c r="I202"/>
      <c r="J202"/>
      <c r="K202"/>
      <c r="L202"/>
      <c r="M202"/>
      <c r="N202"/>
      <c r="O202"/>
      <c r="P202"/>
    </row>
    <row r="203" spans="5:16">
      <c r="E203"/>
      <c r="F203"/>
      <c r="G203"/>
      <c r="H203"/>
      <c r="I203"/>
      <c r="J203"/>
      <c r="K203"/>
      <c r="L203"/>
      <c r="M203"/>
      <c r="N203"/>
      <c r="O203"/>
      <c r="P203"/>
    </row>
    <row r="204" spans="5:16">
      <c r="E204"/>
      <c r="F204"/>
      <c r="G204"/>
      <c r="H204"/>
      <c r="I204"/>
      <c r="J204"/>
      <c r="K204"/>
      <c r="L204"/>
      <c r="M204"/>
      <c r="N204"/>
      <c r="O204"/>
      <c r="P204"/>
    </row>
    <row r="205" spans="5:16">
      <c r="E205"/>
      <c r="F205"/>
      <c r="G205"/>
      <c r="H205"/>
      <c r="I205"/>
      <c r="J205"/>
      <c r="K205"/>
      <c r="L205"/>
      <c r="M205"/>
      <c r="N205"/>
      <c r="O205"/>
      <c r="P205"/>
    </row>
    <row r="206" spans="5:16">
      <c r="E206"/>
      <c r="F206"/>
      <c r="G206"/>
      <c r="H206"/>
      <c r="I206"/>
      <c r="J206"/>
      <c r="K206"/>
      <c r="L206"/>
      <c r="M206"/>
      <c r="N206"/>
      <c r="O206"/>
      <c r="P206"/>
    </row>
    <row r="207" spans="5:16">
      <c r="E207"/>
      <c r="F207"/>
      <c r="G207"/>
      <c r="H207"/>
      <c r="I207"/>
      <c r="J207"/>
      <c r="K207"/>
      <c r="L207"/>
      <c r="M207"/>
      <c r="N207"/>
      <c r="O207"/>
      <c r="P207"/>
    </row>
    <row r="208" spans="5:16">
      <c r="E208"/>
      <c r="F208"/>
      <c r="G208"/>
      <c r="H208"/>
      <c r="I208"/>
      <c r="J208"/>
      <c r="K208"/>
      <c r="L208"/>
      <c r="M208"/>
      <c r="N208"/>
      <c r="O208"/>
      <c r="P208"/>
    </row>
    <row r="209" spans="5:16">
      <c r="E209"/>
      <c r="F209"/>
      <c r="G209"/>
      <c r="H209"/>
      <c r="I209"/>
      <c r="J209"/>
      <c r="K209"/>
      <c r="L209"/>
      <c r="M209"/>
      <c r="N209"/>
      <c r="O209"/>
      <c r="P20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XFD206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K143" sqref="K143"/>
    </sheetView>
  </sheetViews>
  <sheetFormatPr defaultColWidth="9.1796875" defaultRowHeight="14.5"/>
  <cols>
    <col min="1" max="1" width="9.453125" style="90" bestFit="1" customWidth="1"/>
    <col min="2" max="2" width="54.26953125" style="90" customWidth="1"/>
    <col min="3" max="3" width="11.1796875" style="90" bestFit="1" customWidth="1"/>
    <col min="4" max="4" width="15.453125" style="102" bestFit="1" customWidth="1"/>
    <col min="5" max="8" width="13.54296875" style="90" customWidth="1"/>
    <col min="9" max="9" width="14.453125" style="90" customWidth="1"/>
    <col min="10" max="10" width="13.6328125" style="90" bestFit="1" customWidth="1"/>
    <col min="11" max="11" width="13.453125" style="90" customWidth="1"/>
    <col min="12" max="15" width="13.453125" style="90" bestFit="1" customWidth="1"/>
    <col min="16" max="16" width="11.08984375" style="90" bestFit="1" customWidth="1"/>
    <col min="17" max="17" width="13.1796875" style="90" customWidth="1"/>
    <col min="18" max="16384" width="9.1796875" style="90"/>
  </cols>
  <sheetData>
    <row r="1" spans="1:15" ht="23.5" customHeight="1">
      <c r="B1" s="90">
        <f>'Dashboard Production Quality'!B1</f>
        <v>0</v>
      </c>
      <c r="C1" s="90">
        <f>'Dashboard Production Quality'!C1</f>
        <v>0</v>
      </c>
    </row>
    <row r="2" spans="1:15" ht="13" customHeight="1">
      <c r="C2" s="90">
        <f>'Dashboard Production Quality'!C2</f>
        <v>0</v>
      </c>
      <c r="F2" s="114"/>
    </row>
    <row r="3" spans="1:15" s="150" customFormat="1" ht="16" customHeight="1">
      <c r="B3" s="150">
        <f>'Dashboard Production Quality'!B3</f>
        <v>0</v>
      </c>
      <c r="C3" s="150">
        <f>'Dashboard Production Quality'!C3</f>
        <v>0</v>
      </c>
      <c r="D3" s="151"/>
    </row>
    <row r="4" spans="1:15" s="150" customFormat="1" ht="13" customHeight="1">
      <c r="A4" s="150">
        <f>'Dashboard Production Quality'!A4</f>
        <v>0</v>
      </c>
      <c r="C4" s="150" t="str">
        <f>'Dashboard Production Quality'!C4</f>
        <v>Unit</v>
      </c>
      <c r="D4" s="151" t="s">
        <v>114</v>
      </c>
      <c r="E4" s="150" t="s">
        <v>115</v>
      </c>
      <c r="F4" s="150" t="s">
        <v>116</v>
      </c>
      <c r="G4" s="150" t="s">
        <v>117</v>
      </c>
      <c r="H4" s="150" t="s">
        <v>118</v>
      </c>
      <c r="I4" s="150" t="s">
        <v>119</v>
      </c>
      <c r="J4" s="150" t="s">
        <v>120</v>
      </c>
      <c r="K4" s="150" t="s">
        <v>121</v>
      </c>
      <c r="L4" s="150" t="s">
        <v>122</v>
      </c>
      <c r="M4" s="150" t="s">
        <v>123</v>
      </c>
      <c r="N4" s="150" t="s">
        <v>124</v>
      </c>
      <c r="O4" s="150" t="s">
        <v>125</v>
      </c>
    </row>
    <row r="5" spans="1:15" s="150" customFormat="1" ht="12" customHeight="1">
      <c r="A5" s="150" t="str">
        <f>'Dashboard Production Quality'!A5</f>
        <v xml:space="preserve">DASHBOARD - VOLUMES PRODUCED - NON-REVENUE WATER </v>
      </c>
      <c r="B5" s="150">
        <f>'Dashboard Production Quality'!B5</f>
        <v>0</v>
      </c>
      <c r="C5" s="150">
        <f>'Dashboard Production Quality'!C5</f>
        <v>0</v>
      </c>
      <c r="D5" s="151"/>
    </row>
    <row r="6" spans="1:15" s="150" customFormat="1">
      <c r="A6" s="150">
        <f>'Dashboard Production Quality'!A6</f>
        <v>1</v>
      </c>
      <c r="B6" s="154" t="str">
        <f>'Dashboard Production Quality'!B6</f>
        <v>DTI PRODUCTION SITE</v>
      </c>
      <c r="C6" s="150">
        <f>'Dashboard Production Quality'!C6</f>
        <v>0</v>
      </c>
      <c r="D6" s="151"/>
    </row>
    <row r="7" spans="1:15" s="150" customFormat="1">
      <c r="A7" s="150" t="str">
        <f>'Dashboard Production Quality'!A7</f>
        <v>1a</v>
      </c>
      <c r="B7" s="150" t="str">
        <f>'Dashboard Production Quality'!B7</f>
        <v>Water Volume Abstracted</v>
      </c>
      <c r="C7" s="150" t="str">
        <f>'Dashboard Production Quality'!C7</f>
        <v>M3</v>
      </c>
      <c r="D7" s="163">
        <v>45093</v>
      </c>
      <c r="E7" s="153">
        <v>50272</v>
      </c>
      <c r="F7" s="153">
        <v>38210</v>
      </c>
      <c r="G7" s="153">
        <v>45521</v>
      </c>
      <c r="H7" s="152">
        <v>38240</v>
      </c>
      <c r="I7" s="153">
        <v>37291</v>
      </c>
      <c r="J7" s="153">
        <v>57214</v>
      </c>
      <c r="K7" s="190">
        <v>34037</v>
      </c>
      <c r="L7" s="153"/>
      <c r="M7" s="153"/>
      <c r="N7" s="153"/>
      <c r="O7" s="153"/>
    </row>
    <row r="8" spans="1:15" s="150" customFormat="1">
      <c r="A8" s="150" t="str">
        <f>'Dashboard Production Quality'!A8</f>
        <v>1b</v>
      </c>
      <c r="B8" s="150" t="str">
        <f>'Dashboard Production Quality'!B8</f>
        <v>Water Volume Supplied</v>
      </c>
      <c r="C8" s="150" t="str">
        <f>'Dashboard Production Quality'!C8</f>
        <v>M3</v>
      </c>
      <c r="D8" s="177">
        <f t="shared" ref="D8:O8" si="0">D7-D14</f>
        <v>44015</v>
      </c>
      <c r="E8" s="177">
        <f t="shared" si="0"/>
        <v>47210</v>
      </c>
      <c r="F8" s="177">
        <f t="shared" si="0"/>
        <v>35022</v>
      </c>
      <c r="G8" s="177">
        <f t="shared" si="0"/>
        <v>42660</v>
      </c>
      <c r="H8" s="177">
        <f t="shared" si="0"/>
        <v>35997</v>
      </c>
      <c r="I8" s="177">
        <f t="shared" si="0"/>
        <v>35997</v>
      </c>
      <c r="J8" s="177">
        <f t="shared" si="0"/>
        <v>54214</v>
      </c>
      <c r="K8" s="177">
        <f t="shared" si="0"/>
        <v>32984</v>
      </c>
      <c r="L8" s="177">
        <f t="shared" si="0"/>
        <v>0</v>
      </c>
      <c r="M8" s="177">
        <f t="shared" si="0"/>
        <v>0</v>
      </c>
      <c r="N8" s="177">
        <f t="shared" si="0"/>
        <v>0</v>
      </c>
      <c r="O8" s="177">
        <f t="shared" si="0"/>
        <v>0</v>
      </c>
    </row>
    <row r="9" spans="1:15" ht="14.5" customHeight="1">
      <c r="A9" s="150" t="str">
        <f>'Dashboard Production Quality'!A9</f>
        <v>1c</v>
      </c>
      <c r="B9" s="90" t="str">
        <f>'Dashboard Production Quality'!B9</f>
        <v>Power Grid</v>
      </c>
      <c r="C9" s="150" t="str">
        <f>'Dashboard Production Quality'!C9</f>
        <v>KWH</v>
      </c>
      <c r="D9" s="140">
        <v>54776</v>
      </c>
      <c r="E9">
        <v>55447</v>
      </c>
      <c r="F9">
        <v>56659</v>
      </c>
      <c r="G9" s="1">
        <v>56802</v>
      </c>
      <c r="H9" s="140">
        <v>42378</v>
      </c>
      <c r="I9">
        <v>53153</v>
      </c>
      <c r="J9">
        <v>63824</v>
      </c>
      <c r="K9" s="93">
        <v>48514.887265023732</v>
      </c>
      <c r="L9"/>
      <c r="M9"/>
      <c r="N9"/>
      <c r="O9"/>
    </row>
    <row r="10" spans="1:15" ht="14.5" customHeight="1">
      <c r="A10" s="150" t="str">
        <f>'Dashboard Production Quality'!A10</f>
        <v>1d</v>
      </c>
      <c r="B10" s="90" t="str">
        <f>'Dashboard Production Quality'!B10</f>
        <v>Power Solar</v>
      </c>
      <c r="C10" s="150" t="str">
        <f>'Dashboard Production Quality'!C10</f>
        <v>KWH</v>
      </c>
      <c r="D10" s="140">
        <v>12533.16</v>
      </c>
      <c r="E10">
        <v>8129</v>
      </c>
      <c r="F10">
        <v>9469</v>
      </c>
      <c r="G10" s="149">
        <v>10170</v>
      </c>
      <c r="H10" s="140">
        <v>14386</v>
      </c>
      <c r="I10">
        <v>15791</v>
      </c>
      <c r="J10">
        <v>15801</v>
      </c>
      <c r="K10">
        <v>9920</v>
      </c>
      <c r="L10"/>
      <c r="M10"/>
      <c r="N10"/>
      <c r="O10"/>
    </row>
    <row r="11" spans="1:15">
      <c r="A11" s="150" t="str">
        <f>'Dashboard Production Quality'!A11</f>
        <v>1e</v>
      </c>
      <c r="B11" s="90" t="str">
        <f>'Dashboard Production Quality'!B11</f>
        <v>Total Power Consumption</v>
      </c>
      <c r="C11" s="150" t="str">
        <f>'Dashboard Production Quality'!C11</f>
        <v>KWH</v>
      </c>
      <c r="D11" s="102">
        <f t="shared" ref="D11:O11" si="1">D9+D10</f>
        <v>67309.16</v>
      </c>
      <c r="E11" s="90">
        <f t="shared" si="1"/>
        <v>63576</v>
      </c>
      <c r="F11" s="90">
        <f t="shared" si="1"/>
        <v>66128</v>
      </c>
      <c r="G11" s="90">
        <f t="shared" si="1"/>
        <v>66972</v>
      </c>
      <c r="H11" s="90">
        <f t="shared" si="1"/>
        <v>56764</v>
      </c>
      <c r="I11" s="90">
        <f t="shared" si="1"/>
        <v>68944</v>
      </c>
      <c r="J11" s="90">
        <f t="shared" si="1"/>
        <v>79625</v>
      </c>
      <c r="K11" s="90">
        <f t="shared" si="1"/>
        <v>58434.887265023732</v>
      </c>
      <c r="L11" s="90">
        <f t="shared" si="1"/>
        <v>0</v>
      </c>
      <c r="M11" s="90">
        <f t="shared" si="1"/>
        <v>0</v>
      </c>
      <c r="N11" s="90">
        <f t="shared" si="1"/>
        <v>0</v>
      </c>
      <c r="O11" s="90">
        <f t="shared" si="1"/>
        <v>0</v>
      </c>
    </row>
    <row r="12" spans="1:15">
      <c r="A12" s="150" t="str">
        <f>'Dashboard Production Quality'!A12</f>
        <v>1f</v>
      </c>
      <c r="B12" s="90" t="str">
        <f>'Dashboard Production Quality'!B12</f>
        <v>% Solar</v>
      </c>
      <c r="C12" s="150" t="str">
        <f>'Dashboard Production Quality'!C12</f>
        <v>%</v>
      </c>
      <c r="D12" s="102">
        <f t="shared" ref="D12:O12" si="2">D10/D11</f>
        <v>0.18620288828444745</v>
      </c>
      <c r="E12" s="141">
        <f t="shared" si="2"/>
        <v>0.12786271549012207</v>
      </c>
      <c r="F12" s="141">
        <f t="shared" si="2"/>
        <v>0.14319199128962012</v>
      </c>
      <c r="G12" s="141">
        <f t="shared" si="2"/>
        <v>0.15185450636086723</v>
      </c>
      <c r="H12" s="141">
        <f t="shared" si="2"/>
        <v>0.25343527587907827</v>
      </c>
      <c r="I12" s="141">
        <f t="shared" si="2"/>
        <v>0.2290409607797633</v>
      </c>
      <c r="J12" s="141">
        <f t="shared" si="2"/>
        <v>0.19844270015698587</v>
      </c>
      <c r="K12" s="141">
        <f t="shared" si="2"/>
        <v>0.16976160071994573</v>
      </c>
      <c r="L12" s="141" t="e">
        <f t="shared" si="2"/>
        <v>#DIV/0!</v>
      </c>
      <c r="M12" s="141" t="e">
        <f t="shared" si="2"/>
        <v>#DIV/0!</v>
      </c>
      <c r="N12" s="141" t="e">
        <f t="shared" si="2"/>
        <v>#DIV/0!</v>
      </c>
      <c r="O12" s="141" t="e">
        <f t="shared" si="2"/>
        <v>#DIV/0!</v>
      </c>
    </row>
    <row r="13" spans="1:15" ht="14.5" customHeight="1">
      <c r="A13" s="150" t="str">
        <f>'Dashboard Production Quality'!A13</f>
        <v>1g</v>
      </c>
      <c r="B13" s="90" t="str">
        <f>'Dashboard Production Quality'!B13</f>
        <v>Power  Efficiency</v>
      </c>
      <c r="C13" s="150" t="str">
        <f>'Dashboard Production Quality'!C13</f>
        <v>KWH/M3</v>
      </c>
      <c r="D13" s="102">
        <f t="shared" ref="D13:O13" si="3">D11/D7</f>
        <v>1.4926742509923936</v>
      </c>
      <c r="E13" s="95">
        <f t="shared" si="3"/>
        <v>1.264640356460853</v>
      </c>
      <c r="F13" s="95">
        <f t="shared" si="3"/>
        <v>1.7306464276367444</v>
      </c>
      <c r="G13" s="95">
        <f t="shared" si="3"/>
        <v>1.4712330572702708</v>
      </c>
      <c r="H13" s="95">
        <f t="shared" si="3"/>
        <v>1.4844142259414226</v>
      </c>
      <c r="I13" s="95">
        <f t="shared" si="3"/>
        <v>1.8488107049958435</v>
      </c>
      <c r="J13" s="95">
        <f t="shared" si="3"/>
        <v>1.3917048274897752</v>
      </c>
      <c r="K13" s="95">
        <f t="shared" si="3"/>
        <v>1.7168048672040348</v>
      </c>
      <c r="L13" s="95" t="e">
        <f t="shared" si="3"/>
        <v>#DIV/0!</v>
      </c>
      <c r="M13" s="95" t="e">
        <f t="shared" si="3"/>
        <v>#DIV/0!</v>
      </c>
      <c r="N13" s="95" t="e">
        <f t="shared" si="3"/>
        <v>#DIV/0!</v>
      </c>
      <c r="O13" s="95" t="e">
        <f t="shared" si="3"/>
        <v>#DIV/0!</v>
      </c>
    </row>
    <row r="14" spans="1:15" ht="14.5" customHeight="1">
      <c r="A14" s="150" t="str">
        <f>'Dashboard Production Quality'!A14</f>
        <v>1h</v>
      </c>
      <c r="B14" s="90" t="str">
        <f>'Dashboard Production Quality'!B14</f>
        <v>Production Loss</v>
      </c>
      <c r="C14" s="150" t="str">
        <f>'Dashboard Production Quality'!C14</f>
        <v>M3</v>
      </c>
      <c r="D14">
        <v>1078</v>
      </c>
      <c r="E14">
        <v>3062</v>
      </c>
      <c r="F14">
        <v>3188</v>
      </c>
      <c r="G14">
        <v>2861</v>
      </c>
      <c r="H14">
        <v>2243</v>
      </c>
      <c r="I14">
        <v>1294</v>
      </c>
      <c r="J14">
        <v>3000</v>
      </c>
      <c r="K14">
        <v>1053</v>
      </c>
      <c r="L14"/>
      <c r="M14"/>
      <c r="N14"/>
      <c r="O14"/>
    </row>
    <row r="15" spans="1:15">
      <c r="A15" s="170">
        <f>'Dashboard Production Quality'!A16</f>
        <v>2</v>
      </c>
      <c r="B15" s="171" t="str">
        <f>'Dashboard Production Quality'!B16</f>
        <v>WATERWORKS PRODUCTION SITE</v>
      </c>
      <c r="C15" s="170">
        <f>'Dashboard Production Quality'!C16</f>
        <v>0</v>
      </c>
      <c r="D15" s="176"/>
      <c r="E15" s="176"/>
      <c r="F15" s="176"/>
      <c r="G15" s="176"/>
      <c r="H15" s="176"/>
      <c r="I15" s="176"/>
      <c r="J15" s="176"/>
      <c r="K15" s="176"/>
      <c r="L15" s="176"/>
      <c r="M15" s="176"/>
      <c r="N15" s="176"/>
      <c r="O15" s="176"/>
    </row>
    <row r="16" spans="1:15">
      <c r="A16" s="90" t="str">
        <f>'Dashboard Production Quality'!A17</f>
        <v>2a</v>
      </c>
      <c r="B16" s="90" t="str">
        <f>'Dashboard Production Quality'!B17</f>
        <v>Water Volume Abstracted</v>
      </c>
      <c r="C16" s="90" t="str">
        <f>'Dashboard Production Quality'!C17</f>
        <v>M3</v>
      </c>
      <c r="D16" s="140">
        <v>19269</v>
      </c>
      <c r="E16">
        <v>21454</v>
      </c>
      <c r="F16">
        <v>20216</v>
      </c>
      <c r="G16">
        <v>24029</v>
      </c>
      <c r="H16">
        <v>18217</v>
      </c>
      <c r="I16">
        <v>17440</v>
      </c>
      <c r="J16">
        <v>26843</v>
      </c>
      <c r="K16">
        <v>28759</v>
      </c>
      <c r="L16"/>
      <c r="M16"/>
      <c r="N16"/>
      <c r="O16"/>
    </row>
    <row r="17" spans="1:16384">
      <c r="A17" s="90" t="str">
        <f>'Dashboard Production Quality'!A18</f>
        <v>2b</v>
      </c>
      <c r="B17" s="90" t="str">
        <f>'Dashboard Production Quality'!B18</f>
        <v>Water Volume Supplied</v>
      </c>
      <c r="C17" s="90" t="str">
        <f>'Dashboard Production Quality'!C18</f>
        <v>M3</v>
      </c>
      <c r="D17" s="102">
        <f t="shared" ref="D17:O17" si="4">D16-D23</f>
        <v>17644</v>
      </c>
      <c r="E17" s="102">
        <f t="shared" si="4"/>
        <v>19463</v>
      </c>
      <c r="F17" s="102">
        <f t="shared" si="4"/>
        <v>19420.099999999999</v>
      </c>
      <c r="G17" s="102">
        <f t="shared" si="4"/>
        <v>23533</v>
      </c>
      <c r="H17" s="102">
        <f t="shared" si="4"/>
        <v>16578</v>
      </c>
      <c r="I17" s="102">
        <f t="shared" si="4"/>
        <v>16578</v>
      </c>
      <c r="J17" s="102">
        <f t="shared" si="4"/>
        <v>24181</v>
      </c>
      <c r="K17" s="102">
        <f t="shared" si="4"/>
        <v>26797</v>
      </c>
      <c r="L17" s="102">
        <f t="shared" si="4"/>
        <v>0</v>
      </c>
      <c r="M17" s="102">
        <f t="shared" si="4"/>
        <v>0</v>
      </c>
      <c r="N17" s="102">
        <f t="shared" si="4"/>
        <v>0</v>
      </c>
      <c r="O17" s="102">
        <f t="shared" si="4"/>
        <v>0</v>
      </c>
    </row>
    <row r="18" spans="1:16384">
      <c r="A18" s="90" t="str">
        <f>'Dashboard Production Quality'!A19</f>
        <v>2c</v>
      </c>
      <c r="B18" s="90" t="s">
        <v>158</v>
      </c>
      <c r="C18" s="90" t="str">
        <f>'Dashboard Production Quality'!C19</f>
        <v>KWH</v>
      </c>
      <c r="D18" s="140">
        <v>35062</v>
      </c>
      <c r="E18">
        <v>38166</v>
      </c>
      <c r="F18">
        <v>34931</v>
      </c>
      <c r="G18">
        <v>38088</v>
      </c>
      <c r="H18">
        <v>30006</v>
      </c>
      <c r="I18">
        <v>26659</v>
      </c>
      <c r="J18">
        <v>46449</v>
      </c>
      <c r="K18">
        <v>34188</v>
      </c>
      <c r="L18"/>
      <c r="M18"/>
      <c r="N18"/>
      <c r="O18"/>
      <c r="Q18" s="90">
        <v>35379</v>
      </c>
      <c r="R18" s="90">
        <v>35379</v>
      </c>
      <c r="S18" s="90">
        <v>35379</v>
      </c>
      <c r="T18" s="90">
        <v>35379</v>
      </c>
      <c r="U18" s="90">
        <v>35379</v>
      </c>
      <c r="V18" s="90">
        <v>35379</v>
      </c>
      <c r="W18" s="90">
        <v>35379</v>
      </c>
      <c r="X18" s="90">
        <v>35379</v>
      </c>
      <c r="Y18" s="90">
        <v>35379</v>
      </c>
      <c r="Z18" s="90">
        <v>35379</v>
      </c>
      <c r="AA18" s="90">
        <v>35379</v>
      </c>
      <c r="AB18" s="90">
        <v>35379</v>
      </c>
      <c r="AC18" s="90">
        <v>35379</v>
      </c>
      <c r="AD18" s="90">
        <v>35379</v>
      </c>
      <c r="AE18" s="90">
        <v>35379</v>
      </c>
      <c r="AF18" s="90">
        <v>35379</v>
      </c>
      <c r="AG18" s="90">
        <v>35379</v>
      </c>
      <c r="AH18" s="90">
        <v>35379</v>
      </c>
      <c r="AI18" s="90">
        <v>35379</v>
      </c>
      <c r="AJ18" s="90">
        <v>35379</v>
      </c>
      <c r="AK18" s="90">
        <v>35379</v>
      </c>
      <c r="AL18" s="90">
        <v>35379</v>
      </c>
      <c r="AM18" s="90">
        <v>35379</v>
      </c>
      <c r="AN18" s="90">
        <v>35379</v>
      </c>
      <c r="AO18" s="90">
        <v>35379</v>
      </c>
      <c r="AP18" s="90">
        <v>35379</v>
      </c>
      <c r="AQ18" s="90">
        <v>35379</v>
      </c>
      <c r="AR18" s="90">
        <v>35379</v>
      </c>
      <c r="AS18" s="90">
        <v>35379</v>
      </c>
      <c r="AT18" s="90">
        <v>35379</v>
      </c>
      <c r="AU18" s="90">
        <v>35379</v>
      </c>
      <c r="AV18" s="90">
        <v>35379</v>
      </c>
      <c r="AW18" s="90">
        <v>35379</v>
      </c>
      <c r="AX18" s="90">
        <v>35379</v>
      </c>
      <c r="AY18" s="90">
        <v>35379</v>
      </c>
      <c r="AZ18" s="90">
        <v>35379</v>
      </c>
      <c r="BA18" s="90">
        <v>35379</v>
      </c>
      <c r="BB18" s="90">
        <v>35379</v>
      </c>
      <c r="BC18" s="90">
        <v>35379</v>
      </c>
      <c r="BD18" s="90">
        <v>35379</v>
      </c>
      <c r="BE18" s="90">
        <v>35379</v>
      </c>
      <c r="BF18" s="90">
        <v>35379</v>
      </c>
      <c r="BG18" s="90">
        <v>35379</v>
      </c>
      <c r="BH18" s="90">
        <v>35379</v>
      </c>
      <c r="BI18" s="90">
        <v>35379</v>
      </c>
      <c r="BJ18" s="90">
        <v>35379</v>
      </c>
      <c r="BK18" s="90">
        <v>35379</v>
      </c>
      <c r="BL18" s="90">
        <v>35379</v>
      </c>
      <c r="BM18" s="90">
        <v>35379</v>
      </c>
      <c r="BN18" s="90">
        <v>35379</v>
      </c>
      <c r="BO18" s="90">
        <v>35379</v>
      </c>
      <c r="BP18" s="90">
        <v>35379</v>
      </c>
      <c r="BQ18" s="90">
        <v>35379</v>
      </c>
      <c r="BR18" s="90">
        <v>35379</v>
      </c>
      <c r="BS18" s="90">
        <v>35379</v>
      </c>
      <c r="BT18" s="90">
        <v>35379</v>
      </c>
      <c r="BU18" s="90">
        <v>35379</v>
      </c>
      <c r="BV18" s="90">
        <v>35379</v>
      </c>
      <c r="BW18" s="90">
        <v>35379</v>
      </c>
      <c r="BX18" s="90">
        <v>35379</v>
      </c>
      <c r="BY18" s="90">
        <v>35379</v>
      </c>
      <c r="BZ18" s="90">
        <v>35379</v>
      </c>
      <c r="CA18" s="90">
        <v>35379</v>
      </c>
      <c r="CB18" s="90">
        <v>35379</v>
      </c>
      <c r="CC18" s="90">
        <v>35379</v>
      </c>
      <c r="CD18" s="90">
        <v>35379</v>
      </c>
      <c r="CE18" s="90">
        <v>35379</v>
      </c>
      <c r="CF18" s="90">
        <v>35379</v>
      </c>
      <c r="CG18" s="90">
        <v>35379</v>
      </c>
      <c r="CH18" s="90">
        <v>35379</v>
      </c>
      <c r="CI18" s="90">
        <v>35379</v>
      </c>
      <c r="CJ18" s="90">
        <v>35379</v>
      </c>
      <c r="CK18" s="90">
        <v>35379</v>
      </c>
      <c r="CL18" s="90">
        <v>35379</v>
      </c>
      <c r="CM18" s="90">
        <v>35379</v>
      </c>
      <c r="CN18" s="90">
        <v>35379</v>
      </c>
      <c r="CO18" s="90">
        <v>35379</v>
      </c>
      <c r="CP18" s="90">
        <v>35379</v>
      </c>
      <c r="CQ18" s="90">
        <v>35379</v>
      </c>
      <c r="CR18" s="90">
        <v>35379</v>
      </c>
      <c r="CS18" s="90">
        <v>35379</v>
      </c>
      <c r="CT18" s="90">
        <v>35379</v>
      </c>
      <c r="CU18" s="90">
        <v>35379</v>
      </c>
      <c r="CV18" s="90">
        <v>35379</v>
      </c>
      <c r="CW18" s="90">
        <v>35379</v>
      </c>
      <c r="CX18" s="90">
        <v>35379</v>
      </c>
      <c r="CY18" s="90">
        <v>35379</v>
      </c>
      <c r="CZ18" s="90">
        <v>35379</v>
      </c>
      <c r="DA18" s="90">
        <v>35379</v>
      </c>
      <c r="DB18" s="90">
        <v>35379</v>
      </c>
      <c r="DC18" s="90">
        <v>35379</v>
      </c>
      <c r="DD18" s="90">
        <v>35379</v>
      </c>
      <c r="DE18" s="90">
        <v>35379</v>
      </c>
      <c r="DF18" s="90">
        <v>35379</v>
      </c>
      <c r="DG18" s="90">
        <v>35379</v>
      </c>
      <c r="DH18" s="90">
        <v>35379</v>
      </c>
      <c r="DI18" s="90">
        <v>35379</v>
      </c>
      <c r="DJ18" s="90">
        <v>35379</v>
      </c>
      <c r="DK18" s="90">
        <v>35379</v>
      </c>
      <c r="DL18" s="90">
        <v>35379</v>
      </c>
      <c r="DM18" s="90">
        <v>35379</v>
      </c>
      <c r="DN18" s="90">
        <v>35379</v>
      </c>
      <c r="DO18" s="90">
        <v>35379</v>
      </c>
      <c r="DP18" s="90">
        <v>35379</v>
      </c>
      <c r="DQ18" s="90">
        <v>35379</v>
      </c>
      <c r="DR18" s="90">
        <v>35379</v>
      </c>
      <c r="DS18" s="90">
        <v>35379</v>
      </c>
      <c r="DT18" s="90">
        <v>35379</v>
      </c>
      <c r="DU18" s="90">
        <v>35379</v>
      </c>
      <c r="DV18" s="90">
        <v>35379</v>
      </c>
      <c r="DW18" s="90">
        <v>35379</v>
      </c>
      <c r="DX18" s="90">
        <v>35379</v>
      </c>
      <c r="DY18" s="90">
        <v>35379</v>
      </c>
      <c r="DZ18" s="90">
        <v>35379</v>
      </c>
      <c r="EA18" s="90">
        <v>35379</v>
      </c>
      <c r="EB18" s="90">
        <v>35379</v>
      </c>
      <c r="EC18" s="90">
        <v>35379</v>
      </c>
      <c r="ED18" s="90">
        <v>35379</v>
      </c>
      <c r="EE18" s="90">
        <v>35379</v>
      </c>
      <c r="EF18" s="90">
        <v>35379</v>
      </c>
      <c r="EG18" s="90">
        <v>35379</v>
      </c>
      <c r="EH18" s="90">
        <v>35379</v>
      </c>
      <c r="EI18" s="90">
        <v>35379</v>
      </c>
      <c r="EJ18" s="90">
        <v>35379</v>
      </c>
      <c r="EK18" s="90">
        <v>35379</v>
      </c>
      <c r="EL18" s="90">
        <v>35379</v>
      </c>
      <c r="EM18" s="90">
        <v>35379</v>
      </c>
      <c r="EN18" s="90">
        <v>35379</v>
      </c>
      <c r="EO18" s="90">
        <v>35379</v>
      </c>
      <c r="EP18" s="90">
        <v>35379</v>
      </c>
      <c r="EQ18" s="90">
        <v>35379</v>
      </c>
      <c r="ER18" s="90">
        <v>35379</v>
      </c>
      <c r="ES18" s="90">
        <v>35379</v>
      </c>
      <c r="ET18" s="90">
        <v>35379</v>
      </c>
      <c r="EU18" s="90">
        <v>35379</v>
      </c>
      <c r="EV18" s="90">
        <v>35379</v>
      </c>
      <c r="EW18" s="90">
        <v>35379</v>
      </c>
      <c r="EX18" s="90">
        <v>35379</v>
      </c>
      <c r="EY18" s="90">
        <v>35379</v>
      </c>
      <c r="EZ18" s="90">
        <v>35379</v>
      </c>
      <c r="FA18" s="90">
        <v>35379</v>
      </c>
      <c r="FB18" s="90">
        <v>35379</v>
      </c>
      <c r="FC18" s="90">
        <v>35379</v>
      </c>
      <c r="FD18" s="90">
        <v>35379</v>
      </c>
      <c r="FE18" s="90">
        <v>35379</v>
      </c>
      <c r="FF18" s="90">
        <v>35379</v>
      </c>
      <c r="FG18" s="90">
        <v>35379</v>
      </c>
      <c r="FH18" s="90">
        <v>35379</v>
      </c>
      <c r="FI18" s="90">
        <v>35379</v>
      </c>
      <c r="FJ18" s="90">
        <v>35379</v>
      </c>
      <c r="FK18" s="90">
        <v>35379</v>
      </c>
      <c r="FL18" s="90">
        <v>35379</v>
      </c>
      <c r="FM18" s="90">
        <v>35379</v>
      </c>
      <c r="FN18" s="90">
        <v>35379</v>
      </c>
      <c r="FO18" s="90">
        <v>35379</v>
      </c>
      <c r="FP18" s="90">
        <v>35379</v>
      </c>
      <c r="FQ18" s="90">
        <v>35379</v>
      </c>
      <c r="FR18" s="90">
        <v>35379</v>
      </c>
      <c r="FS18" s="90">
        <v>35379</v>
      </c>
      <c r="FT18" s="90">
        <v>35379</v>
      </c>
      <c r="FU18" s="90">
        <v>35379</v>
      </c>
      <c r="FV18" s="90">
        <v>35379</v>
      </c>
      <c r="FW18" s="90">
        <v>35379</v>
      </c>
      <c r="FX18" s="90">
        <v>35379</v>
      </c>
      <c r="FY18" s="90">
        <v>35379</v>
      </c>
      <c r="FZ18" s="90">
        <v>35379</v>
      </c>
      <c r="GA18" s="90">
        <v>35379</v>
      </c>
      <c r="GB18" s="90">
        <v>35379</v>
      </c>
      <c r="GC18" s="90">
        <v>35379</v>
      </c>
      <c r="GD18" s="90">
        <v>35379</v>
      </c>
      <c r="GE18" s="90">
        <v>35379</v>
      </c>
      <c r="GF18" s="90">
        <v>35379</v>
      </c>
      <c r="GG18" s="90">
        <v>35379</v>
      </c>
      <c r="GH18" s="90">
        <v>35379</v>
      </c>
      <c r="GI18" s="90">
        <v>35379</v>
      </c>
      <c r="GJ18" s="90">
        <v>35379</v>
      </c>
      <c r="GK18" s="90">
        <v>35379</v>
      </c>
      <c r="GL18" s="90">
        <v>35379</v>
      </c>
      <c r="GM18" s="90">
        <v>35379</v>
      </c>
      <c r="GN18" s="90">
        <v>35379</v>
      </c>
      <c r="GO18" s="90">
        <v>35379</v>
      </c>
      <c r="GP18" s="90">
        <v>35379</v>
      </c>
      <c r="GQ18" s="90">
        <v>35379</v>
      </c>
      <c r="GR18" s="90">
        <v>35379</v>
      </c>
      <c r="GS18" s="90">
        <v>35379</v>
      </c>
      <c r="GT18" s="90">
        <v>35379</v>
      </c>
      <c r="GU18" s="90">
        <v>35379</v>
      </c>
      <c r="GV18" s="90">
        <v>35379</v>
      </c>
      <c r="GW18" s="90">
        <v>35379</v>
      </c>
      <c r="GX18" s="90">
        <v>35379</v>
      </c>
      <c r="GY18" s="90">
        <v>35379</v>
      </c>
      <c r="GZ18" s="90">
        <v>35379</v>
      </c>
      <c r="HA18" s="90">
        <v>35379</v>
      </c>
      <c r="HB18" s="90">
        <v>35379</v>
      </c>
      <c r="HC18" s="90">
        <v>35379</v>
      </c>
      <c r="HD18" s="90">
        <v>35379</v>
      </c>
      <c r="HE18" s="90">
        <v>35379</v>
      </c>
      <c r="HF18" s="90">
        <v>35379</v>
      </c>
      <c r="HG18" s="90">
        <v>35379</v>
      </c>
      <c r="HH18" s="90">
        <v>35379</v>
      </c>
      <c r="HI18" s="90">
        <v>35379</v>
      </c>
      <c r="HJ18" s="90">
        <v>35379</v>
      </c>
      <c r="HK18" s="90">
        <v>35379</v>
      </c>
      <c r="HL18" s="90">
        <v>35379</v>
      </c>
      <c r="HM18" s="90">
        <v>35379</v>
      </c>
      <c r="HN18" s="90">
        <v>35379</v>
      </c>
      <c r="HO18" s="90">
        <v>35379</v>
      </c>
      <c r="HP18" s="90">
        <v>35379</v>
      </c>
      <c r="HQ18" s="90">
        <v>35379</v>
      </c>
      <c r="HR18" s="90">
        <v>35379</v>
      </c>
      <c r="HS18" s="90">
        <v>35379</v>
      </c>
      <c r="HT18" s="90">
        <v>35379</v>
      </c>
      <c r="HU18" s="90">
        <v>35379</v>
      </c>
      <c r="HV18" s="90">
        <v>35379</v>
      </c>
      <c r="HW18" s="90">
        <v>35379</v>
      </c>
      <c r="HX18" s="90">
        <v>35379</v>
      </c>
      <c r="HY18" s="90">
        <v>35379</v>
      </c>
      <c r="HZ18" s="90">
        <v>35379</v>
      </c>
      <c r="IA18" s="90">
        <v>35379</v>
      </c>
      <c r="IB18" s="90">
        <v>35379</v>
      </c>
      <c r="IC18" s="90">
        <v>35379</v>
      </c>
      <c r="ID18" s="90">
        <v>35379</v>
      </c>
      <c r="IE18" s="90">
        <v>35379</v>
      </c>
      <c r="IF18" s="90">
        <v>35379</v>
      </c>
      <c r="IG18" s="90">
        <v>35379</v>
      </c>
      <c r="IH18" s="90">
        <v>35379</v>
      </c>
      <c r="II18" s="90">
        <v>35379</v>
      </c>
      <c r="IJ18" s="90">
        <v>35379</v>
      </c>
      <c r="IK18" s="90">
        <v>35379</v>
      </c>
      <c r="IL18" s="90">
        <v>35379</v>
      </c>
      <c r="IM18" s="90">
        <v>35379</v>
      </c>
      <c r="IN18" s="90">
        <v>35379</v>
      </c>
      <c r="IO18" s="90">
        <v>35379</v>
      </c>
      <c r="IP18" s="90">
        <v>35379</v>
      </c>
      <c r="IQ18" s="90">
        <v>35379</v>
      </c>
      <c r="IR18" s="90">
        <v>35379</v>
      </c>
      <c r="IS18" s="90">
        <v>35379</v>
      </c>
      <c r="IT18" s="90">
        <v>35379</v>
      </c>
      <c r="IU18" s="90">
        <v>35379</v>
      </c>
      <c r="IV18" s="90">
        <v>35379</v>
      </c>
      <c r="IW18" s="90">
        <v>35379</v>
      </c>
      <c r="IX18" s="90">
        <v>35379</v>
      </c>
      <c r="IY18" s="90">
        <v>35379</v>
      </c>
      <c r="IZ18" s="90">
        <v>35379</v>
      </c>
      <c r="JA18" s="90">
        <v>35379</v>
      </c>
      <c r="JB18" s="90">
        <v>35379</v>
      </c>
      <c r="JC18" s="90">
        <v>35379</v>
      </c>
      <c r="JD18" s="90">
        <v>35379</v>
      </c>
      <c r="JE18" s="90">
        <v>35379</v>
      </c>
      <c r="JF18" s="90">
        <v>35379</v>
      </c>
      <c r="JG18" s="90">
        <v>35379</v>
      </c>
      <c r="JH18" s="90">
        <v>35379</v>
      </c>
      <c r="JI18" s="90">
        <v>35379</v>
      </c>
      <c r="JJ18" s="90">
        <v>35379</v>
      </c>
      <c r="JK18" s="90">
        <v>35379</v>
      </c>
      <c r="JL18" s="90">
        <v>35379</v>
      </c>
      <c r="JM18" s="90">
        <v>35379</v>
      </c>
      <c r="JN18" s="90">
        <v>35379</v>
      </c>
      <c r="JO18" s="90">
        <v>35379</v>
      </c>
      <c r="JP18" s="90">
        <v>35379</v>
      </c>
      <c r="JQ18" s="90">
        <v>35379</v>
      </c>
      <c r="JR18" s="90">
        <v>35379</v>
      </c>
      <c r="JS18" s="90">
        <v>35379</v>
      </c>
      <c r="JT18" s="90">
        <v>35379</v>
      </c>
      <c r="JU18" s="90">
        <v>35379</v>
      </c>
      <c r="JV18" s="90">
        <v>35379</v>
      </c>
      <c r="JW18" s="90">
        <v>35379</v>
      </c>
      <c r="JX18" s="90">
        <v>35379</v>
      </c>
      <c r="JY18" s="90">
        <v>35379</v>
      </c>
      <c r="JZ18" s="90">
        <v>35379</v>
      </c>
      <c r="KA18" s="90">
        <v>35379</v>
      </c>
      <c r="KB18" s="90">
        <v>35379</v>
      </c>
      <c r="KC18" s="90">
        <v>35379</v>
      </c>
      <c r="KD18" s="90">
        <v>35379</v>
      </c>
      <c r="KE18" s="90">
        <v>35379</v>
      </c>
      <c r="KF18" s="90">
        <v>35379</v>
      </c>
      <c r="KG18" s="90">
        <v>35379</v>
      </c>
      <c r="KH18" s="90">
        <v>35379</v>
      </c>
      <c r="KI18" s="90">
        <v>35379</v>
      </c>
      <c r="KJ18" s="90">
        <v>35379</v>
      </c>
      <c r="KK18" s="90">
        <v>35379</v>
      </c>
      <c r="KL18" s="90">
        <v>35379</v>
      </c>
      <c r="KM18" s="90">
        <v>35379</v>
      </c>
      <c r="KN18" s="90">
        <v>35379</v>
      </c>
      <c r="KO18" s="90">
        <v>35379</v>
      </c>
      <c r="KP18" s="90">
        <v>35379</v>
      </c>
      <c r="KQ18" s="90">
        <v>35379</v>
      </c>
      <c r="KR18" s="90">
        <v>35379</v>
      </c>
      <c r="KS18" s="90">
        <v>35379</v>
      </c>
      <c r="KT18" s="90">
        <v>35379</v>
      </c>
      <c r="KU18" s="90">
        <v>35379</v>
      </c>
      <c r="KV18" s="90">
        <v>35379</v>
      </c>
      <c r="KW18" s="90">
        <v>35379</v>
      </c>
      <c r="KX18" s="90">
        <v>35379</v>
      </c>
      <c r="KY18" s="90">
        <v>35379</v>
      </c>
      <c r="KZ18" s="90">
        <v>35379</v>
      </c>
      <c r="LA18" s="90">
        <v>35379</v>
      </c>
      <c r="LB18" s="90">
        <v>35379</v>
      </c>
      <c r="LC18" s="90">
        <v>35379</v>
      </c>
      <c r="LD18" s="90">
        <v>35379</v>
      </c>
      <c r="LE18" s="90">
        <v>35379</v>
      </c>
      <c r="LF18" s="90">
        <v>35379</v>
      </c>
      <c r="LG18" s="90">
        <v>35379</v>
      </c>
      <c r="LH18" s="90">
        <v>35379</v>
      </c>
      <c r="LI18" s="90">
        <v>35379</v>
      </c>
      <c r="LJ18" s="90">
        <v>35379</v>
      </c>
      <c r="LK18" s="90">
        <v>35379</v>
      </c>
      <c r="LL18" s="90">
        <v>35379</v>
      </c>
      <c r="LM18" s="90">
        <v>35379</v>
      </c>
      <c r="LN18" s="90">
        <v>35379</v>
      </c>
      <c r="LO18" s="90">
        <v>35379</v>
      </c>
      <c r="LP18" s="90">
        <v>35379</v>
      </c>
      <c r="LQ18" s="90">
        <v>35379</v>
      </c>
      <c r="LR18" s="90">
        <v>35379</v>
      </c>
      <c r="LS18" s="90">
        <v>35379</v>
      </c>
      <c r="LT18" s="90">
        <v>35379</v>
      </c>
      <c r="LU18" s="90">
        <v>35379</v>
      </c>
      <c r="LV18" s="90">
        <v>35379</v>
      </c>
      <c r="LW18" s="90">
        <v>35379</v>
      </c>
      <c r="LX18" s="90">
        <v>35379</v>
      </c>
      <c r="LY18" s="90">
        <v>35379</v>
      </c>
      <c r="LZ18" s="90">
        <v>35379</v>
      </c>
      <c r="MA18" s="90">
        <v>35379</v>
      </c>
      <c r="MB18" s="90">
        <v>35379</v>
      </c>
      <c r="MC18" s="90">
        <v>35379</v>
      </c>
      <c r="MD18" s="90">
        <v>35379</v>
      </c>
      <c r="ME18" s="90">
        <v>35379</v>
      </c>
      <c r="MF18" s="90">
        <v>35379</v>
      </c>
      <c r="MG18" s="90">
        <v>35379</v>
      </c>
      <c r="MH18" s="90">
        <v>35379</v>
      </c>
      <c r="MI18" s="90">
        <v>35379</v>
      </c>
      <c r="MJ18" s="90">
        <v>35379</v>
      </c>
      <c r="MK18" s="90">
        <v>35379</v>
      </c>
      <c r="ML18" s="90">
        <v>35379</v>
      </c>
      <c r="MM18" s="90">
        <v>35379</v>
      </c>
      <c r="MN18" s="90">
        <v>35379</v>
      </c>
      <c r="MO18" s="90">
        <v>35379</v>
      </c>
      <c r="MP18" s="90">
        <v>35379</v>
      </c>
      <c r="MQ18" s="90">
        <v>35379</v>
      </c>
      <c r="MR18" s="90">
        <v>35379</v>
      </c>
      <c r="MS18" s="90">
        <v>35379</v>
      </c>
      <c r="MT18" s="90">
        <v>35379</v>
      </c>
      <c r="MU18" s="90">
        <v>35379</v>
      </c>
      <c r="MV18" s="90">
        <v>35379</v>
      </c>
      <c r="MW18" s="90">
        <v>35379</v>
      </c>
      <c r="MX18" s="90">
        <v>35379</v>
      </c>
      <c r="MY18" s="90">
        <v>35379</v>
      </c>
      <c r="MZ18" s="90">
        <v>35379</v>
      </c>
      <c r="NA18" s="90">
        <v>35379</v>
      </c>
      <c r="NB18" s="90">
        <v>35379</v>
      </c>
      <c r="NC18" s="90">
        <v>35379</v>
      </c>
      <c r="ND18" s="90">
        <v>35379</v>
      </c>
      <c r="NE18" s="90">
        <v>35379</v>
      </c>
      <c r="NF18" s="90">
        <v>35379</v>
      </c>
      <c r="NG18" s="90">
        <v>35379</v>
      </c>
      <c r="NH18" s="90">
        <v>35379</v>
      </c>
      <c r="NI18" s="90">
        <v>35379</v>
      </c>
      <c r="NJ18" s="90">
        <v>35379</v>
      </c>
      <c r="NK18" s="90">
        <v>35379</v>
      </c>
      <c r="NL18" s="90">
        <v>35379</v>
      </c>
      <c r="NM18" s="90">
        <v>35379</v>
      </c>
      <c r="NN18" s="90">
        <v>35379</v>
      </c>
      <c r="NO18" s="90">
        <v>35379</v>
      </c>
      <c r="NP18" s="90">
        <v>35379</v>
      </c>
      <c r="NQ18" s="90">
        <v>35379</v>
      </c>
      <c r="NR18" s="90">
        <v>35379</v>
      </c>
      <c r="NS18" s="90">
        <v>35379</v>
      </c>
      <c r="NT18" s="90">
        <v>35379</v>
      </c>
      <c r="NU18" s="90">
        <v>35379</v>
      </c>
      <c r="NV18" s="90">
        <v>35379</v>
      </c>
      <c r="NW18" s="90">
        <v>35379</v>
      </c>
      <c r="NX18" s="90">
        <v>35379</v>
      </c>
      <c r="NY18" s="90">
        <v>35379</v>
      </c>
      <c r="NZ18" s="90">
        <v>35379</v>
      </c>
      <c r="OA18" s="90">
        <v>35379</v>
      </c>
      <c r="OB18" s="90">
        <v>35379</v>
      </c>
      <c r="OC18" s="90">
        <v>35379</v>
      </c>
      <c r="OD18" s="90">
        <v>35379</v>
      </c>
      <c r="OE18" s="90">
        <v>35379</v>
      </c>
      <c r="OF18" s="90">
        <v>35379</v>
      </c>
      <c r="OG18" s="90">
        <v>35379</v>
      </c>
      <c r="OH18" s="90">
        <v>35379</v>
      </c>
      <c r="OI18" s="90">
        <v>35379</v>
      </c>
      <c r="OJ18" s="90">
        <v>35379</v>
      </c>
      <c r="OK18" s="90">
        <v>35379</v>
      </c>
      <c r="OL18" s="90">
        <v>35379</v>
      </c>
      <c r="OM18" s="90">
        <v>35379</v>
      </c>
      <c r="ON18" s="90">
        <v>35379</v>
      </c>
      <c r="OO18" s="90">
        <v>35379</v>
      </c>
      <c r="OP18" s="90">
        <v>35379</v>
      </c>
      <c r="OQ18" s="90">
        <v>35379</v>
      </c>
      <c r="OR18" s="90">
        <v>35379</v>
      </c>
      <c r="OS18" s="90">
        <v>35379</v>
      </c>
      <c r="OT18" s="90">
        <v>35379</v>
      </c>
      <c r="OU18" s="90">
        <v>35379</v>
      </c>
      <c r="OV18" s="90">
        <v>35379</v>
      </c>
      <c r="OW18" s="90">
        <v>35379</v>
      </c>
      <c r="OX18" s="90">
        <v>35379</v>
      </c>
      <c r="OY18" s="90">
        <v>35379</v>
      </c>
      <c r="OZ18" s="90">
        <v>35379</v>
      </c>
      <c r="PA18" s="90">
        <v>35379</v>
      </c>
      <c r="PB18" s="90">
        <v>35379</v>
      </c>
      <c r="PC18" s="90">
        <v>35379</v>
      </c>
      <c r="PD18" s="90">
        <v>35379</v>
      </c>
      <c r="PE18" s="90">
        <v>35379</v>
      </c>
      <c r="PF18" s="90">
        <v>35379</v>
      </c>
      <c r="PG18" s="90">
        <v>35379</v>
      </c>
      <c r="PH18" s="90">
        <v>35379</v>
      </c>
      <c r="PI18" s="90">
        <v>35379</v>
      </c>
      <c r="PJ18" s="90">
        <v>35379</v>
      </c>
      <c r="PK18" s="90">
        <v>35379</v>
      </c>
      <c r="PL18" s="90">
        <v>35379</v>
      </c>
      <c r="PM18" s="90">
        <v>35379</v>
      </c>
      <c r="PN18" s="90">
        <v>35379</v>
      </c>
      <c r="PO18" s="90">
        <v>35379</v>
      </c>
      <c r="PP18" s="90">
        <v>35379</v>
      </c>
      <c r="PQ18" s="90">
        <v>35379</v>
      </c>
      <c r="PR18" s="90">
        <v>35379</v>
      </c>
      <c r="PS18" s="90">
        <v>35379</v>
      </c>
      <c r="PT18" s="90">
        <v>35379</v>
      </c>
      <c r="PU18" s="90">
        <v>35379</v>
      </c>
      <c r="PV18" s="90">
        <v>35379</v>
      </c>
      <c r="PW18" s="90">
        <v>35379</v>
      </c>
      <c r="PX18" s="90">
        <v>35379</v>
      </c>
      <c r="PY18" s="90">
        <v>35379</v>
      </c>
      <c r="PZ18" s="90">
        <v>35379</v>
      </c>
      <c r="QA18" s="90">
        <v>35379</v>
      </c>
      <c r="QB18" s="90">
        <v>35379</v>
      </c>
      <c r="QC18" s="90">
        <v>35379</v>
      </c>
      <c r="QD18" s="90">
        <v>35379</v>
      </c>
      <c r="QE18" s="90">
        <v>35379</v>
      </c>
      <c r="QF18" s="90">
        <v>35379</v>
      </c>
      <c r="QG18" s="90">
        <v>35379</v>
      </c>
      <c r="QH18" s="90">
        <v>35379</v>
      </c>
      <c r="QI18" s="90">
        <v>35379</v>
      </c>
      <c r="QJ18" s="90">
        <v>35379</v>
      </c>
      <c r="QK18" s="90">
        <v>35379</v>
      </c>
      <c r="QL18" s="90">
        <v>35379</v>
      </c>
      <c r="QM18" s="90">
        <v>35379</v>
      </c>
      <c r="QN18" s="90">
        <v>35379</v>
      </c>
      <c r="QO18" s="90">
        <v>35379</v>
      </c>
      <c r="QP18" s="90">
        <v>35379</v>
      </c>
      <c r="QQ18" s="90">
        <v>35379</v>
      </c>
      <c r="QR18" s="90">
        <v>35379</v>
      </c>
      <c r="QS18" s="90">
        <v>35379</v>
      </c>
      <c r="QT18" s="90">
        <v>35379</v>
      </c>
      <c r="QU18" s="90">
        <v>35379</v>
      </c>
      <c r="QV18" s="90">
        <v>35379</v>
      </c>
      <c r="QW18" s="90">
        <v>35379</v>
      </c>
      <c r="QX18" s="90">
        <v>35379</v>
      </c>
      <c r="QY18" s="90">
        <v>35379</v>
      </c>
      <c r="QZ18" s="90">
        <v>35379</v>
      </c>
      <c r="RA18" s="90">
        <v>35379</v>
      </c>
      <c r="RB18" s="90">
        <v>35379</v>
      </c>
      <c r="RC18" s="90">
        <v>35379</v>
      </c>
      <c r="RD18" s="90">
        <v>35379</v>
      </c>
      <c r="RE18" s="90">
        <v>35379</v>
      </c>
      <c r="RF18" s="90">
        <v>35379</v>
      </c>
      <c r="RG18" s="90">
        <v>35379</v>
      </c>
      <c r="RH18" s="90">
        <v>35379</v>
      </c>
      <c r="RI18" s="90">
        <v>35379</v>
      </c>
      <c r="RJ18" s="90">
        <v>35379</v>
      </c>
      <c r="RK18" s="90">
        <v>35379</v>
      </c>
      <c r="RL18" s="90">
        <v>35379</v>
      </c>
      <c r="RM18" s="90">
        <v>35379</v>
      </c>
      <c r="RN18" s="90">
        <v>35379</v>
      </c>
      <c r="RO18" s="90">
        <v>35379</v>
      </c>
      <c r="RP18" s="90">
        <v>35379</v>
      </c>
      <c r="RQ18" s="90">
        <v>35379</v>
      </c>
      <c r="RR18" s="90">
        <v>35379</v>
      </c>
      <c r="RS18" s="90">
        <v>35379</v>
      </c>
      <c r="RT18" s="90">
        <v>35379</v>
      </c>
      <c r="RU18" s="90">
        <v>35379</v>
      </c>
      <c r="RV18" s="90">
        <v>35379</v>
      </c>
      <c r="RW18" s="90">
        <v>35379</v>
      </c>
      <c r="RX18" s="90">
        <v>35379</v>
      </c>
      <c r="RY18" s="90">
        <v>35379</v>
      </c>
      <c r="RZ18" s="90">
        <v>35379</v>
      </c>
      <c r="SA18" s="90">
        <v>35379</v>
      </c>
      <c r="SB18" s="90">
        <v>35379</v>
      </c>
      <c r="SC18" s="90">
        <v>35379</v>
      </c>
      <c r="SD18" s="90">
        <v>35379</v>
      </c>
      <c r="SE18" s="90">
        <v>35379</v>
      </c>
      <c r="SF18" s="90">
        <v>35379</v>
      </c>
      <c r="SG18" s="90">
        <v>35379</v>
      </c>
      <c r="SH18" s="90">
        <v>35379</v>
      </c>
      <c r="SI18" s="90">
        <v>35379</v>
      </c>
      <c r="SJ18" s="90">
        <v>35379</v>
      </c>
      <c r="SK18" s="90">
        <v>35379</v>
      </c>
      <c r="SL18" s="90">
        <v>35379</v>
      </c>
      <c r="SM18" s="90">
        <v>35379</v>
      </c>
      <c r="SN18" s="90">
        <v>35379</v>
      </c>
      <c r="SO18" s="90">
        <v>35379</v>
      </c>
      <c r="SP18" s="90">
        <v>35379</v>
      </c>
      <c r="SQ18" s="90">
        <v>35379</v>
      </c>
      <c r="SR18" s="90">
        <v>35379</v>
      </c>
      <c r="SS18" s="90">
        <v>35379</v>
      </c>
      <c r="ST18" s="90">
        <v>35379</v>
      </c>
      <c r="SU18" s="90">
        <v>35379</v>
      </c>
      <c r="SV18" s="90">
        <v>35379</v>
      </c>
      <c r="SW18" s="90">
        <v>35379</v>
      </c>
      <c r="SX18" s="90">
        <v>35379</v>
      </c>
      <c r="SY18" s="90">
        <v>35379</v>
      </c>
      <c r="SZ18" s="90">
        <v>35379</v>
      </c>
      <c r="TA18" s="90">
        <v>35379</v>
      </c>
      <c r="TB18" s="90">
        <v>35379</v>
      </c>
      <c r="TC18" s="90">
        <v>35379</v>
      </c>
      <c r="TD18" s="90">
        <v>35379</v>
      </c>
      <c r="TE18" s="90">
        <v>35379</v>
      </c>
      <c r="TF18" s="90">
        <v>35379</v>
      </c>
      <c r="TG18" s="90">
        <v>35379</v>
      </c>
      <c r="TH18" s="90">
        <v>35379</v>
      </c>
      <c r="TI18" s="90">
        <v>35379</v>
      </c>
      <c r="TJ18" s="90">
        <v>35379</v>
      </c>
      <c r="TK18" s="90">
        <v>35379</v>
      </c>
      <c r="TL18" s="90">
        <v>35379</v>
      </c>
      <c r="TM18" s="90">
        <v>35379</v>
      </c>
      <c r="TN18" s="90">
        <v>35379</v>
      </c>
      <c r="TO18" s="90">
        <v>35379</v>
      </c>
      <c r="TP18" s="90">
        <v>35379</v>
      </c>
      <c r="TQ18" s="90">
        <v>35379</v>
      </c>
      <c r="TR18" s="90">
        <v>35379</v>
      </c>
      <c r="TS18" s="90">
        <v>35379</v>
      </c>
      <c r="TT18" s="90">
        <v>35379</v>
      </c>
      <c r="TU18" s="90">
        <v>35379</v>
      </c>
      <c r="TV18" s="90">
        <v>35379</v>
      </c>
      <c r="TW18" s="90">
        <v>35379</v>
      </c>
      <c r="TX18" s="90">
        <v>35379</v>
      </c>
      <c r="TY18" s="90">
        <v>35379</v>
      </c>
      <c r="TZ18" s="90">
        <v>35379</v>
      </c>
      <c r="UA18" s="90">
        <v>35379</v>
      </c>
      <c r="UB18" s="90">
        <v>35379</v>
      </c>
      <c r="UC18" s="90">
        <v>35379</v>
      </c>
      <c r="UD18" s="90">
        <v>35379</v>
      </c>
      <c r="UE18" s="90">
        <v>35379</v>
      </c>
      <c r="UF18" s="90">
        <v>35379</v>
      </c>
      <c r="UG18" s="90">
        <v>35379</v>
      </c>
      <c r="UH18" s="90">
        <v>35379</v>
      </c>
      <c r="UI18" s="90">
        <v>35379</v>
      </c>
      <c r="UJ18" s="90">
        <v>35379</v>
      </c>
      <c r="UK18" s="90">
        <v>35379</v>
      </c>
      <c r="UL18" s="90">
        <v>35379</v>
      </c>
      <c r="UM18" s="90">
        <v>35379</v>
      </c>
      <c r="UN18" s="90">
        <v>35379</v>
      </c>
      <c r="UO18" s="90">
        <v>35379</v>
      </c>
      <c r="UP18" s="90">
        <v>35379</v>
      </c>
      <c r="UQ18" s="90">
        <v>35379</v>
      </c>
      <c r="UR18" s="90">
        <v>35379</v>
      </c>
      <c r="US18" s="90">
        <v>35379</v>
      </c>
      <c r="UT18" s="90">
        <v>35379</v>
      </c>
      <c r="UU18" s="90">
        <v>35379</v>
      </c>
      <c r="UV18" s="90">
        <v>35379</v>
      </c>
      <c r="UW18" s="90">
        <v>35379</v>
      </c>
      <c r="UX18" s="90">
        <v>35379</v>
      </c>
      <c r="UY18" s="90">
        <v>35379</v>
      </c>
      <c r="UZ18" s="90">
        <v>35379</v>
      </c>
      <c r="VA18" s="90">
        <v>35379</v>
      </c>
      <c r="VB18" s="90">
        <v>35379</v>
      </c>
      <c r="VC18" s="90">
        <v>35379</v>
      </c>
      <c r="VD18" s="90">
        <v>35379</v>
      </c>
      <c r="VE18" s="90">
        <v>35379</v>
      </c>
      <c r="VF18" s="90">
        <v>35379</v>
      </c>
      <c r="VG18" s="90">
        <v>35379</v>
      </c>
      <c r="VH18" s="90">
        <v>35379</v>
      </c>
      <c r="VI18" s="90">
        <v>35379</v>
      </c>
      <c r="VJ18" s="90">
        <v>35379</v>
      </c>
      <c r="VK18" s="90">
        <v>35379</v>
      </c>
      <c r="VL18" s="90">
        <v>35379</v>
      </c>
      <c r="VM18" s="90">
        <v>35379</v>
      </c>
      <c r="VN18" s="90">
        <v>35379</v>
      </c>
      <c r="VO18" s="90">
        <v>35379</v>
      </c>
      <c r="VP18" s="90">
        <v>35379</v>
      </c>
      <c r="VQ18" s="90">
        <v>35379</v>
      </c>
      <c r="VR18" s="90">
        <v>35379</v>
      </c>
      <c r="VS18" s="90">
        <v>35379</v>
      </c>
      <c r="VT18" s="90">
        <v>35379</v>
      </c>
      <c r="VU18" s="90">
        <v>35379</v>
      </c>
      <c r="VV18" s="90">
        <v>35379</v>
      </c>
      <c r="VW18" s="90">
        <v>35379</v>
      </c>
      <c r="VX18" s="90">
        <v>35379</v>
      </c>
      <c r="VY18" s="90">
        <v>35379</v>
      </c>
      <c r="VZ18" s="90">
        <v>35379</v>
      </c>
      <c r="WA18" s="90">
        <v>35379</v>
      </c>
      <c r="WB18" s="90">
        <v>35379</v>
      </c>
      <c r="WC18" s="90">
        <v>35379</v>
      </c>
      <c r="WD18" s="90">
        <v>35379</v>
      </c>
      <c r="WE18" s="90">
        <v>35379</v>
      </c>
      <c r="WF18" s="90">
        <v>35379</v>
      </c>
      <c r="WG18" s="90">
        <v>35379</v>
      </c>
      <c r="WH18" s="90">
        <v>35379</v>
      </c>
      <c r="WI18" s="90">
        <v>35379</v>
      </c>
      <c r="WJ18" s="90">
        <v>35379</v>
      </c>
      <c r="WK18" s="90">
        <v>35379</v>
      </c>
      <c r="WL18" s="90">
        <v>35379</v>
      </c>
      <c r="WM18" s="90">
        <v>35379</v>
      </c>
      <c r="WN18" s="90">
        <v>35379</v>
      </c>
      <c r="WO18" s="90">
        <v>35379</v>
      </c>
      <c r="WP18" s="90">
        <v>35379</v>
      </c>
      <c r="WQ18" s="90">
        <v>35379</v>
      </c>
      <c r="WR18" s="90">
        <v>35379</v>
      </c>
      <c r="WS18" s="90">
        <v>35379</v>
      </c>
      <c r="WT18" s="90">
        <v>35379</v>
      </c>
      <c r="WU18" s="90">
        <v>35379</v>
      </c>
      <c r="WV18" s="90">
        <v>35379</v>
      </c>
      <c r="WW18" s="90">
        <v>35379</v>
      </c>
      <c r="WX18" s="90">
        <v>35379</v>
      </c>
      <c r="WY18" s="90">
        <v>35379</v>
      </c>
      <c r="WZ18" s="90">
        <v>35379</v>
      </c>
      <c r="XA18" s="90">
        <v>35379</v>
      </c>
      <c r="XB18" s="90">
        <v>35379</v>
      </c>
      <c r="XC18" s="90">
        <v>35379</v>
      </c>
      <c r="XD18" s="90">
        <v>35379</v>
      </c>
      <c r="XE18" s="90">
        <v>35379</v>
      </c>
      <c r="XF18" s="90">
        <v>35379</v>
      </c>
      <c r="XG18" s="90">
        <v>35379</v>
      </c>
      <c r="XH18" s="90">
        <v>35379</v>
      </c>
      <c r="XI18" s="90">
        <v>35379</v>
      </c>
      <c r="XJ18" s="90">
        <v>35379</v>
      </c>
      <c r="XK18" s="90">
        <v>35379</v>
      </c>
      <c r="XL18" s="90">
        <v>35379</v>
      </c>
      <c r="XM18" s="90">
        <v>35379</v>
      </c>
      <c r="XN18" s="90">
        <v>35379</v>
      </c>
      <c r="XO18" s="90">
        <v>35379</v>
      </c>
      <c r="XP18" s="90">
        <v>35379</v>
      </c>
      <c r="XQ18" s="90">
        <v>35379</v>
      </c>
      <c r="XR18" s="90">
        <v>35379</v>
      </c>
      <c r="XS18" s="90">
        <v>35379</v>
      </c>
      <c r="XT18" s="90">
        <v>35379</v>
      </c>
      <c r="XU18" s="90">
        <v>35379</v>
      </c>
      <c r="XV18" s="90">
        <v>35379</v>
      </c>
      <c r="XW18" s="90">
        <v>35379</v>
      </c>
      <c r="XX18" s="90">
        <v>35379</v>
      </c>
      <c r="XY18" s="90">
        <v>35379</v>
      </c>
      <c r="XZ18" s="90">
        <v>35379</v>
      </c>
      <c r="YA18" s="90">
        <v>35379</v>
      </c>
      <c r="YB18" s="90">
        <v>35379</v>
      </c>
      <c r="YC18" s="90">
        <v>35379</v>
      </c>
      <c r="YD18" s="90">
        <v>35379</v>
      </c>
      <c r="YE18" s="90">
        <v>35379</v>
      </c>
      <c r="YF18" s="90">
        <v>35379</v>
      </c>
      <c r="YG18" s="90">
        <v>35379</v>
      </c>
      <c r="YH18" s="90">
        <v>35379</v>
      </c>
      <c r="YI18" s="90">
        <v>35379</v>
      </c>
      <c r="YJ18" s="90">
        <v>35379</v>
      </c>
      <c r="YK18" s="90">
        <v>35379</v>
      </c>
      <c r="YL18" s="90">
        <v>35379</v>
      </c>
      <c r="YM18" s="90">
        <v>35379</v>
      </c>
      <c r="YN18" s="90">
        <v>35379</v>
      </c>
      <c r="YO18" s="90">
        <v>35379</v>
      </c>
      <c r="YP18" s="90">
        <v>35379</v>
      </c>
      <c r="YQ18" s="90">
        <v>35379</v>
      </c>
      <c r="YR18" s="90">
        <v>35379</v>
      </c>
      <c r="YS18" s="90">
        <v>35379</v>
      </c>
      <c r="YT18" s="90">
        <v>35379</v>
      </c>
      <c r="YU18" s="90">
        <v>35379</v>
      </c>
      <c r="YV18" s="90">
        <v>35379</v>
      </c>
      <c r="YW18" s="90">
        <v>35379</v>
      </c>
      <c r="YX18" s="90">
        <v>35379</v>
      </c>
      <c r="YY18" s="90">
        <v>35379</v>
      </c>
      <c r="YZ18" s="90">
        <v>35379</v>
      </c>
      <c r="ZA18" s="90">
        <v>35379</v>
      </c>
      <c r="ZB18" s="90">
        <v>35379</v>
      </c>
      <c r="ZC18" s="90">
        <v>35379</v>
      </c>
      <c r="ZD18" s="90">
        <v>35379</v>
      </c>
      <c r="ZE18" s="90">
        <v>35379</v>
      </c>
      <c r="ZF18" s="90">
        <v>35379</v>
      </c>
      <c r="ZG18" s="90">
        <v>35379</v>
      </c>
      <c r="ZH18" s="90">
        <v>35379</v>
      </c>
      <c r="ZI18" s="90">
        <v>35379</v>
      </c>
      <c r="ZJ18" s="90">
        <v>35379</v>
      </c>
      <c r="ZK18" s="90">
        <v>35379</v>
      </c>
      <c r="ZL18" s="90">
        <v>35379</v>
      </c>
      <c r="ZM18" s="90">
        <v>35379</v>
      </c>
      <c r="ZN18" s="90">
        <v>35379</v>
      </c>
      <c r="ZO18" s="90">
        <v>35379</v>
      </c>
      <c r="ZP18" s="90">
        <v>35379</v>
      </c>
      <c r="ZQ18" s="90">
        <v>35379</v>
      </c>
      <c r="ZR18" s="90">
        <v>35379</v>
      </c>
      <c r="ZS18" s="90">
        <v>35379</v>
      </c>
      <c r="ZT18" s="90">
        <v>35379</v>
      </c>
      <c r="ZU18" s="90">
        <v>35379</v>
      </c>
      <c r="ZV18" s="90">
        <v>35379</v>
      </c>
      <c r="ZW18" s="90">
        <v>35379</v>
      </c>
      <c r="ZX18" s="90">
        <v>35379</v>
      </c>
      <c r="ZY18" s="90">
        <v>35379</v>
      </c>
      <c r="ZZ18" s="90">
        <v>35379</v>
      </c>
      <c r="AAA18" s="90">
        <v>35379</v>
      </c>
      <c r="AAB18" s="90">
        <v>35379</v>
      </c>
      <c r="AAC18" s="90">
        <v>35379</v>
      </c>
      <c r="AAD18" s="90">
        <v>35379</v>
      </c>
      <c r="AAE18" s="90">
        <v>35379</v>
      </c>
      <c r="AAF18" s="90">
        <v>35379</v>
      </c>
      <c r="AAG18" s="90">
        <v>35379</v>
      </c>
      <c r="AAH18" s="90">
        <v>35379</v>
      </c>
      <c r="AAI18" s="90">
        <v>35379</v>
      </c>
      <c r="AAJ18" s="90">
        <v>35379</v>
      </c>
      <c r="AAK18" s="90">
        <v>35379</v>
      </c>
      <c r="AAL18" s="90">
        <v>35379</v>
      </c>
      <c r="AAM18" s="90">
        <v>35379</v>
      </c>
      <c r="AAN18" s="90">
        <v>35379</v>
      </c>
      <c r="AAO18" s="90">
        <v>35379</v>
      </c>
      <c r="AAP18" s="90">
        <v>35379</v>
      </c>
      <c r="AAQ18" s="90">
        <v>35379</v>
      </c>
      <c r="AAR18" s="90">
        <v>35379</v>
      </c>
      <c r="AAS18" s="90">
        <v>35379</v>
      </c>
      <c r="AAT18" s="90">
        <v>35379</v>
      </c>
      <c r="AAU18" s="90">
        <v>35379</v>
      </c>
      <c r="AAV18" s="90">
        <v>35379</v>
      </c>
      <c r="AAW18" s="90">
        <v>35379</v>
      </c>
      <c r="AAX18" s="90">
        <v>35379</v>
      </c>
      <c r="AAY18" s="90">
        <v>35379</v>
      </c>
      <c r="AAZ18" s="90">
        <v>35379</v>
      </c>
      <c r="ABA18" s="90">
        <v>35379</v>
      </c>
      <c r="ABB18" s="90">
        <v>35379</v>
      </c>
      <c r="ABC18" s="90">
        <v>35379</v>
      </c>
      <c r="ABD18" s="90">
        <v>35379</v>
      </c>
      <c r="ABE18" s="90">
        <v>35379</v>
      </c>
      <c r="ABF18" s="90">
        <v>35379</v>
      </c>
      <c r="ABG18" s="90">
        <v>35379</v>
      </c>
      <c r="ABH18" s="90">
        <v>35379</v>
      </c>
      <c r="ABI18" s="90">
        <v>35379</v>
      </c>
      <c r="ABJ18" s="90">
        <v>35379</v>
      </c>
      <c r="ABK18" s="90">
        <v>35379</v>
      </c>
      <c r="ABL18" s="90">
        <v>35379</v>
      </c>
      <c r="ABM18" s="90">
        <v>35379</v>
      </c>
      <c r="ABN18" s="90">
        <v>35379</v>
      </c>
      <c r="ABO18" s="90">
        <v>35379</v>
      </c>
      <c r="ABP18" s="90">
        <v>35379</v>
      </c>
      <c r="ABQ18" s="90">
        <v>35379</v>
      </c>
      <c r="ABR18" s="90">
        <v>35379</v>
      </c>
      <c r="ABS18" s="90">
        <v>35379</v>
      </c>
      <c r="ABT18" s="90">
        <v>35379</v>
      </c>
      <c r="ABU18" s="90">
        <v>35379</v>
      </c>
      <c r="ABV18" s="90">
        <v>35379</v>
      </c>
      <c r="ABW18" s="90">
        <v>35379</v>
      </c>
      <c r="ABX18" s="90">
        <v>35379</v>
      </c>
      <c r="ABY18" s="90">
        <v>35379</v>
      </c>
      <c r="ABZ18" s="90">
        <v>35379</v>
      </c>
      <c r="ACA18" s="90">
        <v>35379</v>
      </c>
      <c r="ACB18" s="90">
        <v>35379</v>
      </c>
      <c r="ACC18" s="90">
        <v>35379</v>
      </c>
      <c r="ACD18" s="90">
        <v>35379</v>
      </c>
      <c r="ACE18" s="90">
        <v>35379</v>
      </c>
      <c r="ACF18" s="90">
        <v>35379</v>
      </c>
      <c r="ACG18" s="90">
        <v>35379</v>
      </c>
      <c r="ACH18" s="90">
        <v>35379</v>
      </c>
      <c r="ACI18" s="90">
        <v>35379</v>
      </c>
      <c r="ACJ18" s="90">
        <v>35379</v>
      </c>
      <c r="ACK18" s="90">
        <v>35379</v>
      </c>
      <c r="ACL18" s="90">
        <v>35379</v>
      </c>
      <c r="ACM18" s="90">
        <v>35379</v>
      </c>
      <c r="ACN18" s="90">
        <v>35379</v>
      </c>
      <c r="ACO18" s="90">
        <v>35379</v>
      </c>
      <c r="ACP18" s="90">
        <v>35379</v>
      </c>
      <c r="ACQ18" s="90">
        <v>35379</v>
      </c>
      <c r="ACR18" s="90">
        <v>35379</v>
      </c>
      <c r="ACS18" s="90">
        <v>35379</v>
      </c>
      <c r="ACT18" s="90">
        <v>35379</v>
      </c>
      <c r="ACU18" s="90">
        <v>35379</v>
      </c>
      <c r="ACV18" s="90">
        <v>35379</v>
      </c>
      <c r="ACW18" s="90">
        <v>35379</v>
      </c>
      <c r="ACX18" s="90">
        <v>35379</v>
      </c>
      <c r="ACY18" s="90">
        <v>35379</v>
      </c>
      <c r="ACZ18" s="90">
        <v>35379</v>
      </c>
      <c r="ADA18" s="90">
        <v>35379</v>
      </c>
      <c r="ADB18" s="90">
        <v>35379</v>
      </c>
      <c r="ADC18" s="90">
        <v>35379</v>
      </c>
      <c r="ADD18" s="90">
        <v>35379</v>
      </c>
      <c r="ADE18" s="90">
        <v>35379</v>
      </c>
      <c r="ADF18" s="90">
        <v>35379</v>
      </c>
      <c r="ADG18" s="90">
        <v>35379</v>
      </c>
      <c r="ADH18" s="90">
        <v>35379</v>
      </c>
      <c r="ADI18" s="90">
        <v>35379</v>
      </c>
      <c r="ADJ18" s="90">
        <v>35379</v>
      </c>
      <c r="ADK18" s="90">
        <v>35379</v>
      </c>
      <c r="ADL18" s="90">
        <v>35379</v>
      </c>
      <c r="ADM18" s="90">
        <v>35379</v>
      </c>
      <c r="ADN18" s="90">
        <v>35379</v>
      </c>
      <c r="ADO18" s="90">
        <v>35379</v>
      </c>
      <c r="ADP18" s="90">
        <v>35379</v>
      </c>
      <c r="ADQ18" s="90">
        <v>35379</v>
      </c>
      <c r="ADR18" s="90">
        <v>35379</v>
      </c>
      <c r="ADS18" s="90">
        <v>35379</v>
      </c>
      <c r="ADT18" s="90">
        <v>35379</v>
      </c>
      <c r="ADU18" s="90">
        <v>35379</v>
      </c>
      <c r="ADV18" s="90">
        <v>35379</v>
      </c>
      <c r="ADW18" s="90">
        <v>35379</v>
      </c>
      <c r="ADX18" s="90">
        <v>35379</v>
      </c>
      <c r="ADY18" s="90">
        <v>35379</v>
      </c>
      <c r="ADZ18" s="90">
        <v>35379</v>
      </c>
      <c r="AEA18" s="90">
        <v>35379</v>
      </c>
      <c r="AEB18" s="90">
        <v>35379</v>
      </c>
      <c r="AEC18" s="90">
        <v>35379</v>
      </c>
      <c r="AED18" s="90">
        <v>35379</v>
      </c>
      <c r="AEE18" s="90">
        <v>35379</v>
      </c>
      <c r="AEF18" s="90">
        <v>35379</v>
      </c>
      <c r="AEG18" s="90">
        <v>35379</v>
      </c>
      <c r="AEH18" s="90">
        <v>35379</v>
      </c>
      <c r="AEI18" s="90">
        <v>35379</v>
      </c>
      <c r="AEJ18" s="90">
        <v>35379</v>
      </c>
      <c r="AEK18" s="90">
        <v>35379</v>
      </c>
      <c r="AEL18" s="90">
        <v>35379</v>
      </c>
      <c r="AEM18" s="90">
        <v>35379</v>
      </c>
      <c r="AEN18" s="90">
        <v>35379</v>
      </c>
      <c r="AEO18" s="90">
        <v>35379</v>
      </c>
      <c r="AEP18" s="90">
        <v>35379</v>
      </c>
      <c r="AEQ18" s="90">
        <v>35379</v>
      </c>
      <c r="AER18" s="90">
        <v>35379</v>
      </c>
      <c r="AES18" s="90">
        <v>35379</v>
      </c>
      <c r="AET18" s="90">
        <v>35379</v>
      </c>
      <c r="AEU18" s="90">
        <v>35379</v>
      </c>
      <c r="AEV18" s="90">
        <v>35379</v>
      </c>
      <c r="AEW18" s="90">
        <v>35379</v>
      </c>
      <c r="AEX18" s="90">
        <v>35379</v>
      </c>
      <c r="AEY18" s="90">
        <v>35379</v>
      </c>
      <c r="AEZ18" s="90">
        <v>35379</v>
      </c>
      <c r="AFA18" s="90">
        <v>35379</v>
      </c>
      <c r="AFB18" s="90">
        <v>35379</v>
      </c>
      <c r="AFC18" s="90">
        <v>35379</v>
      </c>
      <c r="AFD18" s="90">
        <v>35379</v>
      </c>
      <c r="AFE18" s="90">
        <v>35379</v>
      </c>
      <c r="AFF18" s="90">
        <v>35379</v>
      </c>
      <c r="AFG18" s="90">
        <v>35379</v>
      </c>
      <c r="AFH18" s="90">
        <v>35379</v>
      </c>
      <c r="AFI18" s="90">
        <v>35379</v>
      </c>
      <c r="AFJ18" s="90">
        <v>35379</v>
      </c>
      <c r="AFK18" s="90">
        <v>35379</v>
      </c>
      <c r="AFL18" s="90">
        <v>35379</v>
      </c>
      <c r="AFM18" s="90">
        <v>35379</v>
      </c>
      <c r="AFN18" s="90">
        <v>35379</v>
      </c>
      <c r="AFO18" s="90">
        <v>35379</v>
      </c>
      <c r="AFP18" s="90">
        <v>35379</v>
      </c>
      <c r="AFQ18" s="90">
        <v>35379</v>
      </c>
      <c r="AFR18" s="90">
        <v>35379</v>
      </c>
      <c r="AFS18" s="90">
        <v>35379</v>
      </c>
      <c r="AFT18" s="90">
        <v>35379</v>
      </c>
      <c r="AFU18" s="90">
        <v>35379</v>
      </c>
      <c r="AFV18" s="90">
        <v>35379</v>
      </c>
      <c r="AFW18" s="90">
        <v>35379</v>
      </c>
      <c r="AFX18" s="90">
        <v>35379</v>
      </c>
      <c r="AFY18" s="90">
        <v>35379</v>
      </c>
      <c r="AFZ18" s="90">
        <v>35379</v>
      </c>
      <c r="AGA18" s="90">
        <v>35379</v>
      </c>
      <c r="AGB18" s="90">
        <v>35379</v>
      </c>
      <c r="AGC18" s="90">
        <v>35379</v>
      </c>
      <c r="AGD18" s="90">
        <v>35379</v>
      </c>
      <c r="AGE18" s="90">
        <v>35379</v>
      </c>
      <c r="AGF18" s="90">
        <v>35379</v>
      </c>
      <c r="AGG18" s="90">
        <v>35379</v>
      </c>
      <c r="AGH18" s="90">
        <v>35379</v>
      </c>
      <c r="AGI18" s="90">
        <v>35379</v>
      </c>
      <c r="AGJ18" s="90">
        <v>35379</v>
      </c>
      <c r="AGK18" s="90">
        <v>35379</v>
      </c>
      <c r="AGL18" s="90">
        <v>35379</v>
      </c>
      <c r="AGM18" s="90">
        <v>35379</v>
      </c>
      <c r="AGN18" s="90">
        <v>35379</v>
      </c>
      <c r="AGO18" s="90">
        <v>35379</v>
      </c>
      <c r="AGP18" s="90">
        <v>35379</v>
      </c>
      <c r="AGQ18" s="90">
        <v>35379</v>
      </c>
      <c r="AGR18" s="90">
        <v>35379</v>
      </c>
      <c r="AGS18" s="90">
        <v>35379</v>
      </c>
      <c r="AGT18" s="90">
        <v>35379</v>
      </c>
      <c r="AGU18" s="90">
        <v>35379</v>
      </c>
      <c r="AGV18" s="90">
        <v>35379</v>
      </c>
      <c r="AGW18" s="90">
        <v>35379</v>
      </c>
      <c r="AGX18" s="90">
        <v>35379</v>
      </c>
      <c r="AGY18" s="90">
        <v>35379</v>
      </c>
      <c r="AGZ18" s="90">
        <v>35379</v>
      </c>
      <c r="AHA18" s="90">
        <v>35379</v>
      </c>
      <c r="AHB18" s="90">
        <v>35379</v>
      </c>
      <c r="AHC18" s="90">
        <v>35379</v>
      </c>
      <c r="AHD18" s="90">
        <v>35379</v>
      </c>
      <c r="AHE18" s="90">
        <v>35379</v>
      </c>
      <c r="AHF18" s="90">
        <v>35379</v>
      </c>
      <c r="AHG18" s="90">
        <v>35379</v>
      </c>
      <c r="AHH18" s="90">
        <v>35379</v>
      </c>
      <c r="AHI18" s="90">
        <v>35379</v>
      </c>
      <c r="AHJ18" s="90">
        <v>35379</v>
      </c>
      <c r="AHK18" s="90">
        <v>35379</v>
      </c>
      <c r="AHL18" s="90">
        <v>35379</v>
      </c>
      <c r="AHM18" s="90">
        <v>35379</v>
      </c>
      <c r="AHN18" s="90">
        <v>35379</v>
      </c>
      <c r="AHO18" s="90">
        <v>35379</v>
      </c>
      <c r="AHP18" s="90">
        <v>35379</v>
      </c>
      <c r="AHQ18" s="90">
        <v>35379</v>
      </c>
      <c r="AHR18" s="90">
        <v>35379</v>
      </c>
      <c r="AHS18" s="90">
        <v>35379</v>
      </c>
      <c r="AHT18" s="90">
        <v>35379</v>
      </c>
      <c r="AHU18" s="90">
        <v>35379</v>
      </c>
      <c r="AHV18" s="90">
        <v>35379</v>
      </c>
      <c r="AHW18" s="90">
        <v>35379</v>
      </c>
      <c r="AHX18" s="90">
        <v>35379</v>
      </c>
      <c r="AHY18" s="90">
        <v>35379</v>
      </c>
      <c r="AHZ18" s="90">
        <v>35379</v>
      </c>
      <c r="AIA18" s="90">
        <v>35379</v>
      </c>
      <c r="AIB18" s="90">
        <v>35379</v>
      </c>
      <c r="AIC18" s="90">
        <v>35379</v>
      </c>
      <c r="AID18" s="90">
        <v>35379</v>
      </c>
      <c r="AIE18" s="90">
        <v>35379</v>
      </c>
      <c r="AIF18" s="90">
        <v>35379</v>
      </c>
      <c r="AIG18" s="90">
        <v>35379</v>
      </c>
      <c r="AIH18" s="90">
        <v>35379</v>
      </c>
      <c r="AII18" s="90">
        <v>35379</v>
      </c>
      <c r="AIJ18" s="90">
        <v>35379</v>
      </c>
      <c r="AIK18" s="90">
        <v>35379</v>
      </c>
      <c r="AIL18" s="90">
        <v>35379</v>
      </c>
      <c r="AIM18" s="90">
        <v>35379</v>
      </c>
      <c r="AIN18" s="90">
        <v>35379</v>
      </c>
      <c r="AIO18" s="90">
        <v>35379</v>
      </c>
      <c r="AIP18" s="90">
        <v>35379</v>
      </c>
      <c r="AIQ18" s="90">
        <v>35379</v>
      </c>
      <c r="AIR18" s="90">
        <v>35379</v>
      </c>
      <c r="AIS18" s="90">
        <v>35379</v>
      </c>
      <c r="AIT18" s="90">
        <v>35379</v>
      </c>
      <c r="AIU18" s="90">
        <v>35379</v>
      </c>
      <c r="AIV18" s="90">
        <v>35379</v>
      </c>
      <c r="AIW18" s="90">
        <v>35379</v>
      </c>
      <c r="AIX18" s="90">
        <v>35379</v>
      </c>
      <c r="AIY18" s="90">
        <v>35379</v>
      </c>
      <c r="AIZ18" s="90">
        <v>35379</v>
      </c>
      <c r="AJA18" s="90">
        <v>35379</v>
      </c>
      <c r="AJB18" s="90">
        <v>35379</v>
      </c>
      <c r="AJC18" s="90">
        <v>35379</v>
      </c>
      <c r="AJD18" s="90">
        <v>35379</v>
      </c>
      <c r="AJE18" s="90">
        <v>35379</v>
      </c>
      <c r="AJF18" s="90">
        <v>35379</v>
      </c>
      <c r="AJG18" s="90">
        <v>35379</v>
      </c>
      <c r="AJH18" s="90">
        <v>35379</v>
      </c>
      <c r="AJI18" s="90">
        <v>35379</v>
      </c>
      <c r="AJJ18" s="90">
        <v>35379</v>
      </c>
      <c r="AJK18" s="90">
        <v>35379</v>
      </c>
      <c r="AJL18" s="90">
        <v>35379</v>
      </c>
      <c r="AJM18" s="90">
        <v>35379</v>
      </c>
      <c r="AJN18" s="90">
        <v>35379</v>
      </c>
      <c r="AJO18" s="90">
        <v>35379</v>
      </c>
      <c r="AJP18" s="90">
        <v>35379</v>
      </c>
      <c r="AJQ18" s="90">
        <v>35379</v>
      </c>
      <c r="AJR18" s="90">
        <v>35379</v>
      </c>
      <c r="AJS18" s="90">
        <v>35379</v>
      </c>
      <c r="AJT18" s="90">
        <v>35379</v>
      </c>
      <c r="AJU18" s="90">
        <v>35379</v>
      </c>
      <c r="AJV18" s="90">
        <v>35379</v>
      </c>
      <c r="AJW18" s="90">
        <v>35379</v>
      </c>
      <c r="AJX18" s="90">
        <v>35379</v>
      </c>
      <c r="AJY18" s="90">
        <v>35379</v>
      </c>
      <c r="AJZ18" s="90">
        <v>35379</v>
      </c>
      <c r="AKA18" s="90">
        <v>35379</v>
      </c>
      <c r="AKB18" s="90">
        <v>35379</v>
      </c>
      <c r="AKC18" s="90">
        <v>35379</v>
      </c>
      <c r="AKD18" s="90">
        <v>35379</v>
      </c>
      <c r="AKE18" s="90">
        <v>35379</v>
      </c>
      <c r="AKF18" s="90">
        <v>35379</v>
      </c>
      <c r="AKG18" s="90">
        <v>35379</v>
      </c>
      <c r="AKH18" s="90">
        <v>35379</v>
      </c>
      <c r="AKI18" s="90">
        <v>35379</v>
      </c>
      <c r="AKJ18" s="90">
        <v>35379</v>
      </c>
      <c r="AKK18" s="90">
        <v>35379</v>
      </c>
      <c r="AKL18" s="90">
        <v>35379</v>
      </c>
      <c r="AKM18" s="90">
        <v>35379</v>
      </c>
      <c r="AKN18" s="90">
        <v>35379</v>
      </c>
      <c r="AKO18" s="90">
        <v>35379</v>
      </c>
      <c r="AKP18" s="90">
        <v>35379</v>
      </c>
      <c r="AKQ18" s="90">
        <v>35379</v>
      </c>
      <c r="AKR18" s="90">
        <v>35379</v>
      </c>
      <c r="AKS18" s="90">
        <v>35379</v>
      </c>
      <c r="AKT18" s="90">
        <v>35379</v>
      </c>
      <c r="AKU18" s="90">
        <v>35379</v>
      </c>
      <c r="AKV18" s="90">
        <v>35379</v>
      </c>
      <c r="AKW18" s="90">
        <v>35379</v>
      </c>
      <c r="AKX18" s="90">
        <v>35379</v>
      </c>
      <c r="AKY18" s="90">
        <v>35379</v>
      </c>
      <c r="AKZ18" s="90">
        <v>35379</v>
      </c>
      <c r="ALA18" s="90">
        <v>35379</v>
      </c>
      <c r="ALB18" s="90">
        <v>35379</v>
      </c>
      <c r="ALC18" s="90">
        <v>35379</v>
      </c>
      <c r="ALD18" s="90">
        <v>35379</v>
      </c>
      <c r="ALE18" s="90">
        <v>35379</v>
      </c>
      <c r="ALF18" s="90">
        <v>35379</v>
      </c>
      <c r="ALG18" s="90">
        <v>35379</v>
      </c>
      <c r="ALH18" s="90">
        <v>35379</v>
      </c>
      <c r="ALI18" s="90">
        <v>35379</v>
      </c>
      <c r="ALJ18" s="90">
        <v>35379</v>
      </c>
      <c r="ALK18" s="90">
        <v>35379</v>
      </c>
      <c r="ALL18" s="90">
        <v>35379</v>
      </c>
      <c r="ALM18" s="90">
        <v>35379</v>
      </c>
      <c r="ALN18" s="90">
        <v>35379</v>
      </c>
      <c r="ALO18" s="90">
        <v>35379</v>
      </c>
      <c r="ALP18" s="90">
        <v>35379</v>
      </c>
      <c r="ALQ18" s="90">
        <v>35379</v>
      </c>
      <c r="ALR18" s="90">
        <v>35379</v>
      </c>
      <c r="ALS18" s="90">
        <v>35379</v>
      </c>
      <c r="ALT18" s="90">
        <v>35379</v>
      </c>
      <c r="ALU18" s="90">
        <v>35379</v>
      </c>
      <c r="ALV18" s="90">
        <v>35379</v>
      </c>
      <c r="ALW18" s="90">
        <v>35379</v>
      </c>
      <c r="ALX18" s="90">
        <v>35379</v>
      </c>
      <c r="ALY18" s="90">
        <v>35379</v>
      </c>
      <c r="ALZ18" s="90">
        <v>35379</v>
      </c>
      <c r="AMA18" s="90">
        <v>35379</v>
      </c>
      <c r="AMB18" s="90">
        <v>35379</v>
      </c>
      <c r="AMC18" s="90">
        <v>35379</v>
      </c>
      <c r="AMD18" s="90">
        <v>35379</v>
      </c>
      <c r="AME18" s="90">
        <v>35379</v>
      </c>
      <c r="AMF18" s="90">
        <v>35379</v>
      </c>
      <c r="AMG18" s="90">
        <v>35379</v>
      </c>
      <c r="AMH18" s="90">
        <v>35379</v>
      </c>
      <c r="AMI18" s="90">
        <v>35379</v>
      </c>
      <c r="AMJ18" s="90">
        <v>35379</v>
      </c>
      <c r="AMK18" s="90">
        <v>35379</v>
      </c>
      <c r="AML18" s="90">
        <v>35379</v>
      </c>
      <c r="AMM18" s="90">
        <v>35379</v>
      </c>
      <c r="AMN18" s="90">
        <v>35379</v>
      </c>
      <c r="AMO18" s="90">
        <v>35379</v>
      </c>
      <c r="AMP18" s="90">
        <v>35379</v>
      </c>
      <c r="AMQ18" s="90">
        <v>35379</v>
      </c>
      <c r="AMR18" s="90">
        <v>35379</v>
      </c>
      <c r="AMS18" s="90">
        <v>35379</v>
      </c>
      <c r="AMT18" s="90">
        <v>35379</v>
      </c>
      <c r="AMU18" s="90">
        <v>35379</v>
      </c>
      <c r="AMV18" s="90">
        <v>35379</v>
      </c>
      <c r="AMW18" s="90">
        <v>35379</v>
      </c>
      <c r="AMX18" s="90">
        <v>35379</v>
      </c>
      <c r="AMY18" s="90">
        <v>35379</v>
      </c>
      <c r="AMZ18" s="90">
        <v>35379</v>
      </c>
      <c r="ANA18" s="90">
        <v>35379</v>
      </c>
      <c r="ANB18" s="90">
        <v>35379</v>
      </c>
      <c r="ANC18" s="90">
        <v>35379</v>
      </c>
      <c r="AND18" s="90">
        <v>35379</v>
      </c>
      <c r="ANE18" s="90">
        <v>35379</v>
      </c>
      <c r="ANF18" s="90">
        <v>35379</v>
      </c>
      <c r="ANG18" s="90">
        <v>35379</v>
      </c>
      <c r="ANH18" s="90">
        <v>35379</v>
      </c>
      <c r="ANI18" s="90">
        <v>35379</v>
      </c>
      <c r="ANJ18" s="90">
        <v>35379</v>
      </c>
      <c r="ANK18" s="90">
        <v>35379</v>
      </c>
      <c r="ANL18" s="90">
        <v>35379</v>
      </c>
      <c r="ANM18" s="90">
        <v>35379</v>
      </c>
      <c r="ANN18" s="90">
        <v>35379</v>
      </c>
      <c r="ANO18" s="90">
        <v>35379</v>
      </c>
      <c r="ANP18" s="90">
        <v>35379</v>
      </c>
      <c r="ANQ18" s="90">
        <v>35379</v>
      </c>
      <c r="ANR18" s="90">
        <v>35379</v>
      </c>
      <c r="ANS18" s="90">
        <v>35379</v>
      </c>
      <c r="ANT18" s="90">
        <v>35379</v>
      </c>
      <c r="ANU18" s="90">
        <v>35379</v>
      </c>
      <c r="ANV18" s="90">
        <v>35379</v>
      </c>
      <c r="ANW18" s="90">
        <v>35379</v>
      </c>
      <c r="ANX18" s="90">
        <v>35379</v>
      </c>
      <c r="ANY18" s="90">
        <v>35379</v>
      </c>
      <c r="ANZ18" s="90">
        <v>35379</v>
      </c>
      <c r="AOA18" s="90">
        <v>35379</v>
      </c>
      <c r="AOB18" s="90">
        <v>35379</v>
      </c>
      <c r="AOC18" s="90">
        <v>35379</v>
      </c>
      <c r="AOD18" s="90">
        <v>35379</v>
      </c>
      <c r="AOE18" s="90">
        <v>35379</v>
      </c>
      <c r="AOF18" s="90">
        <v>35379</v>
      </c>
      <c r="AOG18" s="90">
        <v>35379</v>
      </c>
      <c r="AOH18" s="90">
        <v>35379</v>
      </c>
      <c r="AOI18" s="90">
        <v>35379</v>
      </c>
      <c r="AOJ18" s="90">
        <v>35379</v>
      </c>
      <c r="AOK18" s="90">
        <v>35379</v>
      </c>
      <c r="AOL18" s="90">
        <v>35379</v>
      </c>
      <c r="AOM18" s="90">
        <v>35379</v>
      </c>
      <c r="AON18" s="90">
        <v>35379</v>
      </c>
      <c r="AOO18" s="90">
        <v>35379</v>
      </c>
      <c r="AOP18" s="90">
        <v>35379</v>
      </c>
      <c r="AOQ18" s="90">
        <v>35379</v>
      </c>
      <c r="AOR18" s="90">
        <v>35379</v>
      </c>
      <c r="AOS18" s="90">
        <v>35379</v>
      </c>
      <c r="AOT18" s="90">
        <v>35379</v>
      </c>
      <c r="AOU18" s="90">
        <v>35379</v>
      </c>
      <c r="AOV18" s="90">
        <v>35379</v>
      </c>
      <c r="AOW18" s="90">
        <v>35379</v>
      </c>
      <c r="AOX18" s="90">
        <v>35379</v>
      </c>
      <c r="AOY18" s="90">
        <v>35379</v>
      </c>
      <c r="AOZ18" s="90">
        <v>35379</v>
      </c>
      <c r="APA18" s="90">
        <v>35379</v>
      </c>
      <c r="APB18" s="90">
        <v>35379</v>
      </c>
      <c r="APC18" s="90">
        <v>35379</v>
      </c>
      <c r="APD18" s="90">
        <v>35379</v>
      </c>
      <c r="APE18" s="90">
        <v>35379</v>
      </c>
      <c r="APF18" s="90">
        <v>35379</v>
      </c>
      <c r="APG18" s="90">
        <v>35379</v>
      </c>
      <c r="APH18" s="90">
        <v>35379</v>
      </c>
      <c r="API18" s="90">
        <v>35379</v>
      </c>
      <c r="APJ18" s="90">
        <v>35379</v>
      </c>
      <c r="APK18" s="90">
        <v>35379</v>
      </c>
      <c r="APL18" s="90">
        <v>35379</v>
      </c>
      <c r="APM18" s="90">
        <v>35379</v>
      </c>
      <c r="APN18" s="90">
        <v>35379</v>
      </c>
      <c r="APO18" s="90">
        <v>35379</v>
      </c>
      <c r="APP18" s="90">
        <v>35379</v>
      </c>
      <c r="APQ18" s="90">
        <v>35379</v>
      </c>
      <c r="APR18" s="90">
        <v>35379</v>
      </c>
      <c r="APS18" s="90">
        <v>35379</v>
      </c>
      <c r="APT18" s="90">
        <v>35379</v>
      </c>
      <c r="APU18" s="90">
        <v>35379</v>
      </c>
      <c r="APV18" s="90">
        <v>35379</v>
      </c>
      <c r="APW18" s="90">
        <v>35379</v>
      </c>
      <c r="APX18" s="90">
        <v>35379</v>
      </c>
      <c r="APY18" s="90">
        <v>35379</v>
      </c>
      <c r="APZ18" s="90">
        <v>35379</v>
      </c>
      <c r="AQA18" s="90">
        <v>35379</v>
      </c>
      <c r="AQB18" s="90">
        <v>35379</v>
      </c>
      <c r="AQC18" s="90">
        <v>35379</v>
      </c>
      <c r="AQD18" s="90">
        <v>35379</v>
      </c>
      <c r="AQE18" s="90">
        <v>35379</v>
      </c>
      <c r="AQF18" s="90">
        <v>35379</v>
      </c>
      <c r="AQG18" s="90">
        <v>35379</v>
      </c>
      <c r="AQH18" s="90">
        <v>35379</v>
      </c>
      <c r="AQI18" s="90">
        <v>35379</v>
      </c>
      <c r="AQJ18" s="90">
        <v>35379</v>
      </c>
      <c r="AQK18" s="90">
        <v>35379</v>
      </c>
      <c r="AQL18" s="90">
        <v>35379</v>
      </c>
      <c r="AQM18" s="90">
        <v>35379</v>
      </c>
      <c r="AQN18" s="90">
        <v>35379</v>
      </c>
      <c r="AQO18" s="90">
        <v>35379</v>
      </c>
      <c r="AQP18" s="90">
        <v>35379</v>
      </c>
      <c r="AQQ18" s="90">
        <v>35379</v>
      </c>
      <c r="AQR18" s="90">
        <v>35379</v>
      </c>
      <c r="AQS18" s="90">
        <v>35379</v>
      </c>
      <c r="AQT18" s="90">
        <v>35379</v>
      </c>
      <c r="AQU18" s="90">
        <v>35379</v>
      </c>
      <c r="AQV18" s="90">
        <v>35379</v>
      </c>
      <c r="AQW18" s="90">
        <v>35379</v>
      </c>
      <c r="AQX18" s="90">
        <v>35379</v>
      </c>
      <c r="AQY18" s="90">
        <v>35379</v>
      </c>
      <c r="AQZ18" s="90">
        <v>35379</v>
      </c>
      <c r="ARA18" s="90">
        <v>35379</v>
      </c>
      <c r="ARB18" s="90">
        <v>35379</v>
      </c>
      <c r="ARC18" s="90">
        <v>35379</v>
      </c>
      <c r="ARD18" s="90">
        <v>35379</v>
      </c>
      <c r="ARE18" s="90">
        <v>35379</v>
      </c>
      <c r="ARF18" s="90">
        <v>35379</v>
      </c>
      <c r="ARG18" s="90">
        <v>35379</v>
      </c>
      <c r="ARH18" s="90">
        <v>35379</v>
      </c>
      <c r="ARI18" s="90">
        <v>35379</v>
      </c>
      <c r="ARJ18" s="90">
        <v>35379</v>
      </c>
      <c r="ARK18" s="90">
        <v>35379</v>
      </c>
      <c r="ARL18" s="90">
        <v>35379</v>
      </c>
      <c r="ARM18" s="90">
        <v>35379</v>
      </c>
      <c r="ARN18" s="90">
        <v>35379</v>
      </c>
      <c r="ARO18" s="90">
        <v>35379</v>
      </c>
      <c r="ARP18" s="90">
        <v>35379</v>
      </c>
      <c r="ARQ18" s="90">
        <v>35379</v>
      </c>
      <c r="ARR18" s="90">
        <v>35379</v>
      </c>
      <c r="ARS18" s="90">
        <v>35379</v>
      </c>
      <c r="ART18" s="90">
        <v>35379</v>
      </c>
      <c r="ARU18" s="90">
        <v>35379</v>
      </c>
      <c r="ARV18" s="90">
        <v>35379</v>
      </c>
      <c r="ARW18" s="90">
        <v>35379</v>
      </c>
      <c r="ARX18" s="90">
        <v>35379</v>
      </c>
      <c r="ARY18" s="90">
        <v>35379</v>
      </c>
      <c r="ARZ18" s="90">
        <v>35379</v>
      </c>
      <c r="ASA18" s="90">
        <v>35379</v>
      </c>
      <c r="ASB18" s="90">
        <v>35379</v>
      </c>
      <c r="ASC18" s="90">
        <v>35379</v>
      </c>
      <c r="ASD18" s="90">
        <v>35379</v>
      </c>
      <c r="ASE18" s="90">
        <v>35379</v>
      </c>
      <c r="ASF18" s="90">
        <v>35379</v>
      </c>
      <c r="ASG18" s="90">
        <v>35379</v>
      </c>
      <c r="ASH18" s="90">
        <v>35379</v>
      </c>
      <c r="ASI18" s="90">
        <v>35379</v>
      </c>
      <c r="ASJ18" s="90">
        <v>35379</v>
      </c>
      <c r="ASK18" s="90">
        <v>35379</v>
      </c>
      <c r="ASL18" s="90">
        <v>35379</v>
      </c>
      <c r="ASM18" s="90">
        <v>35379</v>
      </c>
      <c r="ASN18" s="90">
        <v>35379</v>
      </c>
      <c r="ASO18" s="90">
        <v>35379</v>
      </c>
      <c r="ASP18" s="90">
        <v>35379</v>
      </c>
      <c r="ASQ18" s="90">
        <v>35379</v>
      </c>
      <c r="ASR18" s="90">
        <v>35379</v>
      </c>
      <c r="ASS18" s="90">
        <v>35379</v>
      </c>
      <c r="AST18" s="90">
        <v>35379</v>
      </c>
      <c r="ASU18" s="90">
        <v>35379</v>
      </c>
      <c r="ASV18" s="90">
        <v>35379</v>
      </c>
      <c r="ASW18" s="90">
        <v>35379</v>
      </c>
      <c r="ASX18" s="90">
        <v>35379</v>
      </c>
      <c r="ASY18" s="90">
        <v>35379</v>
      </c>
      <c r="ASZ18" s="90">
        <v>35379</v>
      </c>
      <c r="ATA18" s="90">
        <v>35379</v>
      </c>
      <c r="ATB18" s="90">
        <v>35379</v>
      </c>
      <c r="ATC18" s="90">
        <v>35379</v>
      </c>
      <c r="ATD18" s="90">
        <v>35379</v>
      </c>
      <c r="ATE18" s="90">
        <v>35379</v>
      </c>
      <c r="ATF18" s="90">
        <v>35379</v>
      </c>
      <c r="ATG18" s="90">
        <v>35379</v>
      </c>
      <c r="ATH18" s="90">
        <v>35379</v>
      </c>
      <c r="ATI18" s="90">
        <v>35379</v>
      </c>
      <c r="ATJ18" s="90">
        <v>35379</v>
      </c>
      <c r="ATK18" s="90">
        <v>35379</v>
      </c>
      <c r="ATL18" s="90">
        <v>35379</v>
      </c>
      <c r="ATM18" s="90">
        <v>35379</v>
      </c>
      <c r="ATN18" s="90">
        <v>35379</v>
      </c>
      <c r="ATO18" s="90">
        <v>35379</v>
      </c>
      <c r="ATP18" s="90">
        <v>35379</v>
      </c>
      <c r="ATQ18" s="90">
        <v>35379</v>
      </c>
      <c r="ATR18" s="90">
        <v>35379</v>
      </c>
      <c r="ATS18" s="90">
        <v>35379</v>
      </c>
      <c r="ATT18" s="90">
        <v>35379</v>
      </c>
      <c r="ATU18" s="90">
        <v>35379</v>
      </c>
      <c r="ATV18" s="90">
        <v>35379</v>
      </c>
      <c r="ATW18" s="90">
        <v>35379</v>
      </c>
      <c r="ATX18" s="90">
        <v>35379</v>
      </c>
      <c r="ATY18" s="90">
        <v>35379</v>
      </c>
      <c r="ATZ18" s="90">
        <v>35379</v>
      </c>
      <c r="AUA18" s="90">
        <v>35379</v>
      </c>
      <c r="AUB18" s="90">
        <v>35379</v>
      </c>
      <c r="AUC18" s="90">
        <v>35379</v>
      </c>
      <c r="AUD18" s="90">
        <v>35379</v>
      </c>
      <c r="AUE18" s="90">
        <v>35379</v>
      </c>
      <c r="AUF18" s="90">
        <v>35379</v>
      </c>
      <c r="AUG18" s="90">
        <v>35379</v>
      </c>
      <c r="AUH18" s="90">
        <v>35379</v>
      </c>
      <c r="AUI18" s="90">
        <v>35379</v>
      </c>
      <c r="AUJ18" s="90">
        <v>35379</v>
      </c>
      <c r="AUK18" s="90">
        <v>35379</v>
      </c>
      <c r="AUL18" s="90">
        <v>35379</v>
      </c>
      <c r="AUM18" s="90">
        <v>35379</v>
      </c>
      <c r="AUN18" s="90">
        <v>35379</v>
      </c>
      <c r="AUO18" s="90">
        <v>35379</v>
      </c>
      <c r="AUP18" s="90">
        <v>35379</v>
      </c>
      <c r="AUQ18" s="90">
        <v>35379</v>
      </c>
      <c r="AUR18" s="90">
        <v>35379</v>
      </c>
      <c r="AUS18" s="90">
        <v>35379</v>
      </c>
      <c r="AUT18" s="90">
        <v>35379</v>
      </c>
      <c r="AUU18" s="90">
        <v>35379</v>
      </c>
      <c r="AUV18" s="90">
        <v>35379</v>
      </c>
      <c r="AUW18" s="90">
        <v>35379</v>
      </c>
      <c r="AUX18" s="90">
        <v>35379</v>
      </c>
      <c r="AUY18" s="90">
        <v>35379</v>
      </c>
      <c r="AUZ18" s="90">
        <v>35379</v>
      </c>
      <c r="AVA18" s="90">
        <v>35379</v>
      </c>
      <c r="AVB18" s="90">
        <v>35379</v>
      </c>
      <c r="AVC18" s="90">
        <v>35379</v>
      </c>
      <c r="AVD18" s="90">
        <v>35379</v>
      </c>
      <c r="AVE18" s="90">
        <v>35379</v>
      </c>
      <c r="AVF18" s="90">
        <v>35379</v>
      </c>
      <c r="AVG18" s="90">
        <v>35379</v>
      </c>
      <c r="AVH18" s="90">
        <v>35379</v>
      </c>
      <c r="AVI18" s="90">
        <v>35379</v>
      </c>
      <c r="AVJ18" s="90">
        <v>35379</v>
      </c>
      <c r="AVK18" s="90">
        <v>35379</v>
      </c>
      <c r="AVL18" s="90">
        <v>35379</v>
      </c>
      <c r="AVM18" s="90">
        <v>35379</v>
      </c>
      <c r="AVN18" s="90">
        <v>35379</v>
      </c>
      <c r="AVO18" s="90">
        <v>35379</v>
      </c>
      <c r="AVP18" s="90">
        <v>35379</v>
      </c>
      <c r="AVQ18" s="90">
        <v>35379</v>
      </c>
      <c r="AVR18" s="90">
        <v>35379</v>
      </c>
      <c r="AVS18" s="90">
        <v>35379</v>
      </c>
      <c r="AVT18" s="90">
        <v>35379</v>
      </c>
      <c r="AVU18" s="90">
        <v>35379</v>
      </c>
      <c r="AVV18" s="90">
        <v>35379</v>
      </c>
      <c r="AVW18" s="90">
        <v>35379</v>
      </c>
      <c r="AVX18" s="90">
        <v>35379</v>
      </c>
      <c r="AVY18" s="90">
        <v>35379</v>
      </c>
      <c r="AVZ18" s="90">
        <v>35379</v>
      </c>
      <c r="AWA18" s="90">
        <v>35379</v>
      </c>
      <c r="AWB18" s="90">
        <v>35379</v>
      </c>
      <c r="AWC18" s="90">
        <v>35379</v>
      </c>
      <c r="AWD18" s="90">
        <v>35379</v>
      </c>
      <c r="AWE18" s="90">
        <v>35379</v>
      </c>
      <c r="AWF18" s="90">
        <v>35379</v>
      </c>
      <c r="AWG18" s="90">
        <v>35379</v>
      </c>
      <c r="AWH18" s="90">
        <v>35379</v>
      </c>
      <c r="AWI18" s="90">
        <v>35379</v>
      </c>
      <c r="AWJ18" s="90">
        <v>35379</v>
      </c>
      <c r="AWK18" s="90">
        <v>35379</v>
      </c>
      <c r="AWL18" s="90">
        <v>35379</v>
      </c>
      <c r="AWM18" s="90">
        <v>35379</v>
      </c>
      <c r="AWN18" s="90">
        <v>35379</v>
      </c>
      <c r="AWO18" s="90">
        <v>35379</v>
      </c>
      <c r="AWP18" s="90">
        <v>35379</v>
      </c>
      <c r="AWQ18" s="90">
        <v>35379</v>
      </c>
      <c r="AWR18" s="90">
        <v>35379</v>
      </c>
      <c r="AWS18" s="90">
        <v>35379</v>
      </c>
      <c r="AWT18" s="90">
        <v>35379</v>
      </c>
      <c r="AWU18" s="90">
        <v>35379</v>
      </c>
      <c r="AWV18" s="90">
        <v>35379</v>
      </c>
      <c r="AWW18" s="90">
        <v>35379</v>
      </c>
      <c r="AWX18" s="90">
        <v>35379</v>
      </c>
      <c r="AWY18" s="90">
        <v>35379</v>
      </c>
      <c r="AWZ18" s="90">
        <v>35379</v>
      </c>
      <c r="AXA18" s="90">
        <v>35379</v>
      </c>
      <c r="AXB18" s="90">
        <v>35379</v>
      </c>
      <c r="AXC18" s="90">
        <v>35379</v>
      </c>
      <c r="AXD18" s="90">
        <v>35379</v>
      </c>
      <c r="AXE18" s="90">
        <v>35379</v>
      </c>
      <c r="AXF18" s="90">
        <v>35379</v>
      </c>
      <c r="AXG18" s="90">
        <v>35379</v>
      </c>
      <c r="AXH18" s="90">
        <v>35379</v>
      </c>
      <c r="AXI18" s="90">
        <v>35379</v>
      </c>
      <c r="AXJ18" s="90">
        <v>35379</v>
      </c>
      <c r="AXK18" s="90">
        <v>35379</v>
      </c>
      <c r="AXL18" s="90">
        <v>35379</v>
      </c>
      <c r="AXM18" s="90">
        <v>35379</v>
      </c>
      <c r="AXN18" s="90">
        <v>35379</v>
      </c>
      <c r="AXO18" s="90">
        <v>35379</v>
      </c>
      <c r="AXP18" s="90">
        <v>35379</v>
      </c>
      <c r="AXQ18" s="90">
        <v>35379</v>
      </c>
      <c r="AXR18" s="90">
        <v>35379</v>
      </c>
      <c r="AXS18" s="90">
        <v>35379</v>
      </c>
      <c r="AXT18" s="90">
        <v>35379</v>
      </c>
      <c r="AXU18" s="90">
        <v>35379</v>
      </c>
      <c r="AXV18" s="90">
        <v>35379</v>
      </c>
      <c r="AXW18" s="90">
        <v>35379</v>
      </c>
      <c r="AXX18" s="90">
        <v>35379</v>
      </c>
      <c r="AXY18" s="90">
        <v>35379</v>
      </c>
      <c r="AXZ18" s="90">
        <v>35379</v>
      </c>
      <c r="AYA18" s="90">
        <v>35379</v>
      </c>
      <c r="AYB18" s="90">
        <v>35379</v>
      </c>
      <c r="AYC18" s="90">
        <v>35379</v>
      </c>
      <c r="AYD18" s="90">
        <v>35379</v>
      </c>
      <c r="AYE18" s="90">
        <v>35379</v>
      </c>
      <c r="AYF18" s="90">
        <v>35379</v>
      </c>
      <c r="AYG18" s="90">
        <v>35379</v>
      </c>
      <c r="AYH18" s="90">
        <v>35379</v>
      </c>
      <c r="AYI18" s="90">
        <v>35379</v>
      </c>
      <c r="AYJ18" s="90">
        <v>35379</v>
      </c>
      <c r="AYK18" s="90">
        <v>35379</v>
      </c>
      <c r="AYL18" s="90">
        <v>35379</v>
      </c>
      <c r="AYM18" s="90">
        <v>35379</v>
      </c>
      <c r="AYN18" s="90">
        <v>35379</v>
      </c>
      <c r="AYO18" s="90">
        <v>35379</v>
      </c>
      <c r="AYP18" s="90">
        <v>35379</v>
      </c>
      <c r="AYQ18" s="90">
        <v>35379</v>
      </c>
      <c r="AYR18" s="90">
        <v>35379</v>
      </c>
      <c r="AYS18" s="90">
        <v>35379</v>
      </c>
      <c r="AYT18" s="90">
        <v>35379</v>
      </c>
      <c r="AYU18" s="90">
        <v>35379</v>
      </c>
      <c r="AYV18" s="90">
        <v>35379</v>
      </c>
      <c r="AYW18" s="90">
        <v>35379</v>
      </c>
      <c r="AYX18" s="90">
        <v>35379</v>
      </c>
      <c r="AYY18" s="90">
        <v>35379</v>
      </c>
      <c r="AYZ18" s="90">
        <v>35379</v>
      </c>
      <c r="AZA18" s="90">
        <v>35379</v>
      </c>
      <c r="AZB18" s="90">
        <v>35379</v>
      </c>
      <c r="AZC18" s="90">
        <v>35379</v>
      </c>
      <c r="AZD18" s="90">
        <v>35379</v>
      </c>
      <c r="AZE18" s="90">
        <v>35379</v>
      </c>
      <c r="AZF18" s="90">
        <v>35379</v>
      </c>
      <c r="AZG18" s="90">
        <v>35379</v>
      </c>
      <c r="AZH18" s="90">
        <v>35379</v>
      </c>
      <c r="AZI18" s="90">
        <v>35379</v>
      </c>
      <c r="AZJ18" s="90">
        <v>35379</v>
      </c>
      <c r="AZK18" s="90">
        <v>35379</v>
      </c>
      <c r="AZL18" s="90">
        <v>35379</v>
      </c>
      <c r="AZM18" s="90">
        <v>35379</v>
      </c>
      <c r="AZN18" s="90">
        <v>35379</v>
      </c>
      <c r="AZO18" s="90">
        <v>35379</v>
      </c>
      <c r="AZP18" s="90">
        <v>35379</v>
      </c>
      <c r="AZQ18" s="90">
        <v>35379</v>
      </c>
      <c r="AZR18" s="90">
        <v>35379</v>
      </c>
      <c r="AZS18" s="90">
        <v>35379</v>
      </c>
      <c r="AZT18" s="90">
        <v>35379</v>
      </c>
      <c r="AZU18" s="90">
        <v>35379</v>
      </c>
      <c r="AZV18" s="90">
        <v>35379</v>
      </c>
      <c r="AZW18" s="90">
        <v>35379</v>
      </c>
      <c r="AZX18" s="90">
        <v>35379</v>
      </c>
      <c r="AZY18" s="90">
        <v>35379</v>
      </c>
      <c r="AZZ18" s="90">
        <v>35379</v>
      </c>
      <c r="BAA18" s="90">
        <v>35379</v>
      </c>
      <c r="BAB18" s="90">
        <v>35379</v>
      </c>
      <c r="BAC18" s="90">
        <v>35379</v>
      </c>
      <c r="BAD18" s="90">
        <v>35379</v>
      </c>
      <c r="BAE18" s="90">
        <v>35379</v>
      </c>
      <c r="BAF18" s="90">
        <v>35379</v>
      </c>
      <c r="BAG18" s="90">
        <v>35379</v>
      </c>
      <c r="BAH18" s="90">
        <v>35379</v>
      </c>
      <c r="BAI18" s="90">
        <v>35379</v>
      </c>
      <c r="BAJ18" s="90">
        <v>35379</v>
      </c>
      <c r="BAK18" s="90">
        <v>35379</v>
      </c>
      <c r="BAL18" s="90">
        <v>35379</v>
      </c>
      <c r="BAM18" s="90">
        <v>35379</v>
      </c>
      <c r="BAN18" s="90">
        <v>35379</v>
      </c>
      <c r="BAO18" s="90">
        <v>35379</v>
      </c>
      <c r="BAP18" s="90">
        <v>35379</v>
      </c>
      <c r="BAQ18" s="90">
        <v>35379</v>
      </c>
      <c r="BAR18" s="90">
        <v>35379</v>
      </c>
      <c r="BAS18" s="90">
        <v>35379</v>
      </c>
      <c r="BAT18" s="90">
        <v>35379</v>
      </c>
      <c r="BAU18" s="90">
        <v>35379</v>
      </c>
      <c r="BAV18" s="90">
        <v>35379</v>
      </c>
      <c r="BAW18" s="90">
        <v>35379</v>
      </c>
      <c r="BAX18" s="90">
        <v>35379</v>
      </c>
      <c r="BAY18" s="90">
        <v>35379</v>
      </c>
      <c r="BAZ18" s="90">
        <v>35379</v>
      </c>
      <c r="BBA18" s="90">
        <v>35379</v>
      </c>
      <c r="BBB18" s="90">
        <v>35379</v>
      </c>
      <c r="BBC18" s="90">
        <v>35379</v>
      </c>
      <c r="BBD18" s="90">
        <v>35379</v>
      </c>
      <c r="BBE18" s="90">
        <v>35379</v>
      </c>
      <c r="BBF18" s="90">
        <v>35379</v>
      </c>
      <c r="BBG18" s="90">
        <v>35379</v>
      </c>
      <c r="BBH18" s="90">
        <v>35379</v>
      </c>
      <c r="BBI18" s="90">
        <v>35379</v>
      </c>
      <c r="BBJ18" s="90">
        <v>35379</v>
      </c>
      <c r="BBK18" s="90">
        <v>35379</v>
      </c>
      <c r="BBL18" s="90">
        <v>35379</v>
      </c>
      <c r="BBM18" s="90">
        <v>35379</v>
      </c>
      <c r="BBN18" s="90">
        <v>35379</v>
      </c>
      <c r="BBO18" s="90">
        <v>35379</v>
      </c>
      <c r="BBP18" s="90">
        <v>35379</v>
      </c>
      <c r="BBQ18" s="90">
        <v>35379</v>
      </c>
      <c r="BBR18" s="90">
        <v>35379</v>
      </c>
      <c r="BBS18" s="90">
        <v>35379</v>
      </c>
      <c r="BBT18" s="90">
        <v>35379</v>
      </c>
      <c r="BBU18" s="90">
        <v>35379</v>
      </c>
      <c r="BBV18" s="90">
        <v>35379</v>
      </c>
      <c r="BBW18" s="90">
        <v>35379</v>
      </c>
      <c r="BBX18" s="90">
        <v>35379</v>
      </c>
      <c r="BBY18" s="90">
        <v>35379</v>
      </c>
      <c r="BBZ18" s="90">
        <v>35379</v>
      </c>
      <c r="BCA18" s="90">
        <v>35379</v>
      </c>
      <c r="BCB18" s="90">
        <v>35379</v>
      </c>
      <c r="BCC18" s="90">
        <v>35379</v>
      </c>
      <c r="BCD18" s="90">
        <v>35379</v>
      </c>
      <c r="BCE18" s="90">
        <v>35379</v>
      </c>
      <c r="BCF18" s="90">
        <v>35379</v>
      </c>
      <c r="BCG18" s="90">
        <v>35379</v>
      </c>
      <c r="BCH18" s="90">
        <v>35379</v>
      </c>
      <c r="BCI18" s="90">
        <v>35379</v>
      </c>
      <c r="BCJ18" s="90">
        <v>35379</v>
      </c>
      <c r="BCK18" s="90">
        <v>35379</v>
      </c>
      <c r="BCL18" s="90">
        <v>35379</v>
      </c>
      <c r="BCM18" s="90">
        <v>35379</v>
      </c>
      <c r="BCN18" s="90">
        <v>35379</v>
      </c>
      <c r="BCO18" s="90">
        <v>35379</v>
      </c>
      <c r="BCP18" s="90">
        <v>35379</v>
      </c>
      <c r="BCQ18" s="90">
        <v>35379</v>
      </c>
      <c r="BCR18" s="90">
        <v>35379</v>
      </c>
      <c r="BCS18" s="90">
        <v>35379</v>
      </c>
      <c r="BCT18" s="90">
        <v>35379</v>
      </c>
      <c r="BCU18" s="90">
        <v>35379</v>
      </c>
      <c r="BCV18" s="90">
        <v>35379</v>
      </c>
      <c r="BCW18" s="90">
        <v>35379</v>
      </c>
      <c r="BCX18" s="90">
        <v>35379</v>
      </c>
      <c r="BCY18" s="90">
        <v>35379</v>
      </c>
      <c r="BCZ18" s="90">
        <v>35379</v>
      </c>
      <c r="BDA18" s="90">
        <v>35379</v>
      </c>
      <c r="BDB18" s="90">
        <v>35379</v>
      </c>
      <c r="BDC18" s="90">
        <v>35379</v>
      </c>
      <c r="BDD18" s="90">
        <v>35379</v>
      </c>
      <c r="BDE18" s="90">
        <v>35379</v>
      </c>
      <c r="BDF18" s="90">
        <v>35379</v>
      </c>
      <c r="BDG18" s="90">
        <v>35379</v>
      </c>
      <c r="BDH18" s="90">
        <v>35379</v>
      </c>
      <c r="BDI18" s="90">
        <v>35379</v>
      </c>
      <c r="BDJ18" s="90">
        <v>35379</v>
      </c>
      <c r="BDK18" s="90">
        <v>35379</v>
      </c>
      <c r="BDL18" s="90">
        <v>35379</v>
      </c>
      <c r="BDM18" s="90">
        <v>35379</v>
      </c>
      <c r="BDN18" s="90">
        <v>35379</v>
      </c>
      <c r="BDO18" s="90">
        <v>35379</v>
      </c>
      <c r="BDP18" s="90">
        <v>35379</v>
      </c>
      <c r="BDQ18" s="90">
        <v>35379</v>
      </c>
      <c r="BDR18" s="90">
        <v>35379</v>
      </c>
      <c r="BDS18" s="90">
        <v>35379</v>
      </c>
      <c r="BDT18" s="90">
        <v>35379</v>
      </c>
      <c r="BDU18" s="90">
        <v>35379</v>
      </c>
      <c r="BDV18" s="90">
        <v>35379</v>
      </c>
      <c r="BDW18" s="90">
        <v>35379</v>
      </c>
      <c r="BDX18" s="90">
        <v>35379</v>
      </c>
      <c r="BDY18" s="90">
        <v>35379</v>
      </c>
      <c r="BDZ18" s="90">
        <v>35379</v>
      </c>
      <c r="BEA18" s="90">
        <v>35379</v>
      </c>
      <c r="BEB18" s="90">
        <v>35379</v>
      </c>
      <c r="BEC18" s="90">
        <v>35379</v>
      </c>
      <c r="BED18" s="90">
        <v>35379</v>
      </c>
      <c r="BEE18" s="90">
        <v>35379</v>
      </c>
      <c r="BEF18" s="90">
        <v>35379</v>
      </c>
      <c r="BEG18" s="90">
        <v>35379</v>
      </c>
      <c r="BEH18" s="90">
        <v>35379</v>
      </c>
      <c r="BEI18" s="90">
        <v>35379</v>
      </c>
      <c r="BEJ18" s="90">
        <v>35379</v>
      </c>
      <c r="BEK18" s="90">
        <v>35379</v>
      </c>
      <c r="BEL18" s="90">
        <v>35379</v>
      </c>
      <c r="BEM18" s="90">
        <v>35379</v>
      </c>
      <c r="BEN18" s="90">
        <v>35379</v>
      </c>
      <c r="BEO18" s="90">
        <v>35379</v>
      </c>
      <c r="BEP18" s="90">
        <v>35379</v>
      </c>
      <c r="BEQ18" s="90">
        <v>35379</v>
      </c>
      <c r="BER18" s="90">
        <v>35379</v>
      </c>
      <c r="BES18" s="90">
        <v>35379</v>
      </c>
      <c r="BET18" s="90">
        <v>35379</v>
      </c>
      <c r="BEU18" s="90">
        <v>35379</v>
      </c>
      <c r="BEV18" s="90">
        <v>35379</v>
      </c>
      <c r="BEW18" s="90">
        <v>35379</v>
      </c>
      <c r="BEX18" s="90">
        <v>35379</v>
      </c>
      <c r="BEY18" s="90">
        <v>35379</v>
      </c>
      <c r="BEZ18" s="90">
        <v>35379</v>
      </c>
      <c r="BFA18" s="90">
        <v>35379</v>
      </c>
      <c r="BFB18" s="90">
        <v>35379</v>
      </c>
      <c r="BFC18" s="90">
        <v>35379</v>
      </c>
      <c r="BFD18" s="90">
        <v>35379</v>
      </c>
      <c r="BFE18" s="90">
        <v>35379</v>
      </c>
      <c r="BFF18" s="90">
        <v>35379</v>
      </c>
      <c r="BFG18" s="90">
        <v>35379</v>
      </c>
      <c r="BFH18" s="90">
        <v>35379</v>
      </c>
      <c r="BFI18" s="90">
        <v>35379</v>
      </c>
      <c r="BFJ18" s="90">
        <v>35379</v>
      </c>
      <c r="BFK18" s="90">
        <v>35379</v>
      </c>
      <c r="BFL18" s="90">
        <v>35379</v>
      </c>
      <c r="BFM18" s="90">
        <v>35379</v>
      </c>
      <c r="BFN18" s="90">
        <v>35379</v>
      </c>
      <c r="BFO18" s="90">
        <v>35379</v>
      </c>
      <c r="BFP18" s="90">
        <v>35379</v>
      </c>
      <c r="BFQ18" s="90">
        <v>35379</v>
      </c>
      <c r="BFR18" s="90">
        <v>35379</v>
      </c>
      <c r="BFS18" s="90">
        <v>35379</v>
      </c>
      <c r="BFT18" s="90">
        <v>35379</v>
      </c>
      <c r="BFU18" s="90">
        <v>35379</v>
      </c>
      <c r="BFV18" s="90">
        <v>35379</v>
      </c>
      <c r="BFW18" s="90">
        <v>35379</v>
      </c>
      <c r="BFX18" s="90">
        <v>35379</v>
      </c>
      <c r="BFY18" s="90">
        <v>35379</v>
      </c>
      <c r="BFZ18" s="90">
        <v>35379</v>
      </c>
      <c r="BGA18" s="90">
        <v>35379</v>
      </c>
      <c r="BGB18" s="90">
        <v>35379</v>
      </c>
      <c r="BGC18" s="90">
        <v>35379</v>
      </c>
      <c r="BGD18" s="90">
        <v>35379</v>
      </c>
      <c r="BGE18" s="90">
        <v>35379</v>
      </c>
      <c r="BGF18" s="90">
        <v>35379</v>
      </c>
      <c r="BGG18" s="90">
        <v>35379</v>
      </c>
      <c r="BGH18" s="90">
        <v>35379</v>
      </c>
      <c r="BGI18" s="90">
        <v>35379</v>
      </c>
      <c r="BGJ18" s="90">
        <v>35379</v>
      </c>
      <c r="BGK18" s="90">
        <v>35379</v>
      </c>
      <c r="BGL18" s="90">
        <v>35379</v>
      </c>
      <c r="BGM18" s="90">
        <v>35379</v>
      </c>
      <c r="BGN18" s="90">
        <v>35379</v>
      </c>
      <c r="BGO18" s="90">
        <v>35379</v>
      </c>
      <c r="BGP18" s="90">
        <v>35379</v>
      </c>
      <c r="BGQ18" s="90">
        <v>35379</v>
      </c>
      <c r="BGR18" s="90">
        <v>35379</v>
      </c>
      <c r="BGS18" s="90">
        <v>35379</v>
      </c>
      <c r="BGT18" s="90">
        <v>35379</v>
      </c>
      <c r="BGU18" s="90">
        <v>35379</v>
      </c>
      <c r="BGV18" s="90">
        <v>35379</v>
      </c>
      <c r="BGW18" s="90">
        <v>35379</v>
      </c>
      <c r="BGX18" s="90">
        <v>35379</v>
      </c>
      <c r="BGY18" s="90">
        <v>35379</v>
      </c>
      <c r="BGZ18" s="90">
        <v>35379</v>
      </c>
      <c r="BHA18" s="90">
        <v>35379</v>
      </c>
      <c r="BHB18" s="90">
        <v>35379</v>
      </c>
      <c r="BHC18" s="90">
        <v>35379</v>
      </c>
      <c r="BHD18" s="90">
        <v>35379</v>
      </c>
      <c r="BHE18" s="90">
        <v>35379</v>
      </c>
      <c r="BHF18" s="90">
        <v>35379</v>
      </c>
      <c r="BHG18" s="90">
        <v>35379</v>
      </c>
      <c r="BHH18" s="90">
        <v>35379</v>
      </c>
      <c r="BHI18" s="90">
        <v>35379</v>
      </c>
      <c r="BHJ18" s="90">
        <v>35379</v>
      </c>
      <c r="BHK18" s="90">
        <v>35379</v>
      </c>
      <c r="BHL18" s="90">
        <v>35379</v>
      </c>
      <c r="BHM18" s="90">
        <v>35379</v>
      </c>
      <c r="BHN18" s="90">
        <v>35379</v>
      </c>
      <c r="BHO18" s="90">
        <v>35379</v>
      </c>
      <c r="BHP18" s="90">
        <v>35379</v>
      </c>
      <c r="BHQ18" s="90">
        <v>35379</v>
      </c>
      <c r="BHR18" s="90">
        <v>35379</v>
      </c>
      <c r="BHS18" s="90">
        <v>35379</v>
      </c>
      <c r="BHT18" s="90">
        <v>35379</v>
      </c>
      <c r="BHU18" s="90">
        <v>35379</v>
      </c>
      <c r="BHV18" s="90">
        <v>35379</v>
      </c>
      <c r="BHW18" s="90">
        <v>35379</v>
      </c>
      <c r="BHX18" s="90">
        <v>35379</v>
      </c>
      <c r="BHY18" s="90">
        <v>35379</v>
      </c>
      <c r="BHZ18" s="90">
        <v>35379</v>
      </c>
      <c r="BIA18" s="90">
        <v>35379</v>
      </c>
      <c r="BIB18" s="90">
        <v>35379</v>
      </c>
      <c r="BIC18" s="90">
        <v>35379</v>
      </c>
      <c r="BID18" s="90">
        <v>35379</v>
      </c>
      <c r="BIE18" s="90">
        <v>35379</v>
      </c>
      <c r="BIF18" s="90">
        <v>35379</v>
      </c>
      <c r="BIG18" s="90">
        <v>35379</v>
      </c>
      <c r="BIH18" s="90">
        <v>35379</v>
      </c>
      <c r="BII18" s="90">
        <v>35379</v>
      </c>
      <c r="BIJ18" s="90">
        <v>35379</v>
      </c>
      <c r="BIK18" s="90">
        <v>35379</v>
      </c>
      <c r="BIL18" s="90">
        <v>35379</v>
      </c>
      <c r="BIM18" s="90">
        <v>35379</v>
      </c>
      <c r="BIN18" s="90">
        <v>35379</v>
      </c>
      <c r="BIO18" s="90">
        <v>35379</v>
      </c>
      <c r="BIP18" s="90">
        <v>35379</v>
      </c>
      <c r="BIQ18" s="90">
        <v>35379</v>
      </c>
      <c r="BIR18" s="90">
        <v>35379</v>
      </c>
      <c r="BIS18" s="90">
        <v>35379</v>
      </c>
      <c r="BIT18" s="90">
        <v>35379</v>
      </c>
      <c r="BIU18" s="90">
        <v>35379</v>
      </c>
      <c r="BIV18" s="90">
        <v>35379</v>
      </c>
      <c r="BIW18" s="90">
        <v>35379</v>
      </c>
      <c r="BIX18" s="90">
        <v>35379</v>
      </c>
      <c r="BIY18" s="90">
        <v>35379</v>
      </c>
      <c r="BIZ18" s="90">
        <v>35379</v>
      </c>
      <c r="BJA18" s="90">
        <v>35379</v>
      </c>
      <c r="BJB18" s="90">
        <v>35379</v>
      </c>
      <c r="BJC18" s="90">
        <v>35379</v>
      </c>
      <c r="BJD18" s="90">
        <v>35379</v>
      </c>
      <c r="BJE18" s="90">
        <v>35379</v>
      </c>
      <c r="BJF18" s="90">
        <v>35379</v>
      </c>
      <c r="BJG18" s="90">
        <v>35379</v>
      </c>
      <c r="BJH18" s="90">
        <v>35379</v>
      </c>
      <c r="BJI18" s="90">
        <v>35379</v>
      </c>
      <c r="BJJ18" s="90">
        <v>35379</v>
      </c>
      <c r="BJK18" s="90">
        <v>35379</v>
      </c>
      <c r="BJL18" s="90">
        <v>35379</v>
      </c>
      <c r="BJM18" s="90">
        <v>35379</v>
      </c>
      <c r="BJN18" s="90">
        <v>35379</v>
      </c>
      <c r="BJO18" s="90">
        <v>35379</v>
      </c>
      <c r="BJP18" s="90">
        <v>35379</v>
      </c>
      <c r="BJQ18" s="90">
        <v>35379</v>
      </c>
      <c r="BJR18" s="90">
        <v>35379</v>
      </c>
      <c r="BJS18" s="90">
        <v>35379</v>
      </c>
      <c r="BJT18" s="90">
        <v>35379</v>
      </c>
      <c r="BJU18" s="90">
        <v>35379</v>
      </c>
      <c r="BJV18" s="90">
        <v>35379</v>
      </c>
      <c r="BJW18" s="90">
        <v>35379</v>
      </c>
      <c r="BJX18" s="90">
        <v>35379</v>
      </c>
      <c r="BJY18" s="90">
        <v>35379</v>
      </c>
      <c r="BJZ18" s="90">
        <v>35379</v>
      </c>
      <c r="BKA18" s="90">
        <v>35379</v>
      </c>
      <c r="BKB18" s="90">
        <v>35379</v>
      </c>
      <c r="BKC18" s="90">
        <v>35379</v>
      </c>
      <c r="BKD18" s="90">
        <v>35379</v>
      </c>
      <c r="BKE18" s="90">
        <v>35379</v>
      </c>
      <c r="BKF18" s="90">
        <v>35379</v>
      </c>
      <c r="BKG18" s="90">
        <v>35379</v>
      </c>
      <c r="BKH18" s="90">
        <v>35379</v>
      </c>
      <c r="BKI18" s="90">
        <v>35379</v>
      </c>
      <c r="BKJ18" s="90">
        <v>35379</v>
      </c>
      <c r="BKK18" s="90">
        <v>35379</v>
      </c>
      <c r="BKL18" s="90">
        <v>35379</v>
      </c>
      <c r="BKM18" s="90">
        <v>35379</v>
      </c>
      <c r="BKN18" s="90">
        <v>35379</v>
      </c>
      <c r="BKO18" s="90">
        <v>35379</v>
      </c>
      <c r="BKP18" s="90">
        <v>35379</v>
      </c>
      <c r="BKQ18" s="90">
        <v>35379</v>
      </c>
      <c r="BKR18" s="90">
        <v>35379</v>
      </c>
      <c r="BKS18" s="90">
        <v>35379</v>
      </c>
      <c r="BKT18" s="90">
        <v>35379</v>
      </c>
      <c r="BKU18" s="90">
        <v>35379</v>
      </c>
      <c r="BKV18" s="90">
        <v>35379</v>
      </c>
      <c r="BKW18" s="90">
        <v>35379</v>
      </c>
      <c r="BKX18" s="90">
        <v>35379</v>
      </c>
      <c r="BKY18" s="90">
        <v>35379</v>
      </c>
      <c r="BKZ18" s="90">
        <v>35379</v>
      </c>
      <c r="BLA18" s="90">
        <v>35379</v>
      </c>
      <c r="BLB18" s="90">
        <v>35379</v>
      </c>
      <c r="BLC18" s="90">
        <v>35379</v>
      </c>
      <c r="BLD18" s="90">
        <v>35379</v>
      </c>
      <c r="BLE18" s="90">
        <v>35379</v>
      </c>
      <c r="BLF18" s="90">
        <v>35379</v>
      </c>
      <c r="BLG18" s="90">
        <v>35379</v>
      </c>
      <c r="BLH18" s="90">
        <v>35379</v>
      </c>
      <c r="BLI18" s="90">
        <v>35379</v>
      </c>
      <c r="BLJ18" s="90">
        <v>35379</v>
      </c>
      <c r="BLK18" s="90">
        <v>35379</v>
      </c>
      <c r="BLL18" s="90">
        <v>35379</v>
      </c>
      <c r="BLM18" s="90">
        <v>35379</v>
      </c>
      <c r="BLN18" s="90">
        <v>35379</v>
      </c>
      <c r="BLO18" s="90">
        <v>35379</v>
      </c>
      <c r="BLP18" s="90">
        <v>35379</v>
      </c>
      <c r="BLQ18" s="90">
        <v>35379</v>
      </c>
      <c r="BLR18" s="90">
        <v>35379</v>
      </c>
      <c r="BLS18" s="90">
        <v>35379</v>
      </c>
      <c r="BLT18" s="90">
        <v>35379</v>
      </c>
      <c r="BLU18" s="90">
        <v>35379</v>
      </c>
      <c r="BLV18" s="90">
        <v>35379</v>
      </c>
      <c r="BLW18" s="90">
        <v>35379</v>
      </c>
      <c r="BLX18" s="90">
        <v>35379</v>
      </c>
      <c r="BLY18" s="90">
        <v>35379</v>
      </c>
      <c r="BLZ18" s="90">
        <v>35379</v>
      </c>
      <c r="BMA18" s="90">
        <v>35379</v>
      </c>
      <c r="BMB18" s="90">
        <v>35379</v>
      </c>
      <c r="BMC18" s="90">
        <v>35379</v>
      </c>
      <c r="BMD18" s="90">
        <v>35379</v>
      </c>
      <c r="BME18" s="90">
        <v>35379</v>
      </c>
      <c r="BMF18" s="90">
        <v>35379</v>
      </c>
      <c r="BMG18" s="90">
        <v>35379</v>
      </c>
      <c r="BMH18" s="90">
        <v>35379</v>
      </c>
      <c r="BMI18" s="90">
        <v>35379</v>
      </c>
      <c r="BMJ18" s="90">
        <v>35379</v>
      </c>
      <c r="BMK18" s="90">
        <v>35379</v>
      </c>
      <c r="BML18" s="90">
        <v>35379</v>
      </c>
      <c r="BMM18" s="90">
        <v>35379</v>
      </c>
      <c r="BMN18" s="90">
        <v>35379</v>
      </c>
      <c r="BMO18" s="90">
        <v>35379</v>
      </c>
      <c r="BMP18" s="90">
        <v>35379</v>
      </c>
      <c r="BMQ18" s="90">
        <v>35379</v>
      </c>
      <c r="BMR18" s="90">
        <v>35379</v>
      </c>
      <c r="BMS18" s="90">
        <v>35379</v>
      </c>
      <c r="BMT18" s="90">
        <v>35379</v>
      </c>
      <c r="BMU18" s="90">
        <v>35379</v>
      </c>
      <c r="BMV18" s="90">
        <v>35379</v>
      </c>
      <c r="BMW18" s="90">
        <v>35379</v>
      </c>
      <c r="BMX18" s="90">
        <v>35379</v>
      </c>
      <c r="BMY18" s="90">
        <v>35379</v>
      </c>
      <c r="BMZ18" s="90">
        <v>35379</v>
      </c>
      <c r="BNA18" s="90">
        <v>35379</v>
      </c>
      <c r="BNB18" s="90">
        <v>35379</v>
      </c>
      <c r="BNC18" s="90">
        <v>35379</v>
      </c>
      <c r="BND18" s="90">
        <v>35379</v>
      </c>
      <c r="BNE18" s="90">
        <v>35379</v>
      </c>
      <c r="BNF18" s="90">
        <v>35379</v>
      </c>
      <c r="BNG18" s="90">
        <v>35379</v>
      </c>
      <c r="BNH18" s="90">
        <v>35379</v>
      </c>
      <c r="BNI18" s="90">
        <v>35379</v>
      </c>
      <c r="BNJ18" s="90">
        <v>35379</v>
      </c>
      <c r="BNK18" s="90">
        <v>35379</v>
      </c>
      <c r="BNL18" s="90">
        <v>35379</v>
      </c>
      <c r="BNM18" s="90">
        <v>35379</v>
      </c>
      <c r="BNN18" s="90">
        <v>35379</v>
      </c>
      <c r="BNO18" s="90">
        <v>35379</v>
      </c>
      <c r="BNP18" s="90">
        <v>35379</v>
      </c>
      <c r="BNQ18" s="90">
        <v>35379</v>
      </c>
      <c r="BNR18" s="90">
        <v>35379</v>
      </c>
      <c r="BNS18" s="90">
        <v>35379</v>
      </c>
      <c r="BNT18" s="90">
        <v>35379</v>
      </c>
      <c r="BNU18" s="90">
        <v>35379</v>
      </c>
      <c r="BNV18" s="90">
        <v>35379</v>
      </c>
      <c r="BNW18" s="90">
        <v>35379</v>
      </c>
      <c r="BNX18" s="90">
        <v>35379</v>
      </c>
      <c r="BNY18" s="90">
        <v>35379</v>
      </c>
      <c r="BNZ18" s="90">
        <v>35379</v>
      </c>
      <c r="BOA18" s="90">
        <v>35379</v>
      </c>
      <c r="BOB18" s="90">
        <v>35379</v>
      </c>
      <c r="BOC18" s="90">
        <v>35379</v>
      </c>
      <c r="BOD18" s="90">
        <v>35379</v>
      </c>
      <c r="BOE18" s="90">
        <v>35379</v>
      </c>
      <c r="BOF18" s="90">
        <v>35379</v>
      </c>
      <c r="BOG18" s="90">
        <v>35379</v>
      </c>
      <c r="BOH18" s="90">
        <v>35379</v>
      </c>
      <c r="BOI18" s="90">
        <v>35379</v>
      </c>
      <c r="BOJ18" s="90">
        <v>35379</v>
      </c>
      <c r="BOK18" s="90">
        <v>35379</v>
      </c>
      <c r="BOL18" s="90">
        <v>35379</v>
      </c>
      <c r="BOM18" s="90">
        <v>35379</v>
      </c>
      <c r="BON18" s="90">
        <v>35379</v>
      </c>
      <c r="BOO18" s="90">
        <v>35379</v>
      </c>
      <c r="BOP18" s="90">
        <v>35379</v>
      </c>
      <c r="BOQ18" s="90">
        <v>35379</v>
      </c>
      <c r="BOR18" s="90">
        <v>35379</v>
      </c>
      <c r="BOS18" s="90">
        <v>35379</v>
      </c>
      <c r="BOT18" s="90">
        <v>35379</v>
      </c>
      <c r="BOU18" s="90">
        <v>35379</v>
      </c>
      <c r="BOV18" s="90">
        <v>35379</v>
      </c>
      <c r="BOW18" s="90">
        <v>35379</v>
      </c>
      <c r="BOX18" s="90">
        <v>35379</v>
      </c>
      <c r="BOY18" s="90">
        <v>35379</v>
      </c>
      <c r="BOZ18" s="90">
        <v>35379</v>
      </c>
      <c r="BPA18" s="90">
        <v>35379</v>
      </c>
      <c r="BPB18" s="90">
        <v>35379</v>
      </c>
      <c r="BPC18" s="90">
        <v>35379</v>
      </c>
      <c r="BPD18" s="90">
        <v>35379</v>
      </c>
      <c r="BPE18" s="90">
        <v>35379</v>
      </c>
      <c r="BPF18" s="90">
        <v>35379</v>
      </c>
      <c r="BPG18" s="90">
        <v>35379</v>
      </c>
      <c r="BPH18" s="90">
        <v>35379</v>
      </c>
      <c r="BPI18" s="90">
        <v>35379</v>
      </c>
      <c r="BPJ18" s="90">
        <v>35379</v>
      </c>
      <c r="BPK18" s="90">
        <v>35379</v>
      </c>
      <c r="BPL18" s="90">
        <v>35379</v>
      </c>
      <c r="BPM18" s="90">
        <v>35379</v>
      </c>
      <c r="BPN18" s="90">
        <v>35379</v>
      </c>
      <c r="BPO18" s="90">
        <v>35379</v>
      </c>
      <c r="BPP18" s="90">
        <v>35379</v>
      </c>
      <c r="BPQ18" s="90">
        <v>35379</v>
      </c>
      <c r="BPR18" s="90">
        <v>35379</v>
      </c>
      <c r="BPS18" s="90">
        <v>35379</v>
      </c>
      <c r="BPT18" s="90">
        <v>35379</v>
      </c>
      <c r="BPU18" s="90">
        <v>35379</v>
      </c>
      <c r="BPV18" s="90">
        <v>35379</v>
      </c>
      <c r="BPW18" s="90">
        <v>35379</v>
      </c>
      <c r="BPX18" s="90">
        <v>35379</v>
      </c>
      <c r="BPY18" s="90">
        <v>35379</v>
      </c>
      <c r="BPZ18" s="90">
        <v>35379</v>
      </c>
      <c r="BQA18" s="90">
        <v>35379</v>
      </c>
      <c r="BQB18" s="90">
        <v>35379</v>
      </c>
      <c r="BQC18" s="90">
        <v>35379</v>
      </c>
      <c r="BQD18" s="90">
        <v>35379</v>
      </c>
      <c r="BQE18" s="90">
        <v>35379</v>
      </c>
      <c r="BQF18" s="90">
        <v>35379</v>
      </c>
      <c r="BQG18" s="90">
        <v>35379</v>
      </c>
      <c r="BQH18" s="90">
        <v>35379</v>
      </c>
      <c r="BQI18" s="90">
        <v>35379</v>
      </c>
      <c r="BQJ18" s="90">
        <v>35379</v>
      </c>
      <c r="BQK18" s="90">
        <v>35379</v>
      </c>
      <c r="BQL18" s="90">
        <v>35379</v>
      </c>
      <c r="BQM18" s="90">
        <v>35379</v>
      </c>
      <c r="BQN18" s="90">
        <v>35379</v>
      </c>
      <c r="BQO18" s="90">
        <v>35379</v>
      </c>
      <c r="BQP18" s="90">
        <v>35379</v>
      </c>
      <c r="BQQ18" s="90">
        <v>35379</v>
      </c>
      <c r="BQR18" s="90">
        <v>35379</v>
      </c>
      <c r="BQS18" s="90">
        <v>35379</v>
      </c>
      <c r="BQT18" s="90">
        <v>35379</v>
      </c>
      <c r="BQU18" s="90">
        <v>35379</v>
      </c>
      <c r="BQV18" s="90">
        <v>35379</v>
      </c>
      <c r="BQW18" s="90">
        <v>35379</v>
      </c>
      <c r="BQX18" s="90">
        <v>35379</v>
      </c>
      <c r="BQY18" s="90">
        <v>35379</v>
      </c>
      <c r="BQZ18" s="90">
        <v>35379</v>
      </c>
      <c r="BRA18" s="90">
        <v>35379</v>
      </c>
      <c r="BRB18" s="90">
        <v>35379</v>
      </c>
      <c r="BRC18" s="90">
        <v>35379</v>
      </c>
      <c r="BRD18" s="90">
        <v>35379</v>
      </c>
      <c r="BRE18" s="90">
        <v>35379</v>
      </c>
      <c r="BRF18" s="90">
        <v>35379</v>
      </c>
      <c r="BRG18" s="90">
        <v>35379</v>
      </c>
      <c r="BRH18" s="90">
        <v>35379</v>
      </c>
      <c r="BRI18" s="90">
        <v>35379</v>
      </c>
      <c r="BRJ18" s="90">
        <v>35379</v>
      </c>
      <c r="BRK18" s="90">
        <v>35379</v>
      </c>
      <c r="BRL18" s="90">
        <v>35379</v>
      </c>
      <c r="BRM18" s="90">
        <v>35379</v>
      </c>
      <c r="BRN18" s="90">
        <v>35379</v>
      </c>
      <c r="BRO18" s="90">
        <v>35379</v>
      </c>
      <c r="BRP18" s="90">
        <v>35379</v>
      </c>
      <c r="BRQ18" s="90">
        <v>35379</v>
      </c>
      <c r="BRR18" s="90">
        <v>35379</v>
      </c>
      <c r="BRS18" s="90">
        <v>35379</v>
      </c>
      <c r="BRT18" s="90">
        <v>35379</v>
      </c>
      <c r="BRU18" s="90">
        <v>35379</v>
      </c>
      <c r="BRV18" s="90">
        <v>35379</v>
      </c>
      <c r="BRW18" s="90">
        <v>35379</v>
      </c>
      <c r="BRX18" s="90">
        <v>35379</v>
      </c>
      <c r="BRY18" s="90">
        <v>35379</v>
      </c>
      <c r="BRZ18" s="90">
        <v>35379</v>
      </c>
      <c r="BSA18" s="90">
        <v>35379</v>
      </c>
      <c r="BSB18" s="90">
        <v>35379</v>
      </c>
      <c r="BSC18" s="90">
        <v>35379</v>
      </c>
      <c r="BSD18" s="90">
        <v>35379</v>
      </c>
      <c r="BSE18" s="90">
        <v>35379</v>
      </c>
      <c r="BSF18" s="90">
        <v>35379</v>
      </c>
      <c r="BSG18" s="90">
        <v>35379</v>
      </c>
      <c r="BSH18" s="90">
        <v>35379</v>
      </c>
      <c r="BSI18" s="90">
        <v>35379</v>
      </c>
      <c r="BSJ18" s="90">
        <v>35379</v>
      </c>
      <c r="BSK18" s="90">
        <v>35379</v>
      </c>
      <c r="BSL18" s="90">
        <v>35379</v>
      </c>
      <c r="BSM18" s="90">
        <v>35379</v>
      </c>
      <c r="BSN18" s="90">
        <v>35379</v>
      </c>
      <c r="BSO18" s="90">
        <v>35379</v>
      </c>
      <c r="BSP18" s="90">
        <v>35379</v>
      </c>
      <c r="BSQ18" s="90">
        <v>35379</v>
      </c>
      <c r="BSR18" s="90">
        <v>35379</v>
      </c>
      <c r="BSS18" s="90">
        <v>35379</v>
      </c>
      <c r="BST18" s="90">
        <v>35379</v>
      </c>
      <c r="BSU18" s="90">
        <v>35379</v>
      </c>
      <c r="BSV18" s="90">
        <v>35379</v>
      </c>
      <c r="BSW18" s="90">
        <v>35379</v>
      </c>
      <c r="BSX18" s="90">
        <v>35379</v>
      </c>
      <c r="BSY18" s="90">
        <v>35379</v>
      </c>
      <c r="BSZ18" s="90">
        <v>35379</v>
      </c>
      <c r="BTA18" s="90">
        <v>35379</v>
      </c>
      <c r="BTB18" s="90">
        <v>35379</v>
      </c>
      <c r="BTC18" s="90">
        <v>35379</v>
      </c>
      <c r="BTD18" s="90">
        <v>35379</v>
      </c>
      <c r="BTE18" s="90">
        <v>35379</v>
      </c>
      <c r="BTF18" s="90">
        <v>35379</v>
      </c>
      <c r="BTG18" s="90">
        <v>35379</v>
      </c>
      <c r="BTH18" s="90">
        <v>35379</v>
      </c>
      <c r="BTI18" s="90">
        <v>35379</v>
      </c>
      <c r="BTJ18" s="90">
        <v>35379</v>
      </c>
      <c r="BTK18" s="90">
        <v>35379</v>
      </c>
      <c r="BTL18" s="90">
        <v>35379</v>
      </c>
      <c r="BTM18" s="90">
        <v>35379</v>
      </c>
      <c r="BTN18" s="90">
        <v>35379</v>
      </c>
      <c r="BTO18" s="90">
        <v>35379</v>
      </c>
      <c r="BTP18" s="90">
        <v>35379</v>
      </c>
      <c r="BTQ18" s="90">
        <v>35379</v>
      </c>
      <c r="BTR18" s="90">
        <v>35379</v>
      </c>
      <c r="BTS18" s="90">
        <v>35379</v>
      </c>
      <c r="BTT18" s="90">
        <v>35379</v>
      </c>
      <c r="BTU18" s="90">
        <v>35379</v>
      </c>
      <c r="BTV18" s="90">
        <v>35379</v>
      </c>
      <c r="BTW18" s="90">
        <v>35379</v>
      </c>
      <c r="BTX18" s="90">
        <v>35379</v>
      </c>
      <c r="BTY18" s="90">
        <v>35379</v>
      </c>
      <c r="BTZ18" s="90">
        <v>35379</v>
      </c>
      <c r="BUA18" s="90">
        <v>35379</v>
      </c>
      <c r="BUB18" s="90">
        <v>35379</v>
      </c>
      <c r="BUC18" s="90">
        <v>35379</v>
      </c>
      <c r="BUD18" s="90">
        <v>35379</v>
      </c>
      <c r="BUE18" s="90">
        <v>35379</v>
      </c>
      <c r="BUF18" s="90">
        <v>35379</v>
      </c>
      <c r="BUG18" s="90">
        <v>35379</v>
      </c>
      <c r="BUH18" s="90">
        <v>35379</v>
      </c>
      <c r="BUI18" s="90">
        <v>35379</v>
      </c>
      <c r="BUJ18" s="90">
        <v>35379</v>
      </c>
      <c r="BUK18" s="90">
        <v>35379</v>
      </c>
      <c r="BUL18" s="90">
        <v>35379</v>
      </c>
      <c r="BUM18" s="90">
        <v>35379</v>
      </c>
      <c r="BUN18" s="90">
        <v>35379</v>
      </c>
      <c r="BUO18" s="90">
        <v>35379</v>
      </c>
      <c r="BUP18" s="90">
        <v>35379</v>
      </c>
      <c r="BUQ18" s="90">
        <v>35379</v>
      </c>
      <c r="BUR18" s="90">
        <v>35379</v>
      </c>
      <c r="BUS18" s="90">
        <v>35379</v>
      </c>
      <c r="BUT18" s="90">
        <v>35379</v>
      </c>
      <c r="BUU18" s="90">
        <v>35379</v>
      </c>
      <c r="BUV18" s="90">
        <v>35379</v>
      </c>
      <c r="BUW18" s="90">
        <v>35379</v>
      </c>
      <c r="BUX18" s="90">
        <v>35379</v>
      </c>
      <c r="BUY18" s="90">
        <v>35379</v>
      </c>
      <c r="BUZ18" s="90">
        <v>35379</v>
      </c>
      <c r="BVA18" s="90">
        <v>35379</v>
      </c>
      <c r="BVB18" s="90">
        <v>35379</v>
      </c>
      <c r="BVC18" s="90">
        <v>35379</v>
      </c>
      <c r="BVD18" s="90">
        <v>35379</v>
      </c>
      <c r="BVE18" s="90">
        <v>35379</v>
      </c>
      <c r="BVF18" s="90">
        <v>35379</v>
      </c>
      <c r="BVG18" s="90">
        <v>35379</v>
      </c>
      <c r="BVH18" s="90">
        <v>35379</v>
      </c>
      <c r="BVI18" s="90">
        <v>35379</v>
      </c>
      <c r="BVJ18" s="90">
        <v>35379</v>
      </c>
      <c r="BVK18" s="90">
        <v>35379</v>
      </c>
      <c r="BVL18" s="90">
        <v>35379</v>
      </c>
      <c r="BVM18" s="90">
        <v>35379</v>
      </c>
      <c r="BVN18" s="90">
        <v>35379</v>
      </c>
      <c r="BVO18" s="90">
        <v>35379</v>
      </c>
      <c r="BVP18" s="90">
        <v>35379</v>
      </c>
      <c r="BVQ18" s="90">
        <v>35379</v>
      </c>
      <c r="BVR18" s="90">
        <v>35379</v>
      </c>
      <c r="BVS18" s="90">
        <v>35379</v>
      </c>
      <c r="BVT18" s="90">
        <v>35379</v>
      </c>
      <c r="BVU18" s="90">
        <v>35379</v>
      </c>
      <c r="BVV18" s="90">
        <v>35379</v>
      </c>
      <c r="BVW18" s="90">
        <v>35379</v>
      </c>
      <c r="BVX18" s="90">
        <v>35379</v>
      </c>
      <c r="BVY18" s="90">
        <v>35379</v>
      </c>
      <c r="BVZ18" s="90">
        <v>35379</v>
      </c>
      <c r="BWA18" s="90">
        <v>35379</v>
      </c>
      <c r="BWB18" s="90">
        <v>35379</v>
      </c>
      <c r="BWC18" s="90">
        <v>35379</v>
      </c>
      <c r="BWD18" s="90">
        <v>35379</v>
      </c>
      <c r="BWE18" s="90">
        <v>35379</v>
      </c>
      <c r="BWF18" s="90">
        <v>35379</v>
      </c>
      <c r="BWG18" s="90">
        <v>35379</v>
      </c>
      <c r="BWH18" s="90">
        <v>35379</v>
      </c>
      <c r="BWI18" s="90">
        <v>35379</v>
      </c>
      <c r="BWJ18" s="90">
        <v>35379</v>
      </c>
      <c r="BWK18" s="90">
        <v>35379</v>
      </c>
      <c r="BWL18" s="90">
        <v>35379</v>
      </c>
      <c r="BWM18" s="90">
        <v>35379</v>
      </c>
      <c r="BWN18" s="90">
        <v>35379</v>
      </c>
      <c r="BWO18" s="90">
        <v>35379</v>
      </c>
      <c r="BWP18" s="90">
        <v>35379</v>
      </c>
      <c r="BWQ18" s="90">
        <v>35379</v>
      </c>
      <c r="BWR18" s="90">
        <v>35379</v>
      </c>
      <c r="BWS18" s="90">
        <v>35379</v>
      </c>
      <c r="BWT18" s="90">
        <v>35379</v>
      </c>
      <c r="BWU18" s="90">
        <v>35379</v>
      </c>
      <c r="BWV18" s="90">
        <v>35379</v>
      </c>
      <c r="BWW18" s="90">
        <v>35379</v>
      </c>
      <c r="BWX18" s="90">
        <v>35379</v>
      </c>
      <c r="BWY18" s="90">
        <v>35379</v>
      </c>
      <c r="BWZ18" s="90">
        <v>35379</v>
      </c>
      <c r="BXA18" s="90">
        <v>35379</v>
      </c>
      <c r="BXB18" s="90">
        <v>35379</v>
      </c>
      <c r="BXC18" s="90">
        <v>35379</v>
      </c>
      <c r="BXD18" s="90">
        <v>35379</v>
      </c>
      <c r="BXE18" s="90">
        <v>35379</v>
      </c>
      <c r="BXF18" s="90">
        <v>35379</v>
      </c>
      <c r="BXG18" s="90">
        <v>35379</v>
      </c>
      <c r="BXH18" s="90">
        <v>35379</v>
      </c>
      <c r="BXI18" s="90">
        <v>35379</v>
      </c>
      <c r="BXJ18" s="90">
        <v>35379</v>
      </c>
      <c r="BXK18" s="90">
        <v>35379</v>
      </c>
      <c r="BXL18" s="90">
        <v>35379</v>
      </c>
      <c r="BXM18" s="90">
        <v>35379</v>
      </c>
      <c r="BXN18" s="90">
        <v>35379</v>
      </c>
      <c r="BXO18" s="90">
        <v>35379</v>
      </c>
      <c r="BXP18" s="90">
        <v>35379</v>
      </c>
      <c r="BXQ18" s="90">
        <v>35379</v>
      </c>
      <c r="BXR18" s="90">
        <v>35379</v>
      </c>
      <c r="BXS18" s="90">
        <v>35379</v>
      </c>
      <c r="BXT18" s="90">
        <v>35379</v>
      </c>
      <c r="BXU18" s="90">
        <v>35379</v>
      </c>
      <c r="BXV18" s="90">
        <v>35379</v>
      </c>
      <c r="BXW18" s="90">
        <v>35379</v>
      </c>
      <c r="BXX18" s="90">
        <v>35379</v>
      </c>
      <c r="BXY18" s="90">
        <v>35379</v>
      </c>
      <c r="BXZ18" s="90">
        <v>35379</v>
      </c>
      <c r="BYA18" s="90">
        <v>35379</v>
      </c>
      <c r="BYB18" s="90">
        <v>35379</v>
      </c>
      <c r="BYC18" s="90">
        <v>35379</v>
      </c>
      <c r="BYD18" s="90">
        <v>35379</v>
      </c>
      <c r="BYE18" s="90">
        <v>35379</v>
      </c>
      <c r="BYF18" s="90">
        <v>35379</v>
      </c>
      <c r="BYG18" s="90">
        <v>35379</v>
      </c>
      <c r="BYH18" s="90">
        <v>35379</v>
      </c>
      <c r="BYI18" s="90">
        <v>35379</v>
      </c>
      <c r="BYJ18" s="90">
        <v>35379</v>
      </c>
      <c r="BYK18" s="90">
        <v>35379</v>
      </c>
      <c r="BYL18" s="90">
        <v>35379</v>
      </c>
      <c r="BYM18" s="90">
        <v>35379</v>
      </c>
      <c r="BYN18" s="90">
        <v>35379</v>
      </c>
      <c r="BYO18" s="90">
        <v>35379</v>
      </c>
      <c r="BYP18" s="90">
        <v>35379</v>
      </c>
      <c r="BYQ18" s="90">
        <v>35379</v>
      </c>
      <c r="BYR18" s="90">
        <v>35379</v>
      </c>
      <c r="BYS18" s="90">
        <v>35379</v>
      </c>
      <c r="BYT18" s="90">
        <v>35379</v>
      </c>
      <c r="BYU18" s="90">
        <v>35379</v>
      </c>
      <c r="BYV18" s="90">
        <v>35379</v>
      </c>
      <c r="BYW18" s="90">
        <v>35379</v>
      </c>
      <c r="BYX18" s="90">
        <v>35379</v>
      </c>
      <c r="BYY18" s="90">
        <v>35379</v>
      </c>
      <c r="BYZ18" s="90">
        <v>35379</v>
      </c>
      <c r="BZA18" s="90">
        <v>35379</v>
      </c>
      <c r="BZB18" s="90">
        <v>35379</v>
      </c>
      <c r="BZC18" s="90">
        <v>35379</v>
      </c>
      <c r="BZD18" s="90">
        <v>35379</v>
      </c>
      <c r="BZE18" s="90">
        <v>35379</v>
      </c>
      <c r="BZF18" s="90">
        <v>35379</v>
      </c>
      <c r="BZG18" s="90">
        <v>35379</v>
      </c>
      <c r="BZH18" s="90">
        <v>35379</v>
      </c>
      <c r="BZI18" s="90">
        <v>35379</v>
      </c>
      <c r="BZJ18" s="90">
        <v>35379</v>
      </c>
      <c r="BZK18" s="90">
        <v>35379</v>
      </c>
      <c r="BZL18" s="90">
        <v>35379</v>
      </c>
      <c r="BZM18" s="90">
        <v>35379</v>
      </c>
      <c r="BZN18" s="90">
        <v>35379</v>
      </c>
      <c r="BZO18" s="90">
        <v>35379</v>
      </c>
      <c r="BZP18" s="90">
        <v>35379</v>
      </c>
      <c r="BZQ18" s="90">
        <v>35379</v>
      </c>
      <c r="BZR18" s="90">
        <v>35379</v>
      </c>
      <c r="BZS18" s="90">
        <v>35379</v>
      </c>
      <c r="BZT18" s="90">
        <v>35379</v>
      </c>
      <c r="BZU18" s="90">
        <v>35379</v>
      </c>
      <c r="BZV18" s="90">
        <v>35379</v>
      </c>
      <c r="BZW18" s="90">
        <v>35379</v>
      </c>
      <c r="BZX18" s="90">
        <v>35379</v>
      </c>
      <c r="BZY18" s="90">
        <v>35379</v>
      </c>
      <c r="BZZ18" s="90">
        <v>35379</v>
      </c>
      <c r="CAA18" s="90">
        <v>35379</v>
      </c>
      <c r="CAB18" s="90">
        <v>35379</v>
      </c>
      <c r="CAC18" s="90">
        <v>35379</v>
      </c>
      <c r="CAD18" s="90">
        <v>35379</v>
      </c>
      <c r="CAE18" s="90">
        <v>35379</v>
      </c>
      <c r="CAF18" s="90">
        <v>35379</v>
      </c>
      <c r="CAG18" s="90">
        <v>35379</v>
      </c>
      <c r="CAH18" s="90">
        <v>35379</v>
      </c>
      <c r="CAI18" s="90">
        <v>35379</v>
      </c>
      <c r="CAJ18" s="90">
        <v>35379</v>
      </c>
      <c r="CAK18" s="90">
        <v>35379</v>
      </c>
      <c r="CAL18" s="90">
        <v>35379</v>
      </c>
      <c r="CAM18" s="90">
        <v>35379</v>
      </c>
      <c r="CAN18" s="90">
        <v>35379</v>
      </c>
      <c r="CAO18" s="90">
        <v>35379</v>
      </c>
      <c r="CAP18" s="90">
        <v>35379</v>
      </c>
      <c r="CAQ18" s="90">
        <v>35379</v>
      </c>
      <c r="CAR18" s="90">
        <v>35379</v>
      </c>
      <c r="CAS18" s="90">
        <v>35379</v>
      </c>
      <c r="CAT18" s="90">
        <v>35379</v>
      </c>
      <c r="CAU18" s="90">
        <v>35379</v>
      </c>
      <c r="CAV18" s="90">
        <v>35379</v>
      </c>
      <c r="CAW18" s="90">
        <v>35379</v>
      </c>
      <c r="CAX18" s="90">
        <v>35379</v>
      </c>
      <c r="CAY18" s="90">
        <v>35379</v>
      </c>
      <c r="CAZ18" s="90">
        <v>35379</v>
      </c>
      <c r="CBA18" s="90">
        <v>35379</v>
      </c>
      <c r="CBB18" s="90">
        <v>35379</v>
      </c>
      <c r="CBC18" s="90">
        <v>35379</v>
      </c>
      <c r="CBD18" s="90">
        <v>35379</v>
      </c>
      <c r="CBE18" s="90">
        <v>35379</v>
      </c>
      <c r="CBF18" s="90">
        <v>35379</v>
      </c>
      <c r="CBG18" s="90">
        <v>35379</v>
      </c>
      <c r="CBH18" s="90">
        <v>35379</v>
      </c>
      <c r="CBI18" s="90">
        <v>35379</v>
      </c>
      <c r="CBJ18" s="90">
        <v>35379</v>
      </c>
      <c r="CBK18" s="90">
        <v>35379</v>
      </c>
      <c r="CBL18" s="90">
        <v>35379</v>
      </c>
      <c r="CBM18" s="90">
        <v>35379</v>
      </c>
      <c r="CBN18" s="90">
        <v>35379</v>
      </c>
      <c r="CBO18" s="90">
        <v>35379</v>
      </c>
      <c r="CBP18" s="90">
        <v>35379</v>
      </c>
      <c r="CBQ18" s="90">
        <v>35379</v>
      </c>
      <c r="CBR18" s="90">
        <v>35379</v>
      </c>
      <c r="CBS18" s="90">
        <v>35379</v>
      </c>
      <c r="CBT18" s="90">
        <v>35379</v>
      </c>
      <c r="CBU18" s="90">
        <v>35379</v>
      </c>
      <c r="CBV18" s="90">
        <v>35379</v>
      </c>
      <c r="CBW18" s="90">
        <v>35379</v>
      </c>
      <c r="CBX18" s="90">
        <v>35379</v>
      </c>
      <c r="CBY18" s="90">
        <v>35379</v>
      </c>
      <c r="CBZ18" s="90">
        <v>35379</v>
      </c>
      <c r="CCA18" s="90">
        <v>35379</v>
      </c>
      <c r="CCB18" s="90">
        <v>35379</v>
      </c>
      <c r="CCC18" s="90">
        <v>35379</v>
      </c>
      <c r="CCD18" s="90">
        <v>35379</v>
      </c>
      <c r="CCE18" s="90">
        <v>35379</v>
      </c>
      <c r="CCF18" s="90">
        <v>35379</v>
      </c>
      <c r="CCG18" s="90">
        <v>35379</v>
      </c>
      <c r="CCH18" s="90">
        <v>35379</v>
      </c>
      <c r="CCI18" s="90">
        <v>35379</v>
      </c>
      <c r="CCJ18" s="90">
        <v>35379</v>
      </c>
      <c r="CCK18" s="90">
        <v>35379</v>
      </c>
      <c r="CCL18" s="90">
        <v>35379</v>
      </c>
      <c r="CCM18" s="90">
        <v>35379</v>
      </c>
      <c r="CCN18" s="90">
        <v>35379</v>
      </c>
      <c r="CCO18" s="90">
        <v>35379</v>
      </c>
      <c r="CCP18" s="90">
        <v>35379</v>
      </c>
      <c r="CCQ18" s="90">
        <v>35379</v>
      </c>
      <c r="CCR18" s="90">
        <v>35379</v>
      </c>
      <c r="CCS18" s="90">
        <v>35379</v>
      </c>
      <c r="CCT18" s="90">
        <v>35379</v>
      </c>
      <c r="CCU18" s="90">
        <v>35379</v>
      </c>
      <c r="CCV18" s="90">
        <v>35379</v>
      </c>
      <c r="CCW18" s="90">
        <v>35379</v>
      </c>
      <c r="CCX18" s="90">
        <v>35379</v>
      </c>
      <c r="CCY18" s="90">
        <v>35379</v>
      </c>
      <c r="CCZ18" s="90">
        <v>35379</v>
      </c>
      <c r="CDA18" s="90">
        <v>35379</v>
      </c>
      <c r="CDB18" s="90">
        <v>35379</v>
      </c>
      <c r="CDC18" s="90">
        <v>35379</v>
      </c>
      <c r="CDD18" s="90">
        <v>35379</v>
      </c>
      <c r="CDE18" s="90">
        <v>35379</v>
      </c>
      <c r="CDF18" s="90">
        <v>35379</v>
      </c>
      <c r="CDG18" s="90">
        <v>35379</v>
      </c>
      <c r="CDH18" s="90">
        <v>35379</v>
      </c>
      <c r="CDI18" s="90">
        <v>35379</v>
      </c>
      <c r="CDJ18" s="90">
        <v>35379</v>
      </c>
      <c r="CDK18" s="90">
        <v>35379</v>
      </c>
      <c r="CDL18" s="90">
        <v>35379</v>
      </c>
      <c r="CDM18" s="90">
        <v>35379</v>
      </c>
      <c r="CDN18" s="90">
        <v>35379</v>
      </c>
      <c r="CDO18" s="90">
        <v>35379</v>
      </c>
      <c r="CDP18" s="90">
        <v>35379</v>
      </c>
      <c r="CDQ18" s="90">
        <v>35379</v>
      </c>
      <c r="CDR18" s="90">
        <v>35379</v>
      </c>
      <c r="CDS18" s="90">
        <v>35379</v>
      </c>
      <c r="CDT18" s="90">
        <v>35379</v>
      </c>
      <c r="CDU18" s="90">
        <v>35379</v>
      </c>
      <c r="CDV18" s="90">
        <v>35379</v>
      </c>
      <c r="CDW18" s="90">
        <v>35379</v>
      </c>
      <c r="CDX18" s="90">
        <v>35379</v>
      </c>
      <c r="CDY18" s="90">
        <v>35379</v>
      </c>
      <c r="CDZ18" s="90">
        <v>35379</v>
      </c>
      <c r="CEA18" s="90">
        <v>35379</v>
      </c>
      <c r="CEB18" s="90">
        <v>35379</v>
      </c>
      <c r="CEC18" s="90">
        <v>35379</v>
      </c>
      <c r="CED18" s="90">
        <v>35379</v>
      </c>
      <c r="CEE18" s="90">
        <v>35379</v>
      </c>
      <c r="CEF18" s="90">
        <v>35379</v>
      </c>
      <c r="CEG18" s="90">
        <v>35379</v>
      </c>
      <c r="CEH18" s="90">
        <v>35379</v>
      </c>
      <c r="CEI18" s="90">
        <v>35379</v>
      </c>
      <c r="CEJ18" s="90">
        <v>35379</v>
      </c>
      <c r="CEK18" s="90">
        <v>35379</v>
      </c>
      <c r="CEL18" s="90">
        <v>35379</v>
      </c>
      <c r="CEM18" s="90">
        <v>35379</v>
      </c>
      <c r="CEN18" s="90">
        <v>35379</v>
      </c>
      <c r="CEO18" s="90">
        <v>35379</v>
      </c>
      <c r="CEP18" s="90">
        <v>35379</v>
      </c>
      <c r="CEQ18" s="90">
        <v>35379</v>
      </c>
      <c r="CER18" s="90">
        <v>35379</v>
      </c>
      <c r="CES18" s="90">
        <v>35379</v>
      </c>
      <c r="CET18" s="90">
        <v>35379</v>
      </c>
      <c r="CEU18" s="90">
        <v>35379</v>
      </c>
      <c r="CEV18" s="90">
        <v>35379</v>
      </c>
      <c r="CEW18" s="90">
        <v>35379</v>
      </c>
      <c r="CEX18" s="90">
        <v>35379</v>
      </c>
      <c r="CEY18" s="90">
        <v>35379</v>
      </c>
      <c r="CEZ18" s="90">
        <v>35379</v>
      </c>
      <c r="CFA18" s="90">
        <v>35379</v>
      </c>
      <c r="CFB18" s="90">
        <v>35379</v>
      </c>
      <c r="CFC18" s="90">
        <v>35379</v>
      </c>
      <c r="CFD18" s="90">
        <v>35379</v>
      </c>
      <c r="CFE18" s="90">
        <v>35379</v>
      </c>
      <c r="CFF18" s="90">
        <v>35379</v>
      </c>
      <c r="CFG18" s="90">
        <v>35379</v>
      </c>
      <c r="CFH18" s="90">
        <v>35379</v>
      </c>
      <c r="CFI18" s="90">
        <v>35379</v>
      </c>
      <c r="CFJ18" s="90">
        <v>35379</v>
      </c>
      <c r="CFK18" s="90">
        <v>35379</v>
      </c>
      <c r="CFL18" s="90">
        <v>35379</v>
      </c>
      <c r="CFM18" s="90">
        <v>35379</v>
      </c>
      <c r="CFN18" s="90">
        <v>35379</v>
      </c>
      <c r="CFO18" s="90">
        <v>35379</v>
      </c>
      <c r="CFP18" s="90">
        <v>35379</v>
      </c>
      <c r="CFQ18" s="90">
        <v>35379</v>
      </c>
      <c r="CFR18" s="90">
        <v>35379</v>
      </c>
      <c r="CFS18" s="90">
        <v>35379</v>
      </c>
      <c r="CFT18" s="90">
        <v>35379</v>
      </c>
      <c r="CFU18" s="90">
        <v>35379</v>
      </c>
      <c r="CFV18" s="90">
        <v>35379</v>
      </c>
      <c r="CFW18" s="90">
        <v>35379</v>
      </c>
      <c r="CFX18" s="90">
        <v>35379</v>
      </c>
      <c r="CFY18" s="90">
        <v>35379</v>
      </c>
      <c r="CFZ18" s="90">
        <v>35379</v>
      </c>
      <c r="CGA18" s="90">
        <v>35379</v>
      </c>
      <c r="CGB18" s="90">
        <v>35379</v>
      </c>
      <c r="CGC18" s="90">
        <v>35379</v>
      </c>
      <c r="CGD18" s="90">
        <v>35379</v>
      </c>
      <c r="CGE18" s="90">
        <v>35379</v>
      </c>
      <c r="CGF18" s="90">
        <v>35379</v>
      </c>
      <c r="CGG18" s="90">
        <v>35379</v>
      </c>
      <c r="CGH18" s="90">
        <v>35379</v>
      </c>
      <c r="CGI18" s="90">
        <v>35379</v>
      </c>
      <c r="CGJ18" s="90">
        <v>35379</v>
      </c>
      <c r="CGK18" s="90">
        <v>35379</v>
      </c>
      <c r="CGL18" s="90">
        <v>35379</v>
      </c>
      <c r="CGM18" s="90">
        <v>35379</v>
      </c>
      <c r="CGN18" s="90">
        <v>35379</v>
      </c>
      <c r="CGO18" s="90">
        <v>35379</v>
      </c>
      <c r="CGP18" s="90">
        <v>35379</v>
      </c>
      <c r="CGQ18" s="90">
        <v>35379</v>
      </c>
      <c r="CGR18" s="90">
        <v>35379</v>
      </c>
      <c r="CGS18" s="90">
        <v>35379</v>
      </c>
      <c r="CGT18" s="90">
        <v>35379</v>
      </c>
      <c r="CGU18" s="90">
        <v>35379</v>
      </c>
      <c r="CGV18" s="90">
        <v>35379</v>
      </c>
      <c r="CGW18" s="90">
        <v>35379</v>
      </c>
      <c r="CGX18" s="90">
        <v>35379</v>
      </c>
      <c r="CGY18" s="90">
        <v>35379</v>
      </c>
      <c r="CGZ18" s="90">
        <v>35379</v>
      </c>
      <c r="CHA18" s="90">
        <v>35379</v>
      </c>
      <c r="CHB18" s="90">
        <v>35379</v>
      </c>
      <c r="CHC18" s="90">
        <v>35379</v>
      </c>
      <c r="CHD18" s="90">
        <v>35379</v>
      </c>
      <c r="CHE18" s="90">
        <v>35379</v>
      </c>
      <c r="CHF18" s="90">
        <v>35379</v>
      </c>
      <c r="CHG18" s="90">
        <v>35379</v>
      </c>
      <c r="CHH18" s="90">
        <v>35379</v>
      </c>
      <c r="CHI18" s="90">
        <v>35379</v>
      </c>
      <c r="CHJ18" s="90">
        <v>35379</v>
      </c>
      <c r="CHK18" s="90">
        <v>35379</v>
      </c>
      <c r="CHL18" s="90">
        <v>35379</v>
      </c>
      <c r="CHM18" s="90">
        <v>35379</v>
      </c>
      <c r="CHN18" s="90">
        <v>35379</v>
      </c>
      <c r="CHO18" s="90">
        <v>35379</v>
      </c>
      <c r="CHP18" s="90">
        <v>35379</v>
      </c>
      <c r="CHQ18" s="90">
        <v>35379</v>
      </c>
      <c r="CHR18" s="90">
        <v>35379</v>
      </c>
      <c r="CHS18" s="90">
        <v>35379</v>
      </c>
      <c r="CHT18" s="90">
        <v>35379</v>
      </c>
      <c r="CHU18" s="90">
        <v>35379</v>
      </c>
      <c r="CHV18" s="90">
        <v>35379</v>
      </c>
      <c r="CHW18" s="90">
        <v>35379</v>
      </c>
      <c r="CHX18" s="90">
        <v>35379</v>
      </c>
      <c r="CHY18" s="90">
        <v>35379</v>
      </c>
      <c r="CHZ18" s="90">
        <v>35379</v>
      </c>
      <c r="CIA18" s="90">
        <v>35379</v>
      </c>
      <c r="CIB18" s="90">
        <v>35379</v>
      </c>
      <c r="CIC18" s="90">
        <v>35379</v>
      </c>
      <c r="CID18" s="90">
        <v>35379</v>
      </c>
      <c r="CIE18" s="90">
        <v>35379</v>
      </c>
      <c r="CIF18" s="90">
        <v>35379</v>
      </c>
      <c r="CIG18" s="90">
        <v>35379</v>
      </c>
      <c r="CIH18" s="90">
        <v>35379</v>
      </c>
      <c r="CII18" s="90">
        <v>35379</v>
      </c>
      <c r="CIJ18" s="90">
        <v>35379</v>
      </c>
      <c r="CIK18" s="90">
        <v>35379</v>
      </c>
      <c r="CIL18" s="90">
        <v>35379</v>
      </c>
      <c r="CIM18" s="90">
        <v>35379</v>
      </c>
      <c r="CIN18" s="90">
        <v>35379</v>
      </c>
      <c r="CIO18" s="90">
        <v>35379</v>
      </c>
      <c r="CIP18" s="90">
        <v>35379</v>
      </c>
      <c r="CIQ18" s="90">
        <v>35379</v>
      </c>
      <c r="CIR18" s="90">
        <v>35379</v>
      </c>
      <c r="CIS18" s="90">
        <v>35379</v>
      </c>
      <c r="CIT18" s="90">
        <v>35379</v>
      </c>
      <c r="CIU18" s="90">
        <v>35379</v>
      </c>
      <c r="CIV18" s="90">
        <v>35379</v>
      </c>
      <c r="CIW18" s="90">
        <v>35379</v>
      </c>
      <c r="CIX18" s="90">
        <v>35379</v>
      </c>
      <c r="CIY18" s="90">
        <v>35379</v>
      </c>
      <c r="CIZ18" s="90">
        <v>35379</v>
      </c>
      <c r="CJA18" s="90">
        <v>35379</v>
      </c>
      <c r="CJB18" s="90">
        <v>35379</v>
      </c>
      <c r="CJC18" s="90">
        <v>35379</v>
      </c>
      <c r="CJD18" s="90">
        <v>35379</v>
      </c>
      <c r="CJE18" s="90">
        <v>35379</v>
      </c>
      <c r="CJF18" s="90">
        <v>35379</v>
      </c>
      <c r="CJG18" s="90">
        <v>35379</v>
      </c>
      <c r="CJH18" s="90">
        <v>35379</v>
      </c>
      <c r="CJI18" s="90">
        <v>35379</v>
      </c>
      <c r="CJJ18" s="90">
        <v>35379</v>
      </c>
      <c r="CJK18" s="90">
        <v>35379</v>
      </c>
      <c r="CJL18" s="90">
        <v>35379</v>
      </c>
      <c r="CJM18" s="90">
        <v>35379</v>
      </c>
      <c r="CJN18" s="90">
        <v>35379</v>
      </c>
      <c r="CJO18" s="90">
        <v>35379</v>
      </c>
      <c r="CJP18" s="90">
        <v>35379</v>
      </c>
      <c r="CJQ18" s="90">
        <v>35379</v>
      </c>
      <c r="CJR18" s="90">
        <v>35379</v>
      </c>
      <c r="CJS18" s="90">
        <v>35379</v>
      </c>
      <c r="CJT18" s="90">
        <v>35379</v>
      </c>
      <c r="CJU18" s="90">
        <v>35379</v>
      </c>
      <c r="CJV18" s="90">
        <v>35379</v>
      </c>
      <c r="CJW18" s="90">
        <v>35379</v>
      </c>
      <c r="CJX18" s="90">
        <v>35379</v>
      </c>
      <c r="CJY18" s="90">
        <v>35379</v>
      </c>
      <c r="CJZ18" s="90">
        <v>35379</v>
      </c>
      <c r="CKA18" s="90">
        <v>35379</v>
      </c>
      <c r="CKB18" s="90">
        <v>35379</v>
      </c>
      <c r="CKC18" s="90">
        <v>35379</v>
      </c>
      <c r="CKD18" s="90">
        <v>35379</v>
      </c>
      <c r="CKE18" s="90">
        <v>35379</v>
      </c>
      <c r="CKF18" s="90">
        <v>35379</v>
      </c>
      <c r="CKG18" s="90">
        <v>35379</v>
      </c>
      <c r="CKH18" s="90">
        <v>35379</v>
      </c>
      <c r="CKI18" s="90">
        <v>35379</v>
      </c>
      <c r="CKJ18" s="90">
        <v>35379</v>
      </c>
      <c r="CKK18" s="90">
        <v>35379</v>
      </c>
      <c r="CKL18" s="90">
        <v>35379</v>
      </c>
      <c r="CKM18" s="90">
        <v>35379</v>
      </c>
      <c r="CKN18" s="90">
        <v>35379</v>
      </c>
      <c r="CKO18" s="90">
        <v>35379</v>
      </c>
      <c r="CKP18" s="90">
        <v>35379</v>
      </c>
      <c r="CKQ18" s="90">
        <v>35379</v>
      </c>
      <c r="CKR18" s="90">
        <v>35379</v>
      </c>
      <c r="CKS18" s="90">
        <v>35379</v>
      </c>
      <c r="CKT18" s="90">
        <v>35379</v>
      </c>
      <c r="CKU18" s="90">
        <v>35379</v>
      </c>
      <c r="CKV18" s="90">
        <v>35379</v>
      </c>
      <c r="CKW18" s="90">
        <v>35379</v>
      </c>
      <c r="CKX18" s="90">
        <v>35379</v>
      </c>
      <c r="CKY18" s="90">
        <v>35379</v>
      </c>
      <c r="CKZ18" s="90">
        <v>35379</v>
      </c>
      <c r="CLA18" s="90">
        <v>35379</v>
      </c>
      <c r="CLB18" s="90">
        <v>35379</v>
      </c>
      <c r="CLC18" s="90">
        <v>35379</v>
      </c>
      <c r="CLD18" s="90">
        <v>35379</v>
      </c>
      <c r="CLE18" s="90">
        <v>35379</v>
      </c>
      <c r="CLF18" s="90">
        <v>35379</v>
      </c>
      <c r="CLG18" s="90">
        <v>35379</v>
      </c>
      <c r="CLH18" s="90">
        <v>35379</v>
      </c>
      <c r="CLI18" s="90">
        <v>35379</v>
      </c>
      <c r="CLJ18" s="90">
        <v>35379</v>
      </c>
      <c r="CLK18" s="90">
        <v>35379</v>
      </c>
      <c r="CLL18" s="90">
        <v>35379</v>
      </c>
      <c r="CLM18" s="90">
        <v>35379</v>
      </c>
      <c r="CLN18" s="90">
        <v>35379</v>
      </c>
      <c r="CLO18" s="90">
        <v>35379</v>
      </c>
      <c r="CLP18" s="90">
        <v>35379</v>
      </c>
      <c r="CLQ18" s="90">
        <v>35379</v>
      </c>
      <c r="CLR18" s="90">
        <v>35379</v>
      </c>
      <c r="CLS18" s="90">
        <v>35379</v>
      </c>
      <c r="CLT18" s="90">
        <v>35379</v>
      </c>
      <c r="CLU18" s="90">
        <v>35379</v>
      </c>
      <c r="CLV18" s="90">
        <v>35379</v>
      </c>
      <c r="CLW18" s="90">
        <v>35379</v>
      </c>
      <c r="CLX18" s="90">
        <v>35379</v>
      </c>
      <c r="CLY18" s="90">
        <v>35379</v>
      </c>
      <c r="CLZ18" s="90">
        <v>35379</v>
      </c>
      <c r="CMA18" s="90">
        <v>35379</v>
      </c>
      <c r="CMB18" s="90">
        <v>35379</v>
      </c>
      <c r="CMC18" s="90">
        <v>35379</v>
      </c>
      <c r="CMD18" s="90">
        <v>35379</v>
      </c>
      <c r="CME18" s="90">
        <v>35379</v>
      </c>
      <c r="CMF18" s="90">
        <v>35379</v>
      </c>
      <c r="CMG18" s="90">
        <v>35379</v>
      </c>
      <c r="CMH18" s="90">
        <v>35379</v>
      </c>
      <c r="CMI18" s="90">
        <v>35379</v>
      </c>
      <c r="CMJ18" s="90">
        <v>35379</v>
      </c>
      <c r="CMK18" s="90">
        <v>35379</v>
      </c>
      <c r="CML18" s="90">
        <v>35379</v>
      </c>
      <c r="CMM18" s="90">
        <v>35379</v>
      </c>
      <c r="CMN18" s="90">
        <v>35379</v>
      </c>
      <c r="CMO18" s="90">
        <v>35379</v>
      </c>
      <c r="CMP18" s="90">
        <v>35379</v>
      </c>
      <c r="CMQ18" s="90">
        <v>35379</v>
      </c>
      <c r="CMR18" s="90">
        <v>35379</v>
      </c>
      <c r="CMS18" s="90">
        <v>35379</v>
      </c>
      <c r="CMT18" s="90">
        <v>35379</v>
      </c>
      <c r="CMU18" s="90">
        <v>35379</v>
      </c>
      <c r="CMV18" s="90">
        <v>35379</v>
      </c>
      <c r="CMW18" s="90">
        <v>35379</v>
      </c>
      <c r="CMX18" s="90">
        <v>35379</v>
      </c>
      <c r="CMY18" s="90">
        <v>35379</v>
      </c>
      <c r="CMZ18" s="90">
        <v>35379</v>
      </c>
      <c r="CNA18" s="90">
        <v>35379</v>
      </c>
      <c r="CNB18" s="90">
        <v>35379</v>
      </c>
      <c r="CNC18" s="90">
        <v>35379</v>
      </c>
      <c r="CND18" s="90">
        <v>35379</v>
      </c>
      <c r="CNE18" s="90">
        <v>35379</v>
      </c>
      <c r="CNF18" s="90">
        <v>35379</v>
      </c>
      <c r="CNG18" s="90">
        <v>35379</v>
      </c>
      <c r="CNH18" s="90">
        <v>35379</v>
      </c>
      <c r="CNI18" s="90">
        <v>35379</v>
      </c>
      <c r="CNJ18" s="90">
        <v>35379</v>
      </c>
      <c r="CNK18" s="90">
        <v>35379</v>
      </c>
      <c r="CNL18" s="90">
        <v>35379</v>
      </c>
      <c r="CNM18" s="90">
        <v>35379</v>
      </c>
      <c r="CNN18" s="90">
        <v>35379</v>
      </c>
      <c r="CNO18" s="90">
        <v>35379</v>
      </c>
      <c r="CNP18" s="90">
        <v>35379</v>
      </c>
      <c r="CNQ18" s="90">
        <v>35379</v>
      </c>
      <c r="CNR18" s="90">
        <v>35379</v>
      </c>
      <c r="CNS18" s="90">
        <v>35379</v>
      </c>
      <c r="CNT18" s="90">
        <v>35379</v>
      </c>
      <c r="CNU18" s="90">
        <v>35379</v>
      </c>
      <c r="CNV18" s="90">
        <v>35379</v>
      </c>
      <c r="CNW18" s="90">
        <v>35379</v>
      </c>
      <c r="CNX18" s="90">
        <v>35379</v>
      </c>
      <c r="CNY18" s="90">
        <v>35379</v>
      </c>
      <c r="CNZ18" s="90">
        <v>35379</v>
      </c>
      <c r="COA18" s="90">
        <v>35379</v>
      </c>
      <c r="COB18" s="90">
        <v>35379</v>
      </c>
      <c r="COC18" s="90">
        <v>35379</v>
      </c>
      <c r="COD18" s="90">
        <v>35379</v>
      </c>
      <c r="COE18" s="90">
        <v>35379</v>
      </c>
      <c r="COF18" s="90">
        <v>35379</v>
      </c>
      <c r="COG18" s="90">
        <v>35379</v>
      </c>
      <c r="COH18" s="90">
        <v>35379</v>
      </c>
      <c r="COI18" s="90">
        <v>35379</v>
      </c>
      <c r="COJ18" s="90">
        <v>35379</v>
      </c>
      <c r="COK18" s="90">
        <v>35379</v>
      </c>
      <c r="COL18" s="90">
        <v>35379</v>
      </c>
      <c r="COM18" s="90">
        <v>35379</v>
      </c>
      <c r="CON18" s="90">
        <v>35379</v>
      </c>
      <c r="COO18" s="90">
        <v>35379</v>
      </c>
      <c r="COP18" s="90">
        <v>35379</v>
      </c>
      <c r="COQ18" s="90">
        <v>35379</v>
      </c>
      <c r="COR18" s="90">
        <v>35379</v>
      </c>
      <c r="COS18" s="90">
        <v>35379</v>
      </c>
      <c r="COT18" s="90">
        <v>35379</v>
      </c>
      <c r="COU18" s="90">
        <v>35379</v>
      </c>
      <c r="COV18" s="90">
        <v>35379</v>
      </c>
      <c r="COW18" s="90">
        <v>35379</v>
      </c>
      <c r="COX18" s="90">
        <v>35379</v>
      </c>
      <c r="COY18" s="90">
        <v>35379</v>
      </c>
      <c r="COZ18" s="90">
        <v>35379</v>
      </c>
      <c r="CPA18" s="90">
        <v>35379</v>
      </c>
      <c r="CPB18" s="90">
        <v>35379</v>
      </c>
      <c r="CPC18" s="90">
        <v>35379</v>
      </c>
      <c r="CPD18" s="90">
        <v>35379</v>
      </c>
      <c r="CPE18" s="90">
        <v>35379</v>
      </c>
      <c r="CPF18" s="90">
        <v>35379</v>
      </c>
      <c r="CPG18" s="90">
        <v>35379</v>
      </c>
      <c r="CPH18" s="90">
        <v>35379</v>
      </c>
      <c r="CPI18" s="90">
        <v>35379</v>
      </c>
      <c r="CPJ18" s="90">
        <v>35379</v>
      </c>
      <c r="CPK18" s="90">
        <v>35379</v>
      </c>
      <c r="CPL18" s="90">
        <v>35379</v>
      </c>
      <c r="CPM18" s="90">
        <v>35379</v>
      </c>
      <c r="CPN18" s="90">
        <v>35379</v>
      </c>
      <c r="CPO18" s="90">
        <v>35379</v>
      </c>
      <c r="CPP18" s="90">
        <v>35379</v>
      </c>
      <c r="CPQ18" s="90">
        <v>35379</v>
      </c>
      <c r="CPR18" s="90">
        <v>35379</v>
      </c>
      <c r="CPS18" s="90">
        <v>35379</v>
      </c>
      <c r="CPT18" s="90">
        <v>35379</v>
      </c>
      <c r="CPU18" s="90">
        <v>35379</v>
      </c>
      <c r="CPV18" s="90">
        <v>35379</v>
      </c>
      <c r="CPW18" s="90">
        <v>35379</v>
      </c>
      <c r="CPX18" s="90">
        <v>35379</v>
      </c>
      <c r="CPY18" s="90">
        <v>35379</v>
      </c>
      <c r="CPZ18" s="90">
        <v>35379</v>
      </c>
      <c r="CQA18" s="90">
        <v>35379</v>
      </c>
      <c r="CQB18" s="90">
        <v>35379</v>
      </c>
      <c r="CQC18" s="90">
        <v>35379</v>
      </c>
      <c r="CQD18" s="90">
        <v>35379</v>
      </c>
      <c r="CQE18" s="90">
        <v>35379</v>
      </c>
      <c r="CQF18" s="90">
        <v>35379</v>
      </c>
      <c r="CQG18" s="90">
        <v>35379</v>
      </c>
      <c r="CQH18" s="90">
        <v>35379</v>
      </c>
      <c r="CQI18" s="90">
        <v>35379</v>
      </c>
      <c r="CQJ18" s="90">
        <v>35379</v>
      </c>
      <c r="CQK18" s="90">
        <v>35379</v>
      </c>
      <c r="CQL18" s="90">
        <v>35379</v>
      </c>
      <c r="CQM18" s="90">
        <v>35379</v>
      </c>
      <c r="CQN18" s="90">
        <v>35379</v>
      </c>
      <c r="CQO18" s="90">
        <v>35379</v>
      </c>
      <c r="CQP18" s="90">
        <v>35379</v>
      </c>
      <c r="CQQ18" s="90">
        <v>35379</v>
      </c>
      <c r="CQR18" s="90">
        <v>35379</v>
      </c>
      <c r="CQS18" s="90">
        <v>35379</v>
      </c>
      <c r="CQT18" s="90">
        <v>35379</v>
      </c>
      <c r="CQU18" s="90">
        <v>35379</v>
      </c>
      <c r="CQV18" s="90">
        <v>35379</v>
      </c>
      <c r="CQW18" s="90">
        <v>35379</v>
      </c>
      <c r="CQX18" s="90">
        <v>35379</v>
      </c>
      <c r="CQY18" s="90">
        <v>35379</v>
      </c>
      <c r="CQZ18" s="90">
        <v>35379</v>
      </c>
      <c r="CRA18" s="90">
        <v>35379</v>
      </c>
      <c r="CRB18" s="90">
        <v>35379</v>
      </c>
      <c r="CRC18" s="90">
        <v>35379</v>
      </c>
      <c r="CRD18" s="90">
        <v>35379</v>
      </c>
      <c r="CRE18" s="90">
        <v>35379</v>
      </c>
      <c r="CRF18" s="90">
        <v>35379</v>
      </c>
      <c r="CRG18" s="90">
        <v>35379</v>
      </c>
      <c r="CRH18" s="90">
        <v>35379</v>
      </c>
      <c r="CRI18" s="90">
        <v>35379</v>
      </c>
      <c r="CRJ18" s="90">
        <v>35379</v>
      </c>
      <c r="CRK18" s="90">
        <v>35379</v>
      </c>
      <c r="CRL18" s="90">
        <v>35379</v>
      </c>
      <c r="CRM18" s="90">
        <v>35379</v>
      </c>
      <c r="CRN18" s="90">
        <v>35379</v>
      </c>
      <c r="CRO18" s="90">
        <v>35379</v>
      </c>
      <c r="CRP18" s="90">
        <v>35379</v>
      </c>
      <c r="CRQ18" s="90">
        <v>35379</v>
      </c>
      <c r="CRR18" s="90">
        <v>35379</v>
      </c>
      <c r="CRS18" s="90">
        <v>35379</v>
      </c>
      <c r="CRT18" s="90">
        <v>35379</v>
      </c>
      <c r="CRU18" s="90">
        <v>35379</v>
      </c>
      <c r="CRV18" s="90">
        <v>35379</v>
      </c>
      <c r="CRW18" s="90">
        <v>35379</v>
      </c>
      <c r="CRX18" s="90">
        <v>35379</v>
      </c>
      <c r="CRY18" s="90">
        <v>35379</v>
      </c>
      <c r="CRZ18" s="90">
        <v>35379</v>
      </c>
      <c r="CSA18" s="90">
        <v>35379</v>
      </c>
      <c r="CSB18" s="90">
        <v>35379</v>
      </c>
      <c r="CSC18" s="90">
        <v>35379</v>
      </c>
      <c r="CSD18" s="90">
        <v>35379</v>
      </c>
      <c r="CSE18" s="90">
        <v>35379</v>
      </c>
      <c r="CSF18" s="90">
        <v>35379</v>
      </c>
      <c r="CSG18" s="90">
        <v>35379</v>
      </c>
      <c r="CSH18" s="90">
        <v>35379</v>
      </c>
      <c r="CSI18" s="90">
        <v>35379</v>
      </c>
      <c r="CSJ18" s="90">
        <v>35379</v>
      </c>
      <c r="CSK18" s="90">
        <v>35379</v>
      </c>
      <c r="CSL18" s="90">
        <v>35379</v>
      </c>
      <c r="CSM18" s="90">
        <v>35379</v>
      </c>
      <c r="CSN18" s="90">
        <v>35379</v>
      </c>
      <c r="CSO18" s="90">
        <v>35379</v>
      </c>
      <c r="CSP18" s="90">
        <v>35379</v>
      </c>
      <c r="CSQ18" s="90">
        <v>35379</v>
      </c>
      <c r="CSR18" s="90">
        <v>35379</v>
      </c>
      <c r="CSS18" s="90">
        <v>35379</v>
      </c>
      <c r="CST18" s="90">
        <v>35379</v>
      </c>
      <c r="CSU18" s="90">
        <v>35379</v>
      </c>
      <c r="CSV18" s="90">
        <v>35379</v>
      </c>
      <c r="CSW18" s="90">
        <v>35379</v>
      </c>
      <c r="CSX18" s="90">
        <v>35379</v>
      </c>
      <c r="CSY18" s="90">
        <v>35379</v>
      </c>
      <c r="CSZ18" s="90">
        <v>35379</v>
      </c>
      <c r="CTA18" s="90">
        <v>35379</v>
      </c>
      <c r="CTB18" s="90">
        <v>35379</v>
      </c>
      <c r="CTC18" s="90">
        <v>35379</v>
      </c>
      <c r="CTD18" s="90">
        <v>35379</v>
      </c>
      <c r="CTE18" s="90">
        <v>35379</v>
      </c>
      <c r="CTF18" s="90">
        <v>35379</v>
      </c>
      <c r="CTG18" s="90">
        <v>35379</v>
      </c>
      <c r="CTH18" s="90">
        <v>35379</v>
      </c>
      <c r="CTI18" s="90">
        <v>35379</v>
      </c>
      <c r="CTJ18" s="90">
        <v>35379</v>
      </c>
      <c r="CTK18" s="90">
        <v>35379</v>
      </c>
      <c r="CTL18" s="90">
        <v>35379</v>
      </c>
      <c r="CTM18" s="90">
        <v>35379</v>
      </c>
      <c r="CTN18" s="90">
        <v>35379</v>
      </c>
      <c r="CTO18" s="90">
        <v>35379</v>
      </c>
      <c r="CTP18" s="90">
        <v>35379</v>
      </c>
      <c r="CTQ18" s="90">
        <v>35379</v>
      </c>
      <c r="CTR18" s="90">
        <v>35379</v>
      </c>
      <c r="CTS18" s="90">
        <v>35379</v>
      </c>
      <c r="CTT18" s="90">
        <v>35379</v>
      </c>
      <c r="CTU18" s="90">
        <v>35379</v>
      </c>
      <c r="CTV18" s="90">
        <v>35379</v>
      </c>
      <c r="CTW18" s="90">
        <v>35379</v>
      </c>
      <c r="CTX18" s="90">
        <v>35379</v>
      </c>
      <c r="CTY18" s="90">
        <v>35379</v>
      </c>
      <c r="CTZ18" s="90">
        <v>35379</v>
      </c>
      <c r="CUA18" s="90">
        <v>35379</v>
      </c>
      <c r="CUB18" s="90">
        <v>35379</v>
      </c>
      <c r="CUC18" s="90">
        <v>35379</v>
      </c>
      <c r="CUD18" s="90">
        <v>35379</v>
      </c>
      <c r="CUE18" s="90">
        <v>35379</v>
      </c>
      <c r="CUF18" s="90">
        <v>35379</v>
      </c>
      <c r="CUG18" s="90">
        <v>35379</v>
      </c>
      <c r="CUH18" s="90">
        <v>35379</v>
      </c>
      <c r="CUI18" s="90">
        <v>35379</v>
      </c>
      <c r="CUJ18" s="90">
        <v>35379</v>
      </c>
      <c r="CUK18" s="90">
        <v>35379</v>
      </c>
      <c r="CUL18" s="90">
        <v>35379</v>
      </c>
      <c r="CUM18" s="90">
        <v>35379</v>
      </c>
      <c r="CUN18" s="90">
        <v>35379</v>
      </c>
      <c r="CUO18" s="90">
        <v>35379</v>
      </c>
      <c r="CUP18" s="90">
        <v>35379</v>
      </c>
      <c r="CUQ18" s="90">
        <v>35379</v>
      </c>
      <c r="CUR18" s="90">
        <v>35379</v>
      </c>
      <c r="CUS18" s="90">
        <v>35379</v>
      </c>
      <c r="CUT18" s="90">
        <v>35379</v>
      </c>
      <c r="CUU18" s="90">
        <v>35379</v>
      </c>
      <c r="CUV18" s="90">
        <v>35379</v>
      </c>
      <c r="CUW18" s="90">
        <v>35379</v>
      </c>
      <c r="CUX18" s="90">
        <v>35379</v>
      </c>
      <c r="CUY18" s="90">
        <v>35379</v>
      </c>
      <c r="CUZ18" s="90">
        <v>35379</v>
      </c>
      <c r="CVA18" s="90">
        <v>35379</v>
      </c>
      <c r="CVB18" s="90">
        <v>35379</v>
      </c>
      <c r="CVC18" s="90">
        <v>35379</v>
      </c>
      <c r="CVD18" s="90">
        <v>35379</v>
      </c>
      <c r="CVE18" s="90">
        <v>35379</v>
      </c>
      <c r="CVF18" s="90">
        <v>35379</v>
      </c>
      <c r="CVG18" s="90">
        <v>35379</v>
      </c>
      <c r="CVH18" s="90">
        <v>35379</v>
      </c>
      <c r="CVI18" s="90">
        <v>35379</v>
      </c>
      <c r="CVJ18" s="90">
        <v>35379</v>
      </c>
      <c r="CVK18" s="90">
        <v>35379</v>
      </c>
      <c r="CVL18" s="90">
        <v>35379</v>
      </c>
      <c r="CVM18" s="90">
        <v>35379</v>
      </c>
      <c r="CVN18" s="90">
        <v>35379</v>
      </c>
      <c r="CVO18" s="90">
        <v>35379</v>
      </c>
      <c r="CVP18" s="90">
        <v>35379</v>
      </c>
      <c r="CVQ18" s="90">
        <v>35379</v>
      </c>
      <c r="CVR18" s="90">
        <v>35379</v>
      </c>
      <c r="CVS18" s="90">
        <v>35379</v>
      </c>
      <c r="CVT18" s="90">
        <v>35379</v>
      </c>
      <c r="CVU18" s="90">
        <v>35379</v>
      </c>
      <c r="CVV18" s="90">
        <v>35379</v>
      </c>
      <c r="CVW18" s="90">
        <v>35379</v>
      </c>
      <c r="CVX18" s="90">
        <v>35379</v>
      </c>
      <c r="CVY18" s="90">
        <v>35379</v>
      </c>
      <c r="CVZ18" s="90">
        <v>35379</v>
      </c>
      <c r="CWA18" s="90">
        <v>35379</v>
      </c>
      <c r="CWB18" s="90">
        <v>35379</v>
      </c>
      <c r="CWC18" s="90">
        <v>35379</v>
      </c>
      <c r="CWD18" s="90">
        <v>35379</v>
      </c>
      <c r="CWE18" s="90">
        <v>35379</v>
      </c>
      <c r="CWF18" s="90">
        <v>35379</v>
      </c>
      <c r="CWG18" s="90">
        <v>35379</v>
      </c>
      <c r="CWH18" s="90">
        <v>35379</v>
      </c>
      <c r="CWI18" s="90">
        <v>35379</v>
      </c>
      <c r="CWJ18" s="90">
        <v>35379</v>
      </c>
      <c r="CWK18" s="90">
        <v>35379</v>
      </c>
      <c r="CWL18" s="90">
        <v>35379</v>
      </c>
      <c r="CWM18" s="90">
        <v>35379</v>
      </c>
      <c r="CWN18" s="90">
        <v>35379</v>
      </c>
      <c r="CWO18" s="90">
        <v>35379</v>
      </c>
      <c r="CWP18" s="90">
        <v>35379</v>
      </c>
      <c r="CWQ18" s="90">
        <v>35379</v>
      </c>
      <c r="CWR18" s="90">
        <v>35379</v>
      </c>
      <c r="CWS18" s="90">
        <v>35379</v>
      </c>
      <c r="CWT18" s="90">
        <v>35379</v>
      </c>
      <c r="CWU18" s="90">
        <v>35379</v>
      </c>
      <c r="CWV18" s="90">
        <v>35379</v>
      </c>
      <c r="CWW18" s="90">
        <v>35379</v>
      </c>
      <c r="CWX18" s="90">
        <v>35379</v>
      </c>
      <c r="CWY18" s="90">
        <v>35379</v>
      </c>
      <c r="CWZ18" s="90">
        <v>35379</v>
      </c>
      <c r="CXA18" s="90">
        <v>35379</v>
      </c>
      <c r="CXB18" s="90">
        <v>35379</v>
      </c>
      <c r="CXC18" s="90">
        <v>35379</v>
      </c>
      <c r="CXD18" s="90">
        <v>35379</v>
      </c>
      <c r="CXE18" s="90">
        <v>35379</v>
      </c>
      <c r="CXF18" s="90">
        <v>35379</v>
      </c>
      <c r="CXG18" s="90">
        <v>35379</v>
      </c>
      <c r="CXH18" s="90">
        <v>35379</v>
      </c>
      <c r="CXI18" s="90">
        <v>35379</v>
      </c>
      <c r="CXJ18" s="90">
        <v>35379</v>
      </c>
      <c r="CXK18" s="90">
        <v>35379</v>
      </c>
      <c r="CXL18" s="90">
        <v>35379</v>
      </c>
      <c r="CXM18" s="90">
        <v>35379</v>
      </c>
      <c r="CXN18" s="90">
        <v>35379</v>
      </c>
      <c r="CXO18" s="90">
        <v>35379</v>
      </c>
      <c r="CXP18" s="90">
        <v>35379</v>
      </c>
      <c r="CXQ18" s="90">
        <v>35379</v>
      </c>
      <c r="CXR18" s="90">
        <v>35379</v>
      </c>
      <c r="CXS18" s="90">
        <v>35379</v>
      </c>
      <c r="CXT18" s="90">
        <v>35379</v>
      </c>
      <c r="CXU18" s="90">
        <v>35379</v>
      </c>
      <c r="CXV18" s="90">
        <v>35379</v>
      </c>
      <c r="CXW18" s="90">
        <v>35379</v>
      </c>
      <c r="CXX18" s="90">
        <v>35379</v>
      </c>
      <c r="CXY18" s="90">
        <v>35379</v>
      </c>
      <c r="CXZ18" s="90">
        <v>35379</v>
      </c>
      <c r="CYA18" s="90">
        <v>35379</v>
      </c>
      <c r="CYB18" s="90">
        <v>35379</v>
      </c>
      <c r="CYC18" s="90">
        <v>35379</v>
      </c>
      <c r="CYD18" s="90">
        <v>35379</v>
      </c>
      <c r="CYE18" s="90">
        <v>35379</v>
      </c>
      <c r="CYF18" s="90">
        <v>35379</v>
      </c>
      <c r="CYG18" s="90">
        <v>35379</v>
      </c>
      <c r="CYH18" s="90">
        <v>35379</v>
      </c>
      <c r="CYI18" s="90">
        <v>35379</v>
      </c>
      <c r="CYJ18" s="90">
        <v>35379</v>
      </c>
      <c r="CYK18" s="90">
        <v>35379</v>
      </c>
      <c r="CYL18" s="90">
        <v>35379</v>
      </c>
      <c r="CYM18" s="90">
        <v>35379</v>
      </c>
      <c r="CYN18" s="90">
        <v>35379</v>
      </c>
      <c r="CYO18" s="90">
        <v>35379</v>
      </c>
      <c r="CYP18" s="90">
        <v>35379</v>
      </c>
      <c r="CYQ18" s="90">
        <v>35379</v>
      </c>
      <c r="CYR18" s="90">
        <v>35379</v>
      </c>
      <c r="CYS18" s="90">
        <v>35379</v>
      </c>
      <c r="CYT18" s="90">
        <v>35379</v>
      </c>
      <c r="CYU18" s="90">
        <v>35379</v>
      </c>
      <c r="CYV18" s="90">
        <v>35379</v>
      </c>
      <c r="CYW18" s="90">
        <v>35379</v>
      </c>
      <c r="CYX18" s="90">
        <v>35379</v>
      </c>
      <c r="CYY18" s="90">
        <v>35379</v>
      </c>
      <c r="CYZ18" s="90">
        <v>35379</v>
      </c>
      <c r="CZA18" s="90">
        <v>35379</v>
      </c>
      <c r="CZB18" s="90">
        <v>35379</v>
      </c>
      <c r="CZC18" s="90">
        <v>35379</v>
      </c>
      <c r="CZD18" s="90">
        <v>35379</v>
      </c>
      <c r="CZE18" s="90">
        <v>35379</v>
      </c>
      <c r="CZF18" s="90">
        <v>35379</v>
      </c>
      <c r="CZG18" s="90">
        <v>35379</v>
      </c>
      <c r="CZH18" s="90">
        <v>35379</v>
      </c>
      <c r="CZI18" s="90">
        <v>35379</v>
      </c>
      <c r="CZJ18" s="90">
        <v>35379</v>
      </c>
      <c r="CZK18" s="90">
        <v>35379</v>
      </c>
      <c r="CZL18" s="90">
        <v>35379</v>
      </c>
      <c r="CZM18" s="90">
        <v>35379</v>
      </c>
      <c r="CZN18" s="90">
        <v>35379</v>
      </c>
      <c r="CZO18" s="90">
        <v>35379</v>
      </c>
      <c r="CZP18" s="90">
        <v>35379</v>
      </c>
      <c r="CZQ18" s="90">
        <v>35379</v>
      </c>
      <c r="CZR18" s="90">
        <v>35379</v>
      </c>
      <c r="CZS18" s="90">
        <v>35379</v>
      </c>
      <c r="CZT18" s="90">
        <v>35379</v>
      </c>
      <c r="CZU18" s="90">
        <v>35379</v>
      </c>
      <c r="CZV18" s="90">
        <v>35379</v>
      </c>
      <c r="CZW18" s="90">
        <v>35379</v>
      </c>
      <c r="CZX18" s="90">
        <v>35379</v>
      </c>
      <c r="CZY18" s="90">
        <v>35379</v>
      </c>
      <c r="CZZ18" s="90">
        <v>35379</v>
      </c>
      <c r="DAA18" s="90">
        <v>35379</v>
      </c>
      <c r="DAB18" s="90">
        <v>35379</v>
      </c>
      <c r="DAC18" s="90">
        <v>35379</v>
      </c>
      <c r="DAD18" s="90">
        <v>35379</v>
      </c>
      <c r="DAE18" s="90">
        <v>35379</v>
      </c>
      <c r="DAF18" s="90">
        <v>35379</v>
      </c>
      <c r="DAG18" s="90">
        <v>35379</v>
      </c>
      <c r="DAH18" s="90">
        <v>35379</v>
      </c>
      <c r="DAI18" s="90">
        <v>35379</v>
      </c>
      <c r="DAJ18" s="90">
        <v>35379</v>
      </c>
      <c r="DAK18" s="90">
        <v>35379</v>
      </c>
      <c r="DAL18" s="90">
        <v>35379</v>
      </c>
      <c r="DAM18" s="90">
        <v>35379</v>
      </c>
      <c r="DAN18" s="90">
        <v>35379</v>
      </c>
      <c r="DAO18" s="90">
        <v>35379</v>
      </c>
      <c r="DAP18" s="90">
        <v>35379</v>
      </c>
      <c r="DAQ18" s="90">
        <v>35379</v>
      </c>
      <c r="DAR18" s="90">
        <v>35379</v>
      </c>
      <c r="DAS18" s="90">
        <v>35379</v>
      </c>
      <c r="DAT18" s="90">
        <v>35379</v>
      </c>
      <c r="DAU18" s="90">
        <v>35379</v>
      </c>
      <c r="DAV18" s="90">
        <v>35379</v>
      </c>
      <c r="DAW18" s="90">
        <v>35379</v>
      </c>
      <c r="DAX18" s="90">
        <v>35379</v>
      </c>
      <c r="DAY18" s="90">
        <v>35379</v>
      </c>
      <c r="DAZ18" s="90">
        <v>35379</v>
      </c>
      <c r="DBA18" s="90">
        <v>35379</v>
      </c>
      <c r="DBB18" s="90">
        <v>35379</v>
      </c>
      <c r="DBC18" s="90">
        <v>35379</v>
      </c>
      <c r="DBD18" s="90">
        <v>35379</v>
      </c>
      <c r="DBE18" s="90">
        <v>35379</v>
      </c>
      <c r="DBF18" s="90">
        <v>35379</v>
      </c>
      <c r="DBG18" s="90">
        <v>35379</v>
      </c>
      <c r="DBH18" s="90">
        <v>35379</v>
      </c>
      <c r="DBI18" s="90">
        <v>35379</v>
      </c>
      <c r="DBJ18" s="90">
        <v>35379</v>
      </c>
      <c r="DBK18" s="90">
        <v>35379</v>
      </c>
      <c r="DBL18" s="90">
        <v>35379</v>
      </c>
      <c r="DBM18" s="90">
        <v>35379</v>
      </c>
      <c r="DBN18" s="90">
        <v>35379</v>
      </c>
      <c r="DBO18" s="90">
        <v>35379</v>
      </c>
      <c r="DBP18" s="90">
        <v>35379</v>
      </c>
      <c r="DBQ18" s="90">
        <v>35379</v>
      </c>
      <c r="DBR18" s="90">
        <v>35379</v>
      </c>
      <c r="DBS18" s="90">
        <v>35379</v>
      </c>
      <c r="DBT18" s="90">
        <v>35379</v>
      </c>
      <c r="DBU18" s="90">
        <v>35379</v>
      </c>
      <c r="DBV18" s="90">
        <v>35379</v>
      </c>
      <c r="DBW18" s="90">
        <v>35379</v>
      </c>
      <c r="DBX18" s="90">
        <v>35379</v>
      </c>
      <c r="DBY18" s="90">
        <v>35379</v>
      </c>
      <c r="DBZ18" s="90">
        <v>35379</v>
      </c>
      <c r="DCA18" s="90">
        <v>35379</v>
      </c>
      <c r="DCB18" s="90">
        <v>35379</v>
      </c>
      <c r="DCC18" s="90">
        <v>35379</v>
      </c>
      <c r="DCD18" s="90">
        <v>35379</v>
      </c>
      <c r="DCE18" s="90">
        <v>35379</v>
      </c>
      <c r="DCF18" s="90">
        <v>35379</v>
      </c>
      <c r="DCG18" s="90">
        <v>35379</v>
      </c>
      <c r="DCH18" s="90">
        <v>35379</v>
      </c>
      <c r="DCI18" s="90">
        <v>35379</v>
      </c>
      <c r="DCJ18" s="90">
        <v>35379</v>
      </c>
      <c r="DCK18" s="90">
        <v>35379</v>
      </c>
      <c r="DCL18" s="90">
        <v>35379</v>
      </c>
      <c r="DCM18" s="90">
        <v>35379</v>
      </c>
      <c r="DCN18" s="90">
        <v>35379</v>
      </c>
      <c r="DCO18" s="90">
        <v>35379</v>
      </c>
      <c r="DCP18" s="90">
        <v>35379</v>
      </c>
      <c r="DCQ18" s="90">
        <v>35379</v>
      </c>
      <c r="DCR18" s="90">
        <v>35379</v>
      </c>
      <c r="DCS18" s="90">
        <v>35379</v>
      </c>
      <c r="DCT18" s="90">
        <v>35379</v>
      </c>
      <c r="DCU18" s="90">
        <v>35379</v>
      </c>
      <c r="DCV18" s="90">
        <v>35379</v>
      </c>
      <c r="DCW18" s="90">
        <v>35379</v>
      </c>
      <c r="DCX18" s="90">
        <v>35379</v>
      </c>
      <c r="DCY18" s="90">
        <v>35379</v>
      </c>
      <c r="DCZ18" s="90">
        <v>35379</v>
      </c>
      <c r="DDA18" s="90">
        <v>35379</v>
      </c>
      <c r="DDB18" s="90">
        <v>35379</v>
      </c>
      <c r="DDC18" s="90">
        <v>35379</v>
      </c>
      <c r="DDD18" s="90">
        <v>35379</v>
      </c>
      <c r="DDE18" s="90">
        <v>35379</v>
      </c>
      <c r="DDF18" s="90">
        <v>35379</v>
      </c>
      <c r="DDG18" s="90">
        <v>35379</v>
      </c>
      <c r="DDH18" s="90">
        <v>35379</v>
      </c>
      <c r="DDI18" s="90">
        <v>35379</v>
      </c>
      <c r="DDJ18" s="90">
        <v>35379</v>
      </c>
      <c r="DDK18" s="90">
        <v>35379</v>
      </c>
      <c r="DDL18" s="90">
        <v>35379</v>
      </c>
      <c r="DDM18" s="90">
        <v>35379</v>
      </c>
      <c r="DDN18" s="90">
        <v>35379</v>
      </c>
      <c r="DDO18" s="90">
        <v>35379</v>
      </c>
      <c r="DDP18" s="90">
        <v>35379</v>
      </c>
      <c r="DDQ18" s="90">
        <v>35379</v>
      </c>
      <c r="DDR18" s="90">
        <v>35379</v>
      </c>
      <c r="DDS18" s="90">
        <v>35379</v>
      </c>
      <c r="DDT18" s="90">
        <v>35379</v>
      </c>
      <c r="DDU18" s="90">
        <v>35379</v>
      </c>
      <c r="DDV18" s="90">
        <v>35379</v>
      </c>
      <c r="DDW18" s="90">
        <v>35379</v>
      </c>
      <c r="DDX18" s="90">
        <v>35379</v>
      </c>
      <c r="DDY18" s="90">
        <v>35379</v>
      </c>
      <c r="DDZ18" s="90">
        <v>35379</v>
      </c>
      <c r="DEA18" s="90">
        <v>35379</v>
      </c>
      <c r="DEB18" s="90">
        <v>35379</v>
      </c>
      <c r="DEC18" s="90">
        <v>35379</v>
      </c>
      <c r="DED18" s="90">
        <v>35379</v>
      </c>
      <c r="DEE18" s="90">
        <v>35379</v>
      </c>
      <c r="DEF18" s="90">
        <v>35379</v>
      </c>
      <c r="DEG18" s="90">
        <v>35379</v>
      </c>
      <c r="DEH18" s="90">
        <v>35379</v>
      </c>
      <c r="DEI18" s="90">
        <v>35379</v>
      </c>
      <c r="DEJ18" s="90">
        <v>35379</v>
      </c>
      <c r="DEK18" s="90">
        <v>35379</v>
      </c>
      <c r="DEL18" s="90">
        <v>35379</v>
      </c>
      <c r="DEM18" s="90">
        <v>35379</v>
      </c>
      <c r="DEN18" s="90">
        <v>35379</v>
      </c>
      <c r="DEO18" s="90">
        <v>35379</v>
      </c>
      <c r="DEP18" s="90">
        <v>35379</v>
      </c>
      <c r="DEQ18" s="90">
        <v>35379</v>
      </c>
      <c r="DER18" s="90">
        <v>35379</v>
      </c>
      <c r="DES18" s="90">
        <v>35379</v>
      </c>
      <c r="DET18" s="90">
        <v>35379</v>
      </c>
      <c r="DEU18" s="90">
        <v>35379</v>
      </c>
      <c r="DEV18" s="90">
        <v>35379</v>
      </c>
      <c r="DEW18" s="90">
        <v>35379</v>
      </c>
      <c r="DEX18" s="90">
        <v>35379</v>
      </c>
      <c r="DEY18" s="90">
        <v>35379</v>
      </c>
      <c r="DEZ18" s="90">
        <v>35379</v>
      </c>
      <c r="DFA18" s="90">
        <v>35379</v>
      </c>
      <c r="DFB18" s="90">
        <v>35379</v>
      </c>
      <c r="DFC18" s="90">
        <v>35379</v>
      </c>
      <c r="DFD18" s="90">
        <v>35379</v>
      </c>
      <c r="DFE18" s="90">
        <v>35379</v>
      </c>
      <c r="DFF18" s="90">
        <v>35379</v>
      </c>
      <c r="DFG18" s="90">
        <v>35379</v>
      </c>
      <c r="DFH18" s="90">
        <v>35379</v>
      </c>
      <c r="DFI18" s="90">
        <v>35379</v>
      </c>
      <c r="DFJ18" s="90">
        <v>35379</v>
      </c>
      <c r="DFK18" s="90">
        <v>35379</v>
      </c>
      <c r="DFL18" s="90">
        <v>35379</v>
      </c>
      <c r="DFM18" s="90">
        <v>35379</v>
      </c>
      <c r="DFN18" s="90">
        <v>35379</v>
      </c>
      <c r="DFO18" s="90">
        <v>35379</v>
      </c>
      <c r="DFP18" s="90">
        <v>35379</v>
      </c>
      <c r="DFQ18" s="90">
        <v>35379</v>
      </c>
      <c r="DFR18" s="90">
        <v>35379</v>
      </c>
      <c r="DFS18" s="90">
        <v>35379</v>
      </c>
      <c r="DFT18" s="90">
        <v>35379</v>
      </c>
      <c r="DFU18" s="90">
        <v>35379</v>
      </c>
      <c r="DFV18" s="90">
        <v>35379</v>
      </c>
      <c r="DFW18" s="90">
        <v>35379</v>
      </c>
      <c r="DFX18" s="90">
        <v>35379</v>
      </c>
      <c r="DFY18" s="90">
        <v>35379</v>
      </c>
      <c r="DFZ18" s="90">
        <v>35379</v>
      </c>
      <c r="DGA18" s="90">
        <v>35379</v>
      </c>
      <c r="DGB18" s="90">
        <v>35379</v>
      </c>
      <c r="DGC18" s="90">
        <v>35379</v>
      </c>
      <c r="DGD18" s="90">
        <v>35379</v>
      </c>
      <c r="DGE18" s="90">
        <v>35379</v>
      </c>
      <c r="DGF18" s="90">
        <v>35379</v>
      </c>
      <c r="DGG18" s="90">
        <v>35379</v>
      </c>
      <c r="DGH18" s="90">
        <v>35379</v>
      </c>
      <c r="DGI18" s="90">
        <v>35379</v>
      </c>
      <c r="DGJ18" s="90">
        <v>35379</v>
      </c>
      <c r="DGK18" s="90">
        <v>35379</v>
      </c>
      <c r="DGL18" s="90">
        <v>35379</v>
      </c>
      <c r="DGM18" s="90">
        <v>35379</v>
      </c>
      <c r="DGN18" s="90">
        <v>35379</v>
      </c>
      <c r="DGO18" s="90">
        <v>35379</v>
      </c>
      <c r="DGP18" s="90">
        <v>35379</v>
      </c>
      <c r="DGQ18" s="90">
        <v>35379</v>
      </c>
      <c r="DGR18" s="90">
        <v>35379</v>
      </c>
      <c r="DGS18" s="90">
        <v>35379</v>
      </c>
      <c r="DGT18" s="90">
        <v>35379</v>
      </c>
      <c r="DGU18" s="90">
        <v>35379</v>
      </c>
      <c r="DGV18" s="90">
        <v>35379</v>
      </c>
      <c r="DGW18" s="90">
        <v>35379</v>
      </c>
      <c r="DGX18" s="90">
        <v>35379</v>
      </c>
      <c r="DGY18" s="90">
        <v>35379</v>
      </c>
      <c r="DGZ18" s="90">
        <v>35379</v>
      </c>
      <c r="DHA18" s="90">
        <v>35379</v>
      </c>
      <c r="DHB18" s="90">
        <v>35379</v>
      </c>
      <c r="DHC18" s="90">
        <v>35379</v>
      </c>
      <c r="DHD18" s="90">
        <v>35379</v>
      </c>
      <c r="DHE18" s="90">
        <v>35379</v>
      </c>
      <c r="DHF18" s="90">
        <v>35379</v>
      </c>
      <c r="DHG18" s="90">
        <v>35379</v>
      </c>
      <c r="DHH18" s="90">
        <v>35379</v>
      </c>
      <c r="DHI18" s="90">
        <v>35379</v>
      </c>
      <c r="DHJ18" s="90">
        <v>35379</v>
      </c>
      <c r="DHK18" s="90">
        <v>35379</v>
      </c>
      <c r="DHL18" s="90">
        <v>35379</v>
      </c>
      <c r="DHM18" s="90">
        <v>35379</v>
      </c>
      <c r="DHN18" s="90">
        <v>35379</v>
      </c>
      <c r="DHO18" s="90">
        <v>35379</v>
      </c>
      <c r="DHP18" s="90">
        <v>35379</v>
      </c>
      <c r="DHQ18" s="90">
        <v>35379</v>
      </c>
      <c r="DHR18" s="90">
        <v>35379</v>
      </c>
      <c r="DHS18" s="90">
        <v>35379</v>
      </c>
      <c r="DHT18" s="90">
        <v>35379</v>
      </c>
      <c r="DHU18" s="90">
        <v>35379</v>
      </c>
      <c r="DHV18" s="90">
        <v>35379</v>
      </c>
      <c r="DHW18" s="90">
        <v>35379</v>
      </c>
      <c r="DHX18" s="90">
        <v>35379</v>
      </c>
      <c r="DHY18" s="90">
        <v>35379</v>
      </c>
      <c r="DHZ18" s="90">
        <v>35379</v>
      </c>
      <c r="DIA18" s="90">
        <v>35379</v>
      </c>
      <c r="DIB18" s="90">
        <v>35379</v>
      </c>
      <c r="DIC18" s="90">
        <v>35379</v>
      </c>
      <c r="DID18" s="90">
        <v>35379</v>
      </c>
      <c r="DIE18" s="90">
        <v>35379</v>
      </c>
      <c r="DIF18" s="90">
        <v>35379</v>
      </c>
      <c r="DIG18" s="90">
        <v>35379</v>
      </c>
      <c r="DIH18" s="90">
        <v>35379</v>
      </c>
      <c r="DII18" s="90">
        <v>35379</v>
      </c>
      <c r="DIJ18" s="90">
        <v>35379</v>
      </c>
      <c r="DIK18" s="90">
        <v>35379</v>
      </c>
      <c r="DIL18" s="90">
        <v>35379</v>
      </c>
      <c r="DIM18" s="90">
        <v>35379</v>
      </c>
      <c r="DIN18" s="90">
        <v>35379</v>
      </c>
      <c r="DIO18" s="90">
        <v>35379</v>
      </c>
      <c r="DIP18" s="90">
        <v>35379</v>
      </c>
      <c r="DIQ18" s="90">
        <v>35379</v>
      </c>
      <c r="DIR18" s="90">
        <v>35379</v>
      </c>
      <c r="DIS18" s="90">
        <v>35379</v>
      </c>
      <c r="DIT18" s="90">
        <v>35379</v>
      </c>
      <c r="DIU18" s="90">
        <v>35379</v>
      </c>
      <c r="DIV18" s="90">
        <v>35379</v>
      </c>
      <c r="DIW18" s="90">
        <v>35379</v>
      </c>
      <c r="DIX18" s="90">
        <v>35379</v>
      </c>
      <c r="DIY18" s="90">
        <v>35379</v>
      </c>
      <c r="DIZ18" s="90">
        <v>35379</v>
      </c>
      <c r="DJA18" s="90">
        <v>35379</v>
      </c>
      <c r="DJB18" s="90">
        <v>35379</v>
      </c>
      <c r="DJC18" s="90">
        <v>35379</v>
      </c>
      <c r="DJD18" s="90">
        <v>35379</v>
      </c>
      <c r="DJE18" s="90">
        <v>35379</v>
      </c>
      <c r="DJF18" s="90">
        <v>35379</v>
      </c>
      <c r="DJG18" s="90">
        <v>35379</v>
      </c>
      <c r="DJH18" s="90">
        <v>35379</v>
      </c>
      <c r="DJI18" s="90">
        <v>35379</v>
      </c>
      <c r="DJJ18" s="90">
        <v>35379</v>
      </c>
      <c r="DJK18" s="90">
        <v>35379</v>
      </c>
      <c r="DJL18" s="90">
        <v>35379</v>
      </c>
      <c r="DJM18" s="90">
        <v>35379</v>
      </c>
      <c r="DJN18" s="90">
        <v>35379</v>
      </c>
      <c r="DJO18" s="90">
        <v>35379</v>
      </c>
      <c r="DJP18" s="90">
        <v>35379</v>
      </c>
      <c r="DJQ18" s="90">
        <v>35379</v>
      </c>
      <c r="DJR18" s="90">
        <v>35379</v>
      </c>
      <c r="DJS18" s="90">
        <v>35379</v>
      </c>
      <c r="DJT18" s="90">
        <v>35379</v>
      </c>
      <c r="DJU18" s="90">
        <v>35379</v>
      </c>
      <c r="DJV18" s="90">
        <v>35379</v>
      </c>
      <c r="DJW18" s="90">
        <v>35379</v>
      </c>
      <c r="DJX18" s="90">
        <v>35379</v>
      </c>
      <c r="DJY18" s="90">
        <v>35379</v>
      </c>
      <c r="DJZ18" s="90">
        <v>35379</v>
      </c>
      <c r="DKA18" s="90">
        <v>35379</v>
      </c>
      <c r="DKB18" s="90">
        <v>35379</v>
      </c>
      <c r="DKC18" s="90">
        <v>35379</v>
      </c>
      <c r="DKD18" s="90">
        <v>35379</v>
      </c>
      <c r="DKE18" s="90">
        <v>35379</v>
      </c>
      <c r="DKF18" s="90">
        <v>35379</v>
      </c>
      <c r="DKG18" s="90">
        <v>35379</v>
      </c>
      <c r="DKH18" s="90">
        <v>35379</v>
      </c>
      <c r="DKI18" s="90">
        <v>35379</v>
      </c>
      <c r="DKJ18" s="90">
        <v>35379</v>
      </c>
      <c r="DKK18" s="90">
        <v>35379</v>
      </c>
      <c r="DKL18" s="90">
        <v>35379</v>
      </c>
      <c r="DKM18" s="90">
        <v>35379</v>
      </c>
      <c r="DKN18" s="90">
        <v>35379</v>
      </c>
      <c r="DKO18" s="90">
        <v>35379</v>
      </c>
      <c r="DKP18" s="90">
        <v>35379</v>
      </c>
      <c r="DKQ18" s="90">
        <v>35379</v>
      </c>
      <c r="DKR18" s="90">
        <v>35379</v>
      </c>
      <c r="DKS18" s="90">
        <v>35379</v>
      </c>
      <c r="DKT18" s="90">
        <v>35379</v>
      </c>
      <c r="DKU18" s="90">
        <v>35379</v>
      </c>
      <c r="DKV18" s="90">
        <v>35379</v>
      </c>
      <c r="DKW18" s="90">
        <v>35379</v>
      </c>
      <c r="DKX18" s="90">
        <v>35379</v>
      </c>
      <c r="DKY18" s="90">
        <v>35379</v>
      </c>
      <c r="DKZ18" s="90">
        <v>35379</v>
      </c>
      <c r="DLA18" s="90">
        <v>35379</v>
      </c>
      <c r="DLB18" s="90">
        <v>35379</v>
      </c>
      <c r="DLC18" s="90">
        <v>35379</v>
      </c>
      <c r="DLD18" s="90">
        <v>35379</v>
      </c>
      <c r="DLE18" s="90">
        <v>35379</v>
      </c>
      <c r="DLF18" s="90">
        <v>35379</v>
      </c>
      <c r="DLG18" s="90">
        <v>35379</v>
      </c>
      <c r="DLH18" s="90">
        <v>35379</v>
      </c>
      <c r="DLI18" s="90">
        <v>35379</v>
      </c>
      <c r="DLJ18" s="90">
        <v>35379</v>
      </c>
      <c r="DLK18" s="90">
        <v>35379</v>
      </c>
      <c r="DLL18" s="90">
        <v>35379</v>
      </c>
      <c r="DLM18" s="90">
        <v>35379</v>
      </c>
      <c r="DLN18" s="90">
        <v>35379</v>
      </c>
      <c r="DLO18" s="90">
        <v>35379</v>
      </c>
      <c r="DLP18" s="90">
        <v>35379</v>
      </c>
      <c r="DLQ18" s="90">
        <v>35379</v>
      </c>
      <c r="DLR18" s="90">
        <v>35379</v>
      </c>
      <c r="DLS18" s="90">
        <v>35379</v>
      </c>
      <c r="DLT18" s="90">
        <v>35379</v>
      </c>
      <c r="DLU18" s="90">
        <v>35379</v>
      </c>
      <c r="DLV18" s="90">
        <v>35379</v>
      </c>
      <c r="DLW18" s="90">
        <v>35379</v>
      </c>
      <c r="DLX18" s="90">
        <v>35379</v>
      </c>
      <c r="DLY18" s="90">
        <v>35379</v>
      </c>
      <c r="DLZ18" s="90">
        <v>35379</v>
      </c>
      <c r="DMA18" s="90">
        <v>35379</v>
      </c>
      <c r="DMB18" s="90">
        <v>35379</v>
      </c>
      <c r="DMC18" s="90">
        <v>35379</v>
      </c>
      <c r="DMD18" s="90">
        <v>35379</v>
      </c>
      <c r="DME18" s="90">
        <v>35379</v>
      </c>
      <c r="DMF18" s="90">
        <v>35379</v>
      </c>
      <c r="DMG18" s="90">
        <v>35379</v>
      </c>
      <c r="DMH18" s="90">
        <v>35379</v>
      </c>
      <c r="DMI18" s="90">
        <v>35379</v>
      </c>
      <c r="DMJ18" s="90">
        <v>35379</v>
      </c>
      <c r="DMK18" s="90">
        <v>35379</v>
      </c>
      <c r="DML18" s="90">
        <v>35379</v>
      </c>
      <c r="DMM18" s="90">
        <v>35379</v>
      </c>
      <c r="DMN18" s="90">
        <v>35379</v>
      </c>
      <c r="DMO18" s="90">
        <v>35379</v>
      </c>
      <c r="DMP18" s="90">
        <v>35379</v>
      </c>
      <c r="DMQ18" s="90">
        <v>35379</v>
      </c>
      <c r="DMR18" s="90">
        <v>35379</v>
      </c>
      <c r="DMS18" s="90">
        <v>35379</v>
      </c>
      <c r="DMT18" s="90">
        <v>35379</v>
      </c>
      <c r="DMU18" s="90">
        <v>35379</v>
      </c>
      <c r="DMV18" s="90">
        <v>35379</v>
      </c>
      <c r="DMW18" s="90">
        <v>35379</v>
      </c>
      <c r="DMX18" s="90">
        <v>35379</v>
      </c>
      <c r="DMY18" s="90">
        <v>35379</v>
      </c>
      <c r="DMZ18" s="90">
        <v>35379</v>
      </c>
      <c r="DNA18" s="90">
        <v>35379</v>
      </c>
      <c r="DNB18" s="90">
        <v>35379</v>
      </c>
      <c r="DNC18" s="90">
        <v>35379</v>
      </c>
      <c r="DND18" s="90">
        <v>35379</v>
      </c>
      <c r="DNE18" s="90">
        <v>35379</v>
      </c>
      <c r="DNF18" s="90">
        <v>35379</v>
      </c>
      <c r="DNG18" s="90">
        <v>35379</v>
      </c>
      <c r="DNH18" s="90">
        <v>35379</v>
      </c>
      <c r="DNI18" s="90">
        <v>35379</v>
      </c>
      <c r="DNJ18" s="90">
        <v>35379</v>
      </c>
      <c r="DNK18" s="90">
        <v>35379</v>
      </c>
      <c r="DNL18" s="90">
        <v>35379</v>
      </c>
      <c r="DNM18" s="90">
        <v>35379</v>
      </c>
      <c r="DNN18" s="90">
        <v>35379</v>
      </c>
      <c r="DNO18" s="90">
        <v>35379</v>
      </c>
      <c r="DNP18" s="90">
        <v>35379</v>
      </c>
      <c r="DNQ18" s="90">
        <v>35379</v>
      </c>
      <c r="DNR18" s="90">
        <v>35379</v>
      </c>
      <c r="DNS18" s="90">
        <v>35379</v>
      </c>
      <c r="DNT18" s="90">
        <v>35379</v>
      </c>
      <c r="DNU18" s="90">
        <v>35379</v>
      </c>
      <c r="DNV18" s="90">
        <v>35379</v>
      </c>
      <c r="DNW18" s="90">
        <v>35379</v>
      </c>
      <c r="DNX18" s="90">
        <v>35379</v>
      </c>
      <c r="DNY18" s="90">
        <v>35379</v>
      </c>
      <c r="DNZ18" s="90">
        <v>35379</v>
      </c>
      <c r="DOA18" s="90">
        <v>35379</v>
      </c>
      <c r="DOB18" s="90">
        <v>35379</v>
      </c>
      <c r="DOC18" s="90">
        <v>35379</v>
      </c>
      <c r="DOD18" s="90">
        <v>35379</v>
      </c>
      <c r="DOE18" s="90">
        <v>35379</v>
      </c>
      <c r="DOF18" s="90">
        <v>35379</v>
      </c>
      <c r="DOG18" s="90">
        <v>35379</v>
      </c>
      <c r="DOH18" s="90">
        <v>35379</v>
      </c>
      <c r="DOI18" s="90">
        <v>35379</v>
      </c>
      <c r="DOJ18" s="90">
        <v>35379</v>
      </c>
      <c r="DOK18" s="90">
        <v>35379</v>
      </c>
      <c r="DOL18" s="90">
        <v>35379</v>
      </c>
      <c r="DOM18" s="90">
        <v>35379</v>
      </c>
      <c r="DON18" s="90">
        <v>35379</v>
      </c>
      <c r="DOO18" s="90">
        <v>35379</v>
      </c>
      <c r="DOP18" s="90">
        <v>35379</v>
      </c>
      <c r="DOQ18" s="90">
        <v>35379</v>
      </c>
      <c r="DOR18" s="90">
        <v>35379</v>
      </c>
      <c r="DOS18" s="90">
        <v>35379</v>
      </c>
      <c r="DOT18" s="90">
        <v>35379</v>
      </c>
      <c r="DOU18" s="90">
        <v>35379</v>
      </c>
      <c r="DOV18" s="90">
        <v>35379</v>
      </c>
      <c r="DOW18" s="90">
        <v>35379</v>
      </c>
      <c r="DOX18" s="90">
        <v>35379</v>
      </c>
      <c r="DOY18" s="90">
        <v>35379</v>
      </c>
      <c r="DOZ18" s="90">
        <v>35379</v>
      </c>
      <c r="DPA18" s="90">
        <v>35379</v>
      </c>
      <c r="DPB18" s="90">
        <v>35379</v>
      </c>
      <c r="DPC18" s="90">
        <v>35379</v>
      </c>
      <c r="DPD18" s="90">
        <v>35379</v>
      </c>
      <c r="DPE18" s="90">
        <v>35379</v>
      </c>
      <c r="DPF18" s="90">
        <v>35379</v>
      </c>
      <c r="DPG18" s="90">
        <v>35379</v>
      </c>
      <c r="DPH18" s="90">
        <v>35379</v>
      </c>
      <c r="DPI18" s="90">
        <v>35379</v>
      </c>
      <c r="DPJ18" s="90">
        <v>35379</v>
      </c>
      <c r="DPK18" s="90">
        <v>35379</v>
      </c>
      <c r="DPL18" s="90">
        <v>35379</v>
      </c>
      <c r="DPM18" s="90">
        <v>35379</v>
      </c>
      <c r="DPN18" s="90">
        <v>35379</v>
      </c>
      <c r="DPO18" s="90">
        <v>35379</v>
      </c>
      <c r="DPP18" s="90">
        <v>35379</v>
      </c>
      <c r="DPQ18" s="90">
        <v>35379</v>
      </c>
      <c r="DPR18" s="90">
        <v>35379</v>
      </c>
      <c r="DPS18" s="90">
        <v>35379</v>
      </c>
      <c r="DPT18" s="90">
        <v>35379</v>
      </c>
      <c r="DPU18" s="90">
        <v>35379</v>
      </c>
      <c r="DPV18" s="90">
        <v>35379</v>
      </c>
      <c r="DPW18" s="90">
        <v>35379</v>
      </c>
      <c r="DPX18" s="90">
        <v>35379</v>
      </c>
      <c r="DPY18" s="90">
        <v>35379</v>
      </c>
      <c r="DPZ18" s="90">
        <v>35379</v>
      </c>
      <c r="DQA18" s="90">
        <v>35379</v>
      </c>
      <c r="DQB18" s="90">
        <v>35379</v>
      </c>
      <c r="DQC18" s="90">
        <v>35379</v>
      </c>
      <c r="DQD18" s="90">
        <v>35379</v>
      </c>
      <c r="DQE18" s="90">
        <v>35379</v>
      </c>
      <c r="DQF18" s="90">
        <v>35379</v>
      </c>
      <c r="DQG18" s="90">
        <v>35379</v>
      </c>
      <c r="DQH18" s="90">
        <v>35379</v>
      </c>
      <c r="DQI18" s="90">
        <v>35379</v>
      </c>
      <c r="DQJ18" s="90">
        <v>35379</v>
      </c>
      <c r="DQK18" s="90">
        <v>35379</v>
      </c>
      <c r="DQL18" s="90">
        <v>35379</v>
      </c>
      <c r="DQM18" s="90">
        <v>35379</v>
      </c>
      <c r="DQN18" s="90">
        <v>35379</v>
      </c>
      <c r="DQO18" s="90">
        <v>35379</v>
      </c>
      <c r="DQP18" s="90">
        <v>35379</v>
      </c>
      <c r="DQQ18" s="90">
        <v>35379</v>
      </c>
      <c r="DQR18" s="90">
        <v>35379</v>
      </c>
      <c r="DQS18" s="90">
        <v>35379</v>
      </c>
      <c r="DQT18" s="90">
        <v>35379</v>
      </c>
      <c r="DQU18" s="90">
        <v>35379</v>
      </c>
      <c r="DQV18" s="90">
        <v>35379</v>
      </c>
      <c r="DQW18" s="90">
        <v>35379</v>
      </c>
      <c r="DQX18" s="90">
        <v>35379</v>
      </c>
      <c r="DQY18" s="90">
        <v>35379</v>
      </c>
      <c r="DQZ18" s="90">
        <v>35379</v>
      </c>
      <c r="DRA18" s="90">
        <v>35379</v>
      </c>
      <c r="DRB18" s="90">
        <v>35379</v>
      </c>
      <c r="DRC18" s="90">
        <v>35379</v>
      </c>
      <c r="DRD18" s="90">
        <v>35379</v>
      </c>
      <c r="DRE18" s="90">
        <v>35379</v>
      </c>
      <c r="DRF18" s="90">
        <v>35379</v>
      </c>
      <c r="DRG18" s="90">
        <v>35379</v>
      </c>
      <c r="DRH18" s="90">
        <v>35379</v>
      </c>
      <c r="DRI18" s="90">
        <v>35379</v>
      </c>
      <c r="DRJ18" s="90">
        <v>35379</v>
      </c>
      <c r="DRK18" s="90">
        <v>35379</v>
      </c>
      <c r="DRL18" s="90">
        <v>35379</v>
      </c>
      <c r="DRM18" s="90">
        <v>35379</v>
      </c>
      <c r="DRN18" s="90">
        <v>35379</v>
      </c>
      <c r="DRO18" s="90">
        <v>35379</v>
      </c>
      <c r="DRP18" s="90">
        <v>35379</v>
      </c>
      <c r="DRQ18" s="90">
        <v>35379</v>
      </c>
      <c r="DRR18" s="90">
        <v>35379</v>
      </c>
      <c r="DRS18" s="90">
        <v>35379</v>
      </c>
      <c r="DRT18" s="90">
        <v>35379</v>
      </c>
      <c r="DRU18" s="90">
        <v>35379</v>
      </c>
      <c r="DRV18" s="90">
        <v>35379</v>
      </c>
      <c r="DRW18" s="90">
        <v>35379</v>
      </c>
      <c r="DRX18" s="90">
        <v>35379</v>
      </c>
      <c r="DRY18" s="90">
        <v>35379</v>
      </c>
      <c r="DRZ18" s="90">
        <v>35379</v>
      </c>
      <c r="DSA18" s="90">
        <v>35379</v>
      </c>
      <c r="DSB18" s="90">
        <v>35379</v>
      </c>
      <c r="DSC18" s="90">
        <v>35379</v>
      </c>
      <c r="DSD18" s="90">
        <v>35379</v>
      </c>
      <c r="DSE18" s="90">
        <v>35379</v>
      </c>
      <c r="DSF18" s="90">
        <v>35379</v>
      </c>
      <c r="DSG18" s="90">
        <v>35379</v>
      </c>
      <c r="DSH18" s="90">
        <v>35379</v>
      </c>
      <c r="DSI18" s="90">
        <v>35379</v>
      </c>
      <c r="DSJ18" s="90">
        <v>35379</v>
      </c>
      <c r="DSK18" s="90">
        <v>35379</v>
      </c>
      <c r="DSL18" s="90">
        <v>35379</v>
      </c>
      <c r="DSM18" s="90">
        <v>35379</v>
      </c>
      <c r="DSN18" s="90">
        <v>35379</v>
      </c>
      <c r="DSO18" s="90">
        <v>35379</v>
      </c>
      <c r="DSP18" s="90">
        <v>35379</v>
      </c>
      <c r="DSQ18" s="90">
        <v>35379</v>
      </c>
      <c r="DSR18" s="90">
        <v>35379</v>
      </c>
      <c r="DSS18" s="90">
        <v>35379</v>
      </c>
      <c r="DST18" s="90">
        <v>35379</v>
      </c>
      <c r="DSU18" s="90">
        <v>35379</v>
      </c>
      <c r="DSV18" s="90">
        <v>35379</v>
      </c>
      <c r="DSW18" s="90">
        <v>35379</v>
      </c>
      <c r="DSX18" s="90">
        <v>35379</v>
      </c>
      <c r="DSY18" s="90">
        <v>35379</v>
      </c>
      <c r="DSZ18" s="90">
        <v>35379</v>
      </c>
      <c r="DTA18" s="90">
        <v>35379</v>
      </c>
      <c r="DTB18" s="90">
        <v>35379</v>
      </c>
      <c r="DTC18" s="90">
        <v>35379</v>
      </c>
      <c r="DTD18" s="90">
        <v>35379</v>
      </c>
      <c r="DTE18" s="90">
        <v>35379</v>
      </c>
      <c r="DTF18" s="90">
        <v>35379</v>
      </c>
      <c r="DTG18" s="90">
        <v>35379</v>
      </c>
      <c r="DTH18" s="90">
        <v>35379</v>
      </c>
      <c r="DTI18" s="90">
        <v>35379</v>
      </c>
      <c r="DTJ18" s="90">
        <v>35379</v>
      </c>
      <c r="DTK18" s="90">
        <v>35379</v>
      </c>
      <c r="DTL18" s="90">
        <v>35379</v>
      </c>
      <c r="DTM18" s="90">
        <v>35379</v>
      </c>
      <c r="DTN18" s="90">
        <v>35379</v>
      </c>
      <c r="DTO18" s="90">
        <v>35379</v>
      </c>
      <c r="DTP18" s="90">
        <v>35379</v>
      </c>
      <c r="DTQ18" s="90">
        <v>35379</v>
      </c>
      <c r="DTR18" s="90">
        <v>35379</v>
      </c>
      <c r="DTS18" s="90">
        <v>35379</v>
      </c>
      <c r="DTT18" s="90">
        <v>35379</v>
      </c>
      <c r="DTU18" s="90">
        <v>35379</v>
      </c>
      <c r="DTV18" s="90">
        <v>35379</v>
      </c>
      <c r="DTW18" s="90">
        <v>35379</v>
      </c>
      <c r="DTX18" s="90">
        <v>35379</v>
      </c>
      <c r="DTY18" s="90">
        <v>35379</v>
      </c>
      <c r="DTZ18" s="90">
        <v>35379</v>
      </c>
      <c r="DUA18" s="90">
        <v>35379</v>
      </c>
      <c r="DUB18" s="90">
        <v>35379</v>
      </c>
      <c r="DUC18" s="90">
        <v>35379</v>
      </c>
      <c r="DUD18" s="90">
        <v>35379</v>
      </c>
      <c r="DUE18" s="90">
        <v>35379</v>
      </c>
      <c r="DUF18" s="90">
        <v>35379</v>
      </c>
      <c r="DUG18" s="90">
        <v>35379</v>
      </c>
      <c r="DUH18" s="90">
        <v>35379</v>
      </c>
      <c r="DUI18" s="90">
        <v>35379</v>
      </c>
      <c r="DUJ18" s="90">
        <v>35379</v>
      </c>
      <c r="DUK18" s="90">
        <v>35379</v>
      </c>
      <c r="DUL18" s="90">
        <v>35379</v>
      </c>
      <c r="DUM18" s="90">
        <v>35379</v>
      </c>
      <c r="DUN18" s="90">
        <v>35379</v>
      </c>
      <c r="DUO18" s="90">
        <v>35379</v>
      </c>
      <c r="DUP18" s="90">
        <v>35379</v>
      </c>
      <c r="DUQ18" s="90">
        <v>35379</v>
      </c>
      <c r="DUR18" s="90">
        <v>35379</v>
      </c>
      <c r="DUS18" s="90">
        <v>35379</v>
      </c>
      <c r="DUT18" s="90">
        <v>35379</v>
      </c>
      <c r="DUU18" s="90">
        <v>35379</v>
      </c>
      <c r="DUV18" s="90">
        <v>35379</v>
      </c>
      <c r="DUW18" s="90">
        <v>35379</v>
      </c>
      <c r="DUX18" s="90">
        <v>35379</v>
      </c>
      <c r="DUY18" s="90">
        <v>35379</v>
      </c>
      <c r="DUZ18" s="90">
        <v>35379</v>
      </c>
      <c r="DVA18" s="90">
        <v>35379</v>
      </c>
      <c r="DVB18" s="90">
        <v>35379</v>
      </c>
      <c r="DVC18" s="90">
        <v>35379</v>
      </c>
      <c r="DVD18" s="90">
        <v>35379</v>
      </c>
      <c r="DVE18" s="90">
        <v>35379</v>
      </c>
      <c r="DVF18" s="90">
        <v>35379</v>
      </c>
      <c r="DVG18" s="90">
        <v>35379</v>
      </c>
      <c r="DVH18" s="90">
        <v>35379</v>
      </c>
      <c r="DVI18" s="90">
        <v>35379</v>
      </c>
      <c r="DVJ18" s="90">
        <v>35379</v>
      </c>
      <c r="DVK18" s="90">
        <v>35379</v>
      </c>
      <c r="DVL18" s="90">
        <v>35379</v>
      </c>
      <c r="DVM18" s="90">
        <v>35379</v>
      </c>
      <c r="DVN18" s="90">
        <v>35379</v>
      </c>
      <c r="DVO18" s="90">
        <v>35379</v>
      </c>
      <c r="DVP18" s="90">
        <v>35379</v>
      </c>
      <c r="DVQ18" s="90">
        <v>35379</v>
      </c>
      <c r="DVR18" s="90">
        <v>35379</v>
      </c>
      <c r="DVS18" s="90">
        <v>35379</v>
      </c>
      <c r="DVT18" s="90">
        <v>35379</v>
      </c>
      <c r="DVU18" s="90">
        <v>35379</v>
      </c>
      <c r="DVV18" s="90">
        <v>35379</v>
      </c>
      <c r="DVW18" s="90">
        <v>35379</v>
      </c>
      <c r="DVX18" s="90">
        <v>35379</v>
      </c>
      <c r="DVY18" s="90">
        <v>35379</v>
      </c>
      <c r="DVZ18" s="90">
        <v>35379</v>
      </c>
      <c r="DWA18" s="90">
        <v>35379</v>
      </c>
      <c r="DWB18" s="90">
        <v>35379</v>
      </c>
      <c r="DWC18" s="90">
        <v>35379</v>
      </c>
      <c r="DWD18" s="90">
        <v>35379</v>
      </c>
      <c r="DWE18" s="90">
        <v>35379</v>
      </c>
      <c r="DWF18" s="90">
        <v>35379</v>
      </c>
      <c r="DWG18" s="90">
        <v>35379</v>
      </c>
      <c r="DWH18" s="90">
        <v>35379</v>
      </c>
      <c r="DWI18" s="90">
        <v>35379</v>
      </c>
      <c r="DWJ18" s="90">
        <v>35379</v>
      </c>
      <c r="DWK18" s="90">
        <v>35379</v>
      </c>
      <c r="DWL18" s="90">
        <v>35379</v>
      </c>
      <c r="DWM18" s="90">
        <v>35379</v>
      </c>
      <c r="DWN18" s="90">
        <v>35379</v>
      </c>
      <c r="DWO18" s="90">
        <v>35379</v>
      </c>
      <c r="DWP18" s="90">
        <v>35379</v>
      </c>
      <c r="DWQ18" s="90">
        <v>35379</v>
      </c>
      <c r="DWR18" s="90">
        <v>35379</v>
      </c>
      <c r="DWS18" s="90">
        <v>35379</v>
      </c>
      <c r="DWT18" s="90">
        <v>35379</v>
      </c>
      <c r="DWU18" s="90">
        <v>35379</v>
      </c>
      <c r="DWV18" s="90">
        <v>35379</v>
      </c>
      <c r="DWW18" s="90">
        <v>35379</v>
      </c>
      <c r="DWX18" s="90">
        <v>35379</v>
      </c>
      <c r="DWY18" s="90">
        <v>35379</v>
      </c>
      <c r="DWZ18" s="90">
        <v>35379</v>
      </c>
      <c r="DXA18" s="90">
        <v>35379</v>
      </c>
      <c r="DXB18" s="90">
        <v>35379</v>
      </c>
      <c r="DXC18" s="90">
        <v>35379</v>
      </c>
      <c r="DXD18" s="90">
        <v>35379</v>
      </c>
      <c r="DXE18" s="90">
        <v>35379</v>
      </c>
      <c r="DXF18" s="90">
        <v>35379</v>
      </c>
      <c r="DXG18" s="90">
        <v>35379</v>
      </c>
      <c r="DXH18" s="90">
        <v>35379</v>
      </c>
      <c r="DXI18" s="90">
        <v>35379</v>
      </c>
      <c r="DXJ18" s="90">
        <v>35379</v>
      </c>
      <c r="DXK18" s="90">
        <v>35379</v>
      </c>
      <c r="DXL18" s="90">
        <v>35379</v>
      </c>
      <c r="DXM18" s="90">
        <v>35379</v>
      </c>
      <c r="DXN18" s="90">
        <v>35379</v>
      </c>
      <c r="DXO18" s="90">
        <v>35379</v>
      </c>
      <c r="DXP18" s="90">
        <v>35379</v>
      </c>
      <c r="DXQ18" s="90">
        <v>35379</v>
      </c>
      <c r="DXR18" s="90">
        <v>35379</v>
      </c>
      <c r="DXS18" s="90">
        <v>35379</v>
      </c>
      <c r="DXT18" s="90">
        <v>35379</v>
      </c>
      <c r="DXU18" s="90">
        <v>35379</v>
      </c>
      <c r="DXV18" s="90">
        <v>35379</v>
      </c>
      <c r="DXW18" s="90">
        <v>35379</v>
      </c>
      <c r="DXX18" s="90">
        <v>35379</v>
      </c>
      <c r="DXY18" s="90">
        <v>35379</v>
      </c>
      <c r="DXZ18" s="90">
        <v>35379</v>
      </c>
      <c r="DYA18" s="90">
        <v>35379</v>
      </c>
      <c r="DYB18" s="90">
        <v>35379</v>
      </c>
      <c r="DYC18" s="90">
        <v>35379</v>
      </c>
      <c r="DYD18" s="90">
        <v>35379</v>
      </c>
      <c r="DYE18" s="90">
        <v>35379</v>
      </c>
      <c r="DYF18" s="90">
        <v>35379</v>
      </c>
      <c r="DYG18" s="90">
        <v>35379</v>
      </c>
      <c r="DYH18" s="90">
        <v>35379</v>
      </c>
      <c r="DYI18" s="90">
        <v>35379</v>
      </c>
      <c r="DYJ18" s="90">
        <v>35379</v>
      </c>
      <c r="DYK18" s="90">
        <v>35379</v>
      </c>
      <c r="DYL18" s="90">
        <v>35379</v>
      </c>
      <c r="DYM18" s="90">
        <v>35379</v>
      </c>
      <c r="DYN18" s="90">
        <v>35379</v>
      </c>
      <c r="DYO18" s="90">
        <v>35379</v>
      </c>
      <c r="DYP18" s="90">
        <v>35379</v>
      </c>
      <c r="DYQ18" s="90">
        <v>35379</v>
      </c>
      <c r="DYR18" s="90">
        <v>35379</v>
      </c>
      <c r="DYS18" s="90">
        <v>35379</v>
      </c>
      <c r="DYT18" s="90">
        <v>35379</v>
      </c>
      <c r="DYU18" s="90">
        <v>35379</v>
      </c>
      <c r="DYV18" s="90">
        <v>35379</v>
      </c>
      <c r="DYW18" s="90">
        <v>35379</v>
      </c>
      <c r="DYX18" s="90">
        <v>35379</v>
      </c>
      <c r="DYY18" s="90">
        <v>35379</v>
      </c>
      <c r="DYZ18" s="90">
        <v>35379</v>
      </c>
      <c r="DZA18" s="90">
        <v>35379</v>
      </c>
      <c r="DZB18" s="90">
        <v>35379</v>
      </c>
      <c r="DZC18" s="90">
        <v>35379</v>
      </c>
      <c r="DZD18" s="90">
        <v>35379</v>
      </c>
      <c r="DZE18" s="90">
        <v>35379</v>
      </c>
      <c r="DZF18" s="90">
        <v>35379</v>
      </c>
      <c r="DZG18" s="90">
        <v>35379</v>
      </c>
      <c r="DZH18" s="90">
        <v>35379</v>
      </c>
      <c r="DZI18" s="90">
        <v>35379</v>
      </c>
      <c r="DZJ18" s="90">
        <v>35379</v>
      </c>
      <c r="DZK18" s="90">
        <v>35379</v>
      </c>
      <c r="DZL18" s="90">
        <v>35379</v>
      </c>
      <c r="DZM18" s="90">
        <v>35379</v>
      </c>
      <c r="DZN18" s="90">
        <v>35379</v>
      </c>
      <c r="DZO18" s="90">
        <v>35379</v>
      </c>
      <c r="DZP18" s="90">
        <v>35379</v>
      </c>
      <c r="DZQ18" s="90">
        <v>35379</v>
      </c>
      <c r="DZR18" s="90">
        <v>35379</v>
      </c>
      <c r="DZS18" s="90">
        <v>35379</v>
      </c>
      <c r="DZT18" s="90">
        <v>35379</v>
      </c>
      <c r="DZU18" s="90">
        <v>35379</v>
      </c>
      <c r="DZV18" s="90">
        <v>35379</v>
      </c>
      <c r="DZW18" s="90">
        <v>35379</v>
      </c>
      <c r="DZX18" s="90">
        <v>35379</v>
      </c>
      <c r="DZY18" s="90">
        <v>35379</v>
      </c>
      <c r="DZZ18" s="90">
        <v>35379</v>
      </c>
      <c r="EAA18" s="90">
        <v>35379</v>
      </c>
      <c r="EAB18" s="90">
        <v>35379</v>
      </c>
      <c r="EAC18" s="90">
        <v>35379</v>
      </c>
      <c r="EAD18" s="90">
        <v>35379</v>
      </c>
      <c r="EAE18" s="90">
        <v>35379</v>
      </c>
      <c r="EAF18" s="90">
        <v>35379</v>
      </c>
      <c r="EAG18" s="90">
        <v>35379</v>
      </c>
      <c r="EAH18" s="90">
        <v>35379</v>
      </c>
      <c r="EAI18" s="90">
        <v>35379</v>
      </c>
      <c r="EAJ18" s="90">
        <v>35379</v>
      </c>
      <c r="EAK18" s="90">
        <v>35379</v>
      </c>
      <c r="EAL18" s="90">
        <v>35379</v>
      </c>
      <c r="EAM18" s="90">
        <v>35379</v>
      </c>
      <c r="EAN18" s="90">
        <v>35379</v>
      </c>
      <c r="EAO18" s="90">
        <v>35379</v>
      </c>
      <c r="EAP18" s="90">
        <v>35379</v>
      </c>
      <c r="EAQ18" s="90">
        <v>35379</v>
      </c>
      <c r="EAR18" s="90">
        <v>35379</v>
      </c>
      <c r="EAS18" s="90">
        <v>35379</v>
      </c>
      <c r="EAT18" s="90">
        <v>35379</v>
      </c>
      <c r="EAU18" s="90">
        <v>35379</v>
      </c>
      <c r="EAV18" s="90">
        <v>35379</v>
      </c>
      <c r="EAW18" s="90">
        <v>35379</v>
      </c>
      <c r="EAX18" s="90">
        <v>35379</v>
      </c>
      <c r="EAY18" s="90">
        <v>35379</v>
      </c>
      <c r="EAZ18" s="90">
        <v>35379</v>
      </c>
      <c r="EBA18" s="90">
        <v>35379</v>
      </c>
      <c r="EBB18" s="90">
        <v>35379</v>
      </c>
      <c r="EBC18" s="90">
        <v>35379</v>
      </c>
      <c r="EBD18" s="90">
        <v>35379</v>
      </c>
      <c r="EBE18" s="90">
        <v>35379</v>
      </c>
      <c r="EBF18" s="90">
        <v>35379</v>
      </c>
      <c r="EBG18" s="90">
        <v>35379</v>
      </c>
      <c r="EBH18" s="90">
        <v>35379</v>
      </c>
      <c r="EBI18" s="90">
        <v>35379</v>
      </c>
      <c r="EBJ18" s="90">
        <v>35379</v>
      </c>
      <c r="EBK18" s="90">
        <v>35379</v>
      </c>
      <c r="EBL18" s="90">
        <v>35379</v>
      </c>
      <c r="EBM18" s="90">
        <v>35379</v>
      </c>
      <c r="EBN18" s="90">
        <v>35379</v>
      </c>
      <c r="EBO18" s="90">
        <v>35379</v>
      </c>
      <c r="EBP18" s="90">
        <v>35379</v>
      </c>
      <c r="EBQ18" s="90">
        <v>35379</v>
      </c>
      <c r="EBR18" s="90">
        <v>35379</v>
      </c>
      <c r="EBS18" s="90">
        <v>35379</v>
      </c>
      <c r="EBT18" s="90">
        <v>35379</v>
      </c>
      <c r="EBU18" s="90">
        <v>35379</v>
      </c>
      <c r="EBV18" s="90">
        <v>35379</v>
      </c>
      <c r="EBW18" s="90">
        <v>35379</v>
      </c>
      <c r="EBX18" s="90">
        <v>35379</v>
      </c>
      <c r="EBY18" s="90">
        <v>35379</v>
      </c>
      <c r="EBZ18" s="90">
        <v>35379</v>
      </c>
      <c r="ECA18" s="90">
        <v>35379</v>
      </c>
      <c r="ECB18" s="90">
        <v>35379</v>
      </c>
      <c r="ECC18" s="90">
        <v>35379</v>
      </c>
      <c r="ECD18" s="90">
        <v>35379</v>
      </c>
      <c r="ECE18" s="90">
        <v>35379</v>
      </c>
      <c r="ECF18" s="90">
        <v>35379</v>
      </c>
      <c r="ECG18" s="90">
        <v>35379</v>
      </c>
      <c r="ECH18" s="90">
        <v>35379</v>
      </c>
      <c r="ECI18" s="90">
        <v>35379</v>
      </c>
      <c r="ECJ18" s="90">
        <v>35379</v>
      </c>
      <c r="ECK18" s="90">
        <v>35379</v>
      </c>
      <c r="ECL18" s="90">
        <v>35379</v>
      </c>
      <c r="ECM18" s="90">
        <v>35379</v>
      </c>
      <c r="ECN18" s="90">
        <v>35379</v>
      </c>
      <c r="ECO18" s="90">
        <v>35379</v>
      </c>
      <c r="ECP18" s="90">
        <v>35379</v>
      </c>
      <c r="ECQ18" s="90">
        <v>35379</v>
      </c>
      <c r="ECR18" s="90">
        <v>35379</v>
      </c>
      <c r="ECS18" s="90">
        <v>35379</v>
      </c>
      <c r="ECT18" s="90">
        <v>35379</v>
      </c>
      <c r="ECU18" s="90">
        <v>35379</v>
      </c>
      <c r="ECV18" s="90">
        <v>35379</v>
      </c>
      <c r="ECW18" s="90">
        <v>35379</v>
      </c>
      <c r="ECX18" s="90">
        <v>35379</v>
      </c>
      <c r="ECY18" s="90">
        <v>35379</v>
      </c>
      <c r="ECZ18" s="90">
        <v>35379</v>
      </c>
      <c r="EDA18" s="90">
        <v>35379</v>
      </c>
      <c r="EDB18" s="90">
        <v>35379</v>
      </c>
      <c r="EDC18" s="90">
        <v>35379</v>
      </c>
      <c r="EDD18" s="90">
        <v>35379</v>
      </c>
      <c r="EDE18" s="90">
        <v>35379</v>
      </c>
      <c r="EDF18" s="90">
        <v>35379</v>
      </c>
      <c r="EDG18" s="90">
        <v>35379</v>
      </c>
      <c r="EDH18" s="90">
        <v>35379</v>
      </c>
      <c r="EDI18" s="90">
        <v>35379</v>
      </c>
      <c r="EDJ18" s="90">
        <v>35379</v>
      </c>
      <c r="EDK18" s="90">
        <v>35379</v>
      </c>
      <c r="EDL18" s="90">
        <v>35379</v>
      </c>
      <c r="EDM18" s="90">
        <v>35379</v>
      </c>
      <c r="EDN18" s="90">
        <v>35379</v>
      </c>
      <c r="EDO18" s="90">
        <v>35379</v>
      </c>
      <c r="EDP18" s="90">
        <v>35379</v>
      </c>
      <c r="EDQ18" s="90">
        <v>35379</v>
      </c>
      <c r="EDR18" s="90">
        <v>35379</v>
      </c>
      <c r="EDS18" s="90">
        <v>35379</v>
      </c>
      <c r="EDT18" s="90">
        <v>35379</v>
      </c>
      <c r="EDU18" s="90">
        <v>35379</v>
      </c>
      <c r="EDV18" s="90">
        <v>35379</v>
      </c>
      <c r="EDW18" s="90">
        <v>35379</v>
      </c>
      <c r="EDX18" s="90">
        <v>35379</v>
      </c>
      <c r="EDY18" s="90">
        <v>35379</v>
      </c>
      <c r="EDZ18" s="90">
        <v>35379</v>
      </c>
      <c r="EEA18" s="90">
        <v>35379</v>
      </c>
      <c r="EEB18" s="90">
        <v>35379</v>
      </c>
      <c r="EEC18" s="90">
        <v>35379</v>
      </c>
      <c r="EED18" s="90">
        <v>35379</v>
      </c>
      <c r="EEE18" s="90">
        <v>35379</v>
      </c>
      <c r="EEF18" s="90">
        <v>35379</v>
      </c>
      <c r="EEG18" s="90">
        <v>35379</v>
      </c>
      <c r="EEH18" s="90">
        <v>35379</v>
      </c>
      <c r="EEI18" s="90">
        <v>35379</v>
      </c>
      <c r="EEJ18" s="90">
        <v>35379</v>
      </c>
      <c r="EEK18" s="90">
        <v>35379</v>
      </c>
      <c r="EEL18" s="90">
        <v>35379</v>
      </c>
      <c r="EEM18" s="90">
        <v>35379</v>
      </c>
      <c r="EEN18" s="90">
        <v>35379</v>
      </c>
      <c r="EEO18" s="90">
        <v>35379</v>
      </c>
      <c r="EEP18" s="90">
        <v>35379</v>
      </c>
      <c r="EEQ18" s="90">
        <v>35379</v>
      </c>
      <c r="EER18" s="90">
        <v>35379</v>
      </c>
      <c r="EES18" s="90">
        <v>35379</v>
      </c>
      <c r="EET18" s="90">
        <v>35379</v>
      </c>
      <c r="EEU18" s="90">
        <v>35379</v>
      </c>
      <c r="EEV18" s="90">
        <v>35379</v>
      </c>
      <c r="EEW18" s="90">
        <v>35379</v>
      </c>
      <c r="EEX18" s="90">
        <v>35379</v>
      </c>
      <c r="EEY18" s="90">
        <v>35379</v>
      </c>
      <c r="EEZ18" s="90">
        <v>35379</v>
      </c>
      <c r="EFA18" s="90">
        <v>35379</v>
      </c>
      <c r="EFB18" s="90">
        <v>35379</v>
      </c>
      <c r="EFC18" s="90">
        <v>35379</v>
      </c>
      <c r="EFD18" s="90">
        <v>35379</v>
      </c>
      <c r="EFE18" s="90">
        <v>35379</v>
      </c>
      <c r="EFF18" s="90">
        <v>35379</v>
      </c>
      <c r="EFG18" s="90">
        <v>35379</v>
      </c>
      <c r="EFH18" s="90">
        <v>35379</v>
      </c>
      <c r="EFI18" s="90">
        <v>35379</v>
      </c>
      <c r="EFJ18" s="90">
        <v>35379</v>
      </c>
      <c r="EFK18" s="90">
        <v>35379</v>
      </c>
      <c r="EFL18" s="90">
        <v>35379</v>
      </c>
      <c r="EFM18" s="90">
        <v>35379</v>
      </c>
      <c r="EFN18" s="90">
        <v>35379</v>
      </c>
      <c r="EFO18" s="90">
        <v>35379</v>
      </c>
      <c r="EFP18" s="90">
        <v>35379</v>
      </c>
      <c r="EFQ18" s="90">
        <v>35379</v>
      </c>
      <c r="EFR18" s="90">
        <v>35379</v>
      </c>
      <c r="EFS18" s="90">
        <v>35379</v>
      </c>
      <c r="EFT18" s="90">
        <v>35379</v>
      </c>
      <c r="EFU18" s="90">
        <v>35379</v>
      </c>
      <c r="EFV18" s="90">
        <v>35379</v>
      </c>
      <c r="EFW18" s="90">
        <v>35379</v>
      </c>
      <c r="EFX18" s="90">
        <v>35379</v>
      </c>
      <c r="EFY18" s="90">
        <v>35379</v>
      </c>
      <c r="EFZ18" s="90">
        <v>35379</v>
      </c>
      <c r="EGA18" s="90">
        <v>35379</v>
      </c>
      <c r="EGB18" s="90">
        <v>35379</v>
      </c>
      <c r="EGC18" s="90">
        <v>35379</v>
      </c>
      <c r="EGD18" s="90">
        <v>35379</v>
      </c>
      <c r="EGE18" s="90">
        <v>35379</v>
      </c>
      <c r="EGF18" s="90">
        <v>35379</v>
      </c>
      <c r="EGG18" s="90">
        <v>35379</v>
      </c>
      <c r="EGH18" s="90">
        <v>35379</v>
      </c>
      <c r="EGI18" s="90">
        <v>35379</v>
      </c>
      <c r="EGJ18" s="90">
        <v>35379</v>
      </c>
      <c r="EGK18" s="90">
        <v>35379</v>
      </c>
      <c r="EGL18" s="90">
        <v>35379</v>
      </c>
      <c r="EGM18" s="90">
        <v>35379</v>
      </c>
      <c r="EGN18" s="90">
        <v>35379</v>
      </c>
      <c r="EGO18" s="90">
        <v>35379</v>
      </c>
      <c r="EGP18" s="90">
        <v>35379</v>
      </c>
      <c r="EGQ18" s="90">
        <v>35379</v>
      </c>
      <c r="EGR18" s="90">
        <v>35379</v>
      </c>
      <c r="EGS18" s="90">
        <v>35379</v>
      </c>
      <c r="EGT18" s="90">
        <v>35379</v>
      </c>
      <c r="EGU18" s="90">
        <v>35379</v>
      </c>
      <c r="EGV18" s="90">
        <v>35379</v>
      </c>
      <c r="EGW18" s="90">
        <v>35379</v>
      </c>
      <c r="EGX18" s="90">
        <v>35379</v>
      </c>
      <c r="EGY18" s="90">
        <v>35379</v>
      </c>
      <c r="EGZ18" s="90">
        <v>35379</v>
      </c>
      <c r="EHA18" s="90">
        <v>35379</v>
      </c>
      <c r="EHB18" s="90">
        <v>35379</v>
      </c>
      <c r="EHC18" s="90">
        <v>35379</v>
      </c>
      <c r="EHD18" s="90">
        <v>35379</v>
      </c>
      <c r="EHE18" s="90">
        <v>35379</v>
      </c>
      <c r="EHF18" s="90">
        <v>35379</v>
      </c>
      <c r="EHG18" s="90">
        <v>35379</v>
      </c>
      <c r="EHH18" s="90">
        <v>35379</v>
      </c>
      <c r="EHI18" s="90">
        <v>35379</v>
      </c>
      <c r="EHJ18" s="90">
        <v>35379</v>
      </c>
      <c r="EHK18" s="90">
        <v>35379</v>
      </c>
      <c r="EHL18" s="90">
        <v>35379</v>
      </c>
      <c r="EHM18" s="90">
        <v>35379</v>
      </c>
      <c r="EHN18" s="90">
        <v>35379</v>
      </c>
      <c r="EHO18" s="90">
        <v>35379</v>
      </c>
      <c r="EHP18" s="90">
        <v>35379</v>
      </c>
      <c r="EHQ18" s="90">
        <v>35379</v>
      </c>
      <c r="EHR18" s="90">
        <v>35379</v>
      </c>
      <c r="EHS18" s="90">
        <v>35379</v>
      </c>
      <c r="EHT18" s="90">
        <v>35379</v>
      </c>
      <c r="EHU18" s="90">
        <v>35379</v>
      </c>
      <c r="EHV18" s="90">
        <v>35379</v>
      </c>
      <c r="EHW18" s="90">
        <v>35379</v>
      </c>
      <c r="EHX18" s="90">
        <v>35379</v>
      </c>
      <c r="EHY18" s="90">
        <v>35379</v>
      </c>
      <c r="EHZ18" s="90">
        <v>35379</v>
      </c>
      <c r="EIA18" s="90">
        <v>35379</v>
      </c>
      <c r="EIB18" s="90">
        <v>35379</v>
      </c>
      <c r="EIC18" s="90">
        <v>35379</v>
      </c>
      <c r="EID18" s="90">
        <v>35379</v>
      </c>
      <c r="EIE18" s="90">
        <v>35379</v>
      </c>
      <c r="EIF18" s="90">
        <v>35379</v>
      </c>
      <c r="EIG18" s="90">
        <v>35379</v>
      </c>
      <c r="EIH18" s="90">
        <v>35379</v>
      </c>
      <c r="EII18" s="90">
        <v>35379</v>
      </c>
      <c r="EIJ18" s="90">
        <v>35379</v>
      </c>
      <c r="EIK18" s="90">
        <v>35379</v>
      </c>
      <c r="EIL18" s="90">
        <v>35379</v>
      </c>
      <c r="EIM18" s="90">
        <v>35379</v>
      </c>
      <c r="EIN18" s="90">
        <v>35379</v>
      </c>
      <c r="EIO18" s="90">
        <v>35379</v>
      </c>
      <c r="EIP18" s="90">
        <v>35379</v>
      </c>
      <c r="EIQ18" s="90">
        <v>35379</v>
      </c>
      <c r="EIR18" s="90">
        <v>35379</v>
      </c>
      <c r="EIS18" s="90">
        <v>35379</v>
      </c>
      <c r="EIT18" s="90">
        <v>35379</v>
      </c>
      <c r="EIU18" s="90">
        <v>35379</v>
      </c>
      <c r="EIV18" s="90">
        <v>35379</v>
      </c>
      <c r="EIW18" s="90">
        <v>35379</v>
      </c>
      <c r="EIX18" s="90">
        <v>35379</v>
      </c>
      <c r="EIY18" s="90">
        <v>35379</v>
      </c>
      <c r="EIZ18" s="90">
        <v>35379</v>
      </c>
      <c r="EJA18" s="90">
        <v>35379</v>
      </c>
      <c r="EJB18" s="90">
        <v>35379</v>
      </c>
      <c r="EJC18" s="90">
        <v>35379</v>
      </c>
      <c r="EJD18" s="90">
        <v>35379</v>
      </c>
      <c r="EJE18" s="90">
        <v>35379</v>
      </c>
      <c r="EJF18" s="90">
        <v>35379</v>
      </c>
      <c r="EJG18" s="90">
        <v>35379</v>
      </c>
      <c r="EJH18" s="90">
        <v>35379</v>
      </c>
      <c r="EJI18" s="90">
        <v>35379</v>
      </c>
      <c r="EJJ18" s="90">
        <v>35379</v>
      </c>
      <c r="EJK18" s="90">
        <v>35379</v>
      </c>
      <c r="EJL18" s="90">
        <v>35379</v>
      </c>
      <c r="EJM18" s="90">
        <v>35379</v>
      </c>
      <c r="EJN18" s="90">
        <v>35379</v>
      </c>
      <c r="EJO18" s="90">
        <v>35379</v>
      </c>
      <c r="EJP18" s="90">
        <v>35379</v>
      </c>
      <c r="EJQ18" s="90">
        <v>35379</v>
      </c>
      <c r="EJR18" s="90">
        <v>35379</v>
      </c>
      <c r="EJS18" s="90">
        <v>35379</v>
      </c>
      <c r="EJT18" s="90">
        <v>35379</v>
      </c>
      <c r="EJU18" s="90">
        <v>35379</v>
      </c>
      <c r="EJV18" s="90">
        <v>35379</v>
      </c>
      <c r="EJW18" s="90">
        <v>35379</v>
      </c>
      <c r="EJX18" s="90">
        <v>35379</v>
      </c>
      <c r="EJY18" s="90">
        <v>35379</v>
      </c>
      <c r="EJZ18" s="90">
        <v>35379</v>
      </c>
      <c r="EKA18" s="90">
        <v>35379</v>
      </c>
      <c r="EKB18" s="90">
        <v>35379</v>
      </c>
      <c r="EKC18" s="90">
        <v>35379</v>
      </c>
      <c r="EKD18" s="90">
        <v>35379</v>
      </c>
      <c r="EKE18" s="90">
        <v>35379</v>
      </c>
      <c r="EKF18" s="90">
        <v>35379</v>
      </c>
      <c r="EKG18" s="90">
        <v>35379</v>
      </c>
      <c r="EKH18" s="90">
        <v>35379</v>
      </c>
      <c r="EKI18" s="90">
        <v>35379</v>
      </c>
      <c r="EKJ18" s="90">
        <v>35379</v>
      </c>
      <c r="EKK18" s="90">
        <v>35379</v>
      </c>
      <c r="EKL18" s="90">
        <v>35379</v>
      </c>
      <c r="EKM18" s="90">
        <v>35379</v>
      </c>
      <c r="EKN18" s="90">
        <v>35379</v>
      </c>
      <c r="EKO18" s="90">
        <v>35379</v>
      </c>
      <c r="EKP18" s="90">
        <v>35379</v>
      </c>
      <c r="EKQ18" s="90">
        <v>35379</v>
      </c>
      <c r="EKR18" s="90">
        <v>35379</v>
      </c>
      <c r="EKS18" s="90">
        <v>35379</v>
      </c>
      <c r="EKT18" s="90">
        <v>35379</v>
      </c>
      <c r="EKU18" s="90">
        <v>35379</v>
      </c>
      <c r="EKV18" s="90">
        <v>35379</v>
      </c>
      <c r="EKW18" s="90">
        <v>35379</v>
      </c>
      <c r="EKX18" s="90">
        <v>35379</v>
      </c>
      <c r="EKY18" s="90">
        <v>35379</v>
      </c>
      <c r="EKZ18" s="90">
        <v>35379</v>
      </c>
      <c r="ELA18" s="90">
        <v>35379</v>
      </c>
      <c r="ELB18" s="90">
        <v>35379</v>
      </c>
      <c r="ELC18" s="90">
        <v>35379</v>
      </c>
      <c r="ELD18" s="90">
        <v>35379</v>
      </c>
      <c r="ELE18" s="90">
        <v>35379</v>
      </c>
      <c r="ELF18" s="90">
        <v>35379</v>
      </c>
      <c r="ELG18" s="90">
        <v>35379</v>
      </c>
      <c r="ELH18" s="90">
        <v>35379</v>
      </c>
      <c r="ELI18" s="90">
        <v>35379</v>
      </c>
      <c r="ELJ18" s="90">
        <v>35379</v>
      </c>
      <c r="ELK18" s="90">
        <v>35379</v>
      </c>
      <c r="ELL18" s="90">
        <v>35379</v>
      </c>
      <c r="ELM18" s="90">
        <v>35379</v>
      </c>
      <c r="ELN18" s="90">
        <v>35379</v>
      </c>
      <c r="ELO18" s="90">
        <v>35379</v>
      </c>
      <c r="ELP18" s="90">
        <v>35379</v>
      </c>
      <c r="ELQ18" s="90">
        <v>35379</v>
      </c>
      <c r="ELR18" s="90">
        <v>35379</v>
      </c>
      <c r="ELS18" s="90">
        <v>35379</v>
      </c>
      <c r="ELT18" s="90">
        <v>35379</v>
      </c>
      <c r="ELU18" s="90">
        <v>35379</v>
      </c>
      <c r="ELV18" s="90">
        <v>35379</v>
      </c>
      <c r="ELW18" s="90">
        <v>35379</v>
      </c>
      <c r="ELX18" s="90">
        <v>35379</v>
      </c>
      <c r="ELY18" s="90">
        <v>35379</v>
      </c>
      <c r="ELZ18" s="90">
        <v>35379</v>
      </c>
      <c r="EMA18" s="90">
        <v>35379</v>
      </c>
      <c r="EMB18" s="90">
        <v>35379</v>
      </c>
      <c r="EMC18" s="90">
        <v>35379</v>
      </c>
      <c r="EMD18" s="90">
        <v>35379</v>
      </c>
      <c r="EME18" s="90">
        <v>35379</v>
      </c>
      <c r="EMF18" s="90">
        <v>35379</v>
      </c>
      <c r="EMG18" s="90">
        <v>35379</v>
      </c>
      <c r="EMH18" s="90">
        <v>35379</v>
      </c>
      <c r="EMI18" s="90">
        <v>35379</v>
      </c>
      <c r="EMJ18" s="90">
        <v>35379</v>
      </c>
      <c r="EMK18" s="90">
        <v>35379</v>
      </c>
      <c r="EML18" s="90">
        <v>35379</v>
      </c>
      <c r="EMM18" s="90">
        <v>35379</v>
      </c>
      <c r="EMN18" s="90">
        <v>35379</v>
      </c>
      <c r="EMO18" s="90">
        <v>35379</v>
      </c>
      <c r="EMP18" s="90">
        <v>35379</v>
      </c>
      <c r="EMQ18" s="90">
        <v>35379</v>
      </c>
      <c r="EMR18" s="90">
        <v>35379</v>
      </c>
      <c r="EMS18" s="90">
        <v>35379</v>
      </c>
      <c r="EMT18" s="90">
        <v>35379</v>
      </c>
      <c r="EMU18" s="90">
        <v>35379</v>
      </c>
      <c r="EMV18" s="90">
        <v>35379</v>
      </c>
      <c r="EMW18" s="90">
        <v>35379</v>
      </c>
      <c r="EMX18" s="90">
        <v>35379</v>
      </c>
      <c r="EMY18" s="90">
        <v>35379</v>
      </c>
      <c r="EMZ18" s="90">
        <v>35379</v>
      </c>
      <c r="ENA18" s="90">
        <v>35379</v>
      </c>
      <c r="ENB18" s="90">
        <v>35379</v>
      </c>
      <c r="ENC18" s="90">
        <v>35379</v>
      </c>
      <c r="END18" s="90">
        <v>35379</v>
      </c>
      <c r="ENE18" s="90">
        <v>35379</v>
      </c>
      <c r="ENF18" s="90">
        <v>35379</v>
      </c>
      <c r="ENG18" s="90">
        <v>35379</v>
      </c>
      <c r="ENH18" s="90">
        <v>35379</v>
      </c>
      <c r="ENI18" s="90">
        <v>35379</v>
      </c>
      <c r="ENJ18" s="90">
        <v>35379</v>
      </c>
      <c r="ENK18" s="90">
        <v>35379</v>
      </c>
      <c r="ENL18" s="90">
        <v>35379</v>
      </c>
      <c r="ENM18" s="90">
        <v>35379</v>
      </c>
      <c r="ENN18" s="90">
        <v>35379</v>
      </c>
      <c r="ENO18" s="90">
        <v>35379</v>
      </c>
      <c r="ENP18" s="90">
        <v>35379</v>
      </c>
      <c r="ENQ18" s="90">
        <v>35379</v>
      </c>
      <c r="ENR18" s="90">
        <v>35379</v>
      </c>
      <c r="ENS18" s="90">
        <v>35379</v>
      </c>
      <c r="ENT18" s="90">
        <v>35379</v>
      </c>
      <c r="ENU18" s="90">
        <v>35379</v>
      </c>
      <c r="ENV18" s="90">
        <v>35379</v>
      </c>
      <c r="ENW18" s="90">
        <v>35379</v>
      </c>
      <c r="ENX18" s="90">
        <v>35379</v>
      </c>
      <c r="ENY18" s="90">
        <v>35379</v>
      </c>
      <c r="ENZ18" s="90">
        <v>35379</v>
      </c>
      <c r="EOA18" s="90">
        <v>35379</v>
      </c>
      <c r="EOB18" s="90">
        <v>35379</v>
      </c>
      <c r="EOC18" s="90">
        <v>35379</v>
      </c>
      <c r="EOD18" s="90">
        <v>35379</v>
      </c>
      <c r="EOE18" s="90">
        <v>35379</v>
      </c>
      <c r="EOF18" s="90">
        <v>35379</v>
      </c>
      <c r="EOG18" s="90">
        <v>35379</v>
      </c>
      <c r="EOH18" s="90">
        <v>35379</v>
      </c>
      <c r="EOI18" s="90">
        <v>35379</v>
      </c>
      <c r="EOJ18" s="90">
        <v>35379</v>
      </c>
      <c r="EOK18" s="90">
        <v>35379</v>
      </c>
      <c r="EOL18" s="90">
        <v>35379</v>
      </c>
      <c r="EOM18" s="90">
        <v>35379</v>
      </c>
      <c r="EON18" s="90">
        <v>35379</v>
      </c>
      <c r="EOO18" s="90">
        <v>35379</v>
      </c>
      <c r="EOP18" s="90">
        <v>35379</v>
      </c>
      <c r="EOQ18" s="90">
        <v>35379</v>
      </c>
      <c r="EOR18" s="90">
        <v>35379</v>
      </c>
      <c r="EOS18" s="90">
        <v>35379</v>
      </c>
      <c r="EOT18" s="90">
        <v>35379</v>
      </c>
      <c r="EOU18" s="90">
        <v>35379</v>
      </c>
      <c r="EOV18" s="90">
        <v>35379</v>
      </c>
      <c r="EOW18" s="90">
        <v>35379</v>
      </c>
      <c r="EOX18" s="90">
        <v>35379</v>
      </c>
      <c r="EOY18" s="90">
        <v>35379</v>
      </c>
      <c r="EOZ18" s="90">
        <v>35379</v>
      </c>
      <c r="EPA18" s="90">
        <v>35379</v>
      </c>
      <c r="EPB18" s="90">
        <v>35379</v>
      </c>
      <c r="EPC18" s="90">
        <v>35379</v>
      </c>
      <c r="EPD18" s="90">
        <v>35379</v>
      </c>
      <c r="EPE18" s="90">
        <v>35379</v>
      </c>
      <c r="EPF18" s="90">
        <v>35379</v>
      </c>
      <c r="EPG18" s="90">
        <v>35379</v>
      </c>
      <c r="EPH18" s="90">
        <v>35379</v>
      </c>
      <c r="EPI18" s="90">
        <v>35379</v>
      </c>
      <c r="EPJ18" s="90">
        <v>35379</v>
      </c>
      <c r="EPK18" s="90">
        <v>35379</v>
      </c>
      <c r="EPL18" s="90">
        <v>35379</v>
      </c>
      <c r="EPM18" s="90">
        <v>35379</v>
      </c>
      <c r="EPN18" s="90">
        <v>35379</v>
      </c>
      <c r="EPO18" s="90">
        <v>35379</v>
      </c>
      <c r="EPP18" s="90">
        <v>35379</v>
      </c>
      <c r="EPQ18" s="90">
        <v>35379</v>
      </c>
      <c r="EPR18" s="90">
        <v>35379</v>
      </c>
      <c r="EPS18" s="90">
        <v>35379</v>
      </c>
      <c r="EPT18" s="90">
        <v>35379</v>
      </c>
      <c r="EPU18" s="90">
        <v>35379</v>
      </c>
      <c r="EPV18" s="90">
        <v>35379</v>
      </c>
      <c r="EPW18" s="90">
        <v>35379</v>
      </c>
      <c r="EPX18" s="90">
        <v>35379</v>
      </c>
      <c r="EPY18" s="90">
        <v>35379</v>
      </c>
      <c r="EPZ18" s="90">
        <v>35379</v>
      </c>
      <c r="EQA18" s="90">
        <v>35379</v>
      </c>
      <c r="EQB18" s="90">
        <v>35379</v>
      </c>
      <c r="EQC18" s="90">
        <v>35379</v>
      </c>
      <c r="EQD18" s="90">
        <v>35379</v>
      </c>
      <c r="EQE18" s="90">
        <v>35379</v>
      </c>
      <c r="EQF18" s="90">
        <v>35379</v>
      </c>
      <c r="EQG18" s="90">
        <v>35379</v>
      </c>
      <c r="EQH18" s="90">
        <v>35379</v>
      </c>
      <c r="EQI18" s="90">
        <v>35379</v>
      </c>
      <c r="EQJ18" s="90">
        <v>35379</v>
      </c>
      <c r="EQK18" s="90">
        <v>35379</v>
      </c>
      <c r="EQL18" s="90">
        <v>35379</v>
      </c>
      <c r="EQM18" s="90">
        <v>35379</v>
      </c>
      <c r="EQN18" s="90">
        <v>35379</v>
      </c>
      <c r="EQO18" s="90">
        <v>35379</v>
      </c>
      <c r="EQP18" s="90">
        <v>35379</v>
      </c>
      <c r="EQQ18" s="90">
        <v>35379</v>
      </c>
      <c r="EQR18" s="90">
        <v>35379</v>
      </c>
      <c r="EQS18" s="90">
        <v>35379</v>
      </c>
      <c r="EQT18" s="90">
        <v>35379</v>
      </c>
      <c r="EQU18" s="90">
        <v>35379</v>
      </c>
      <c r="EQV18" s="90">
        <v>35379</v>
      </c>
      <c r="EQW18" s="90">
        <v>35379</v>
      </c>
      <c r="EQX18" s="90">
        <v>35379</v>
      </c>
      <c r="EQY18" s="90">
        <v>35379</v>
      </c>
      <c r="EQZ18" s="90">
        <v>35379</v>
      </c>
      <c r="ERA18" s="90">
        <v>35379</v>
      </c>
      <c r="ERB18" s="90">
        <v>35379</v>
      </c>
      <c r="ERC18" s="90">
        <v>35379</v>
      </c>
      <c r="ERD18" s="90">
        <v>35379</v>
      </c>
      <c r="ERE18" s="90">
        <v>35379</v>
      </c>
      <c r="ERF18" s="90">
        <v>35379</v>
      </c>
      <c r="ERG18" s="90">
        <v>35379</v>
      </c>
      <c r="ERH18" s="90">
        <v>35379</v>
      </c>
      <c r="ERI18" s="90">
        <v>35379</v>
      </c>
      <c r="ERJ18" s="90">
        <v>35379</v>
      </c>
      <c r="ERK18" s="90">
        <v>35379</v>
      </c>
      <c r="ERL18" s="90">
        <v>35379</v>
      </c>
      <c r="ERM18" s="90">
        <v>35379</v>
      </c>
      <c r="ERN18" s="90">
        <v>35379</v>
      </c>
      <c r="ERO18" s="90">
        <v>35379</v>
      </c>
      <c r="ERP18" s="90">
        <v>35379</v>
      </c>
      <c r="ERQ18" s="90">
        <v>35379</v>
      </c>
      <c r="ERR18" s="90">
        <v>35379</v>
      </c>
      <c r="ERS18" s="90">
        <v>35379</v>
      </c>
      <c r="ERT18" s="90">
        <v>35379</v>
      </c>
      <c r="ERU18" s="90">
        <v>35379</v>
      </c>
      <c r="ERV18" s="90">
        <v>35379</v>
      </c>
      <c r="ERW18" s="90">
        <v>35379</v>
      </c>
      <c r="ERX18" s="90">
        <v>35379</v>
      </c>
      <c r="ERY18" s="90">
        <v>35379</v>
      </c>
      <c r="ERZ18" s="90">
        <v>35379</v>
      </c>
      <c r="ESA18" s="90">
        <v>35379</v>
      </c>
      <c r="ESB18" s="90">
        <v>35379</v>
      </c>
      <c r="ESC18" s="90">
        <v>35379</v>
      </c>
      <c r="ESD18" s="90">
        <v>35379</v>
      </c>
      <c r="ESE18" s="90">
        <v>35379</v>
      </c>
      <c r="ESF18" s="90">
        <v>35379</v>
      </c>
      <c r="ESG18" s="90">
        <v>35379</v>
      </c>
      <c r="ESH18" s="90">
        <v>35379</v>
      </c>
      <c r="ESI18" s="90">
        <v>35379</v>
      </c>
      <c r="ESJ18" s="90">
        <v>35379</v>
      </c>
      <c r="ESK18" s="90">
        <v>35379</v>
      </c>
      <c r="ESL18" s="90">
        <v>35379</v>
      </c>
      <c r="ESM18" s="90">
        <v>35379</v>
      </c>
      <c r="ESN18" s="90">
        <v>35379</v>
      </c>
      <c r="ESO18" s="90">
        <v>35379</v>
      </c>
      <c r="ESP18" s="90">
        <v>35379</v>
      </c>
      <c r="ESQ18" s="90">
        <v>35379</v>
      </c>
      <c r="ESR18" s="90">
        <v>35379</v>
      </c>
      <c r="ESS18" s="90">
        <v>35379</v>
      </c>
      <c r="EST18" s="90">
        <v>35379</v>
      </c>
      <c r="ESU18" s="90">
        <v>35379</v>
      </c>
      <c r="ESV18" s="90">
        <v>35379</v>
      </c>
      <c r="ESW18" s="90">
        <v>35379</v>
      </c>
      <c r="ESX18" s="90">
        <v>35379</v>
      </c>
      <c r="ESY18" s="90">
        <v>35379</v>
      </c>
      <c r="ESZ18" s="90">
        <v>35379</v>
      </c>
      <c r="ETA18" s="90">
        <v>35379</v>
      </c>
      <c r="ETB18" s="90">
        <v>35379</v>
      </c>
      <c r="ETC18" s="90">
        <v>35379</v>
      </c>
      <c r="ETD18" s="90">
        <v>35379</v>
      </c>
      <c r="ETE18" s="90">
        <v>35379</v>
      </c>
      <c r="ETF18" s="90">
        <v>35379</v>
      </c>
      <c r="ETG18" s="90">
        <v>35379</v>
      </c>
      <c r="ETH18" s="90">
        <v>35379</v>
      </c>
      <c r="ETI18" s="90">
        <v>35379</v>
      </c>
      <c r="ETJ18" s="90">
        <v>35379</v>
      </c>
      <c r="ETK18" s="90">
        <v>35379</v>
      </c>
      <c r="ETL18" s="90">
        <v>35379</v>
      </c>
      <c r="ETM18" s="90">
        <v>35379</v>
      </c>
      <c r="ETN18" s="90">
        <v>35379</v>
      </c>
      <c r="ETO18" s="90">
        <v>35379</v>
      </c>
      <c r="ETP18" s="90">
        <v>35379</v>
      </c>
      <c r="ETQ18" s="90">
        <v>35379</v>
      </c>
      <c r="ETR18" s="90">
        <v>35379</v>
      </c>
      <c r="ETS18" s="90">
        <v>35379</v>
      </c>
      <c r="ETT18" s="90">
        <v>35379</v>
      </c>
      <c r="ETU18" s="90">
        <v>35379</v>
      </c>
      <c r="ETV18" s="90">
        <v>35379</v>
      </c>
      <c r="ETW18" s="90">
        <v>35379</v>
      </c>
      <c r="ETX18" s="90">
        <v>35379</v>
      </c>
      <c r="ETY18" s="90">
        <v>35379</v>
      </c>
      <c r="ETZ18" s="90">
        <v>35379</v>
      </c>
      <c r="EUA18" s="90">
        <v>35379</v>
      </c>
      <c r="EUB18" s="90">
        <v>35379</v>
      </c>
      <c r="EUC18" s="90">
        <v>35379</v>
      </c>
      <c r="EUD18" s="90">
        <v>35379</v>
      </c>
      <c r="EUE18" s="90">
        <v>35379</v>
      </c>
      <c r="EUF18" s="90">
        <v>35379</v>
      </c>
      <c r="EUG18" s="90">
        <v>35379</v>
      </c>
      <c r="EUH18" s="90">
        <v>35379</v>
      </c>
      <c r="EUI18" s="90">
        <v>35379</v>
      </c>
      <c r="EUJ18" s="90">
        <v>35379</v>
      </c>
      <c r="EUK18" s="90">
        <v>35379</v>
      </c>
      <c r="EUL18" s="90">
        <v>35379</v>
      </c>
      <c r="EUM18" s="90">
        <v>35379</v>
      </c>
      <c r="EUN18" s="90">
        <v>35379</v>
      </c>
      <c r="EUO18" s="90">
        <v>35379</v>
      </c>
      <c r="EUP18" s="90">
        <v>35379</v>
      </c>
      <c r="EUQ18" s="90">
        <v>35379</v>
      </c>
      <c r="EUR18" s="90">
        <v>35379</v>
      </c>
      <c r="EUS18" s="90">
        <v>35379</v>
      </c>
      <c r="EUT18" s="90">
        <v>35379</v>
      </c>
      <c r="EUU18" s="90">
        <v>35379</v>
      </c>
      <c r="EUV18" s="90">
        <v>35379</v>
      </c>
      <c r="EUW18" s="90">
        <v>35379</v>
      </c>
      <c r="EUX18" s="90">
        <v>35379</v>
      </c>
      <c r="EUY18" s="90">
        <v>35379</v>
      </c>
      <c r="EUZ18" s="90">
        <v>35379</v>
      </c>
      <c r="EVA18" s="90">
        <v>35379</v>
      </c>
      <c r="EVB18" s="90">
        <v>35379</v>
      </c>
      <c r="EVC18" s="90">
        <v>35379</v>
      </c>
      <c r="EVD18" s="90">
        <v>35379</v>
      </c>
      <c r="EVE18" s="90">
        <v>35379</v>
      </c>
      <c r="EVF18" s="90">
        <v>35379</v>
      </c>
      <c r="EVG18" s="90">
        <v>35379</v>
      </c>
      <c r="EVH18" s="90">
        <v>35379</v>
      </c>
      <c r="EVI18" s="90">
        <v>35379</v>
      </c>
      <c r="EVJ18" s="90">
        <v>35379</v>
      </c>
      <c r="EVK18" s="90">
        <v>35379</v>
      </c>
      <c r="EVL18" s="90">
        <v>35379</v>
      </c>
      <c r="EVM18" s="90">
        <v>35379</v>
      </c>
      <c r="EVN18" s="90">
        <v>35379</v>
      </c>
      <c r="EVO18" s="90">
        <v>35379</v>
      </c>
      <c r="EVP18" s="90">
        <v>35379</v>
      </c>
      <c r="EVQ18" s="90">
        <v>35379</v>
      </c>
      <c r="EVR18" s="90">
        <v>35379</v>
      </c>
      <c r="EVS18" s="90">
        <v>35379</v>
      </c>
      <c r="EVT18" s="90">
        <v>35379</v>
      </c>
      <c r="EVU18" s="90">
        <v>35379</v>
      </c>
      <c r="EVV18" s="90">
        <v>35379</v>
      </c>
      <c r="EVW18" s="90">
        <v>35379</v>
      </c>
      <c r="EVX18" s="90">
        <v>35379</v>
      </c>
      <c r="EVY18" s="90">
        <v>35379</v>
      </c>
      <c r="EVZ18" s="90">
        <v>35379</v>
      </c>
      <c r="EWA18" s="90">
        <v>35379</v>
      </c>
      <c r="EWB18" s="90">
        <v>35379</v>
      </c>
      <c r="EWC18" s="90">
        <v>35379</v>
      </c>
      <c r="EWD18" s="90">
        <v>35379</v>
      </c>
      <c r="EWE18" s="90">
        <v>35379</v>
      </c>
      <c r="EWF18" s="90">
        <v>35379</v>
      </c>
      <c r="EWG18" s="90">
        <v>35379</v>
      </c>
      <c r="EWH18" s="90">
        <v>35379</v>
      </c>
      <c r="EWI18" s="90">
        <v>35379</v>
      </c>
      <c r="EWJ18" s="90">
        <v>35379</v>
      </c>
      <c r="EWK18" s="90">
        <v>35379</v>
      </c>
      <c r="EWL18" s="90">
        <v>35379</v>
      </c>
      <c r="EWM18" s="90">
        <v>35379</v>
      </c>
      <c r="EWN18" s="90">
        <v>35379</v>
      </c>
      <c r="EWO18" s="90">
        <v>35379</v>
      </c>
      <c r="EWP18" s="90">
        <v>35379</v>
      </c>
      <c r="EWQ18" s="90">
        <v>35379</v>
      </c>
      <c r="EWR18" s="90">
        <v>35379</v>
      </c>
      <c r="EWS18" s="90">
        <v>35379</v>
      </c>
      <c r="EWT18" s="90">
        <v>35379</v>
      </c>
      <c r="EWU18" s="90">
        <v>35379</v>
      </c>
      <c r="EWV18" s="90">
        <v>35379</v>
      </c>
      <c r="EWW18" s="90">
        <v>35379</v>
      </c>
      <c r="EWX18" s="90">
        <v>35379</v>
      </c>
      <c r="EWY18" s="90">
        <v>35379</v>
      </c>
      <c r="EWZ18" s="90">
        <v>35379</v>
      </c>
      <c r="EXA18" s="90">
        <v>35379</v>
      </c>
      <c r="EXB18" s="90">
        <v>35379</v>
      </c>
      <c r="EXC18" s="90">
        <v>35379</v>
      </c>
      <c r="EXD18" s="90">
        <v>35379</v>
      </c>
      <c r="EXE18" s="90">
        <v>35379</v>
      </c>
      <c r="EXF18" s="90">
        <v>35379</v>
      </c>
      <c r="EXG18" s="90">
        <v>35379</v>
      </c>
      <c r="EXH18" s="90">
        <v>35379</v>
      </c>
      <c r="EXI18" s="90">
        <v>35379</v>
      </c>
      <c r="EXJ18" s="90">
        <v>35379</v>
      </c>
      <c r="EXK18" s="90">
        <v>35379</v>
      </c>
      <c r="EXL18" s="90">
        <v>35379</v>
      </c>
      <c r="EXM18" s="90">
        <v>35379</v>
      </c>
      <c r="EXN18" s="90">
        <v>35379</v>
      </c>
      <c r="EXO18" s="90">
        <v>35379</v>
      </c>
      <c r="EXP18" s="90">
        <v>35379</v>
      </c>
      <c r="EXQ18" s="90">
        <v>35379</v>
      </c>
      <c r="EXR18" s="90">
        <v>35379</v>
      </c>
      <c r="EXS18" s="90">
        <v>35379</v>
      </c>
      <c r="EXT18" s="90">
        <v>35379</v>
      </c>
      <c r="EXU18" s="90">
        <v>35379</v>
      </c>
      <c r="EXV18" s="90">
        <v>35379</v>
      </c>
      <c r="EXW18" s="90">
        <v>35379</v>
      </c>
      <c r="EXX18" s="90">
        <v>35379</v>
      </c>
      <c r="EXY18" s="90">
        <v>35379</v>
      </c>
      <c r="EXZ18" s="90">
        <v>35379</v>
      </c>
      <c r="EYA18" s="90">
        <v>35379</v>
      </c>
      <c r="EYB18" s="90">
        <v>35379</v>
      </c>
      <c r="EYC18" s="90">
        <v>35379</v>
      </c>
      <c r="EYD18" s="90">
        <v>35379</v>
      </c>
      <c r="EYE18" s="90">
        <v>35379</v>
      </c>
      <c r="EYF18" s="90">
        <v>35379</v>
      </c>
      <c r="EYG18" s="90">
        <v>35379</v>
      </c>
      <c r="EYH18" s="90">
        <v>35379</v>
      </c>
      <c r="EYI18" s="90">
        <v>35379</v>
      </c>
      <c r="EYJ18" s="90">
        <v>35379</v>
      </c>
      <c r="EYK18" s="90">
        <v>35379</v>
      </c>
      <c r="EYL18" s="90">
        <v>35379</v>
      </c>
      <c r="EYM18" s="90">
        <v>35379</v>
      </c>
      <c r="EYN18" s="90">
        <v>35379</v>
      </c>
      <c r="EYO18" s="90">
        <v>35379</v>
      </c>
      <c r="EYP18" s="90">
        <v>35379</v>
      </c>
      <c r="EYQ18" s="90">
        <v>35379</v>
      </c>
      <c r="EYR18" s="90">
        <v>35379</v>
      </c>
      <c r="EYS18" s="90">
        <v>35379</v>
      </c>
      <c r="EYT18" s="90">
        <v>35379</v>
      </c>
      <c r="EYU18" s="90">
        <v>35379</v>
      </c>
      <c r="EYV18" s="90">
        <v>35379</v>
      </c>
      <c r="EYW18" s="90">
        <v>35379</v>
      </c>
      <c r="EYX18" s="90">
        <v>35379</v>
      </c>
      <c r="EYY18" s="90">
        <v>35379</v>
      </c>
      <c r="EYZ18" s="90">
        <v>35379</v>
      </c>
      <c r="EZA18" s="90">
        <v>35379</v>
      </c>
      <c r="EZB18" s="90">
        <v>35379</v>
      </c>
      <c r="EZC18" s="90">
        <v>35379</v>
      </c>
      <c r="EZD18" s="90">
        <v>35379</v>
      </c>
      <c r="EZE18" s="90">
        <v>35379</v>
      </c>
      <c r="EZF18" s="90">
        <v>35379</v>
      </c>
      <c r="EZG18" s="90">
        <v>35379</v>
      </c>
      <c r="EZH18" s="90">
        <v>35379</v>
      </c>
      <c r="EZI18" s="90">
        <v>35379</v>
      </c>
      <c r="EZJ18" s="90">
        <v>35379</v>
      </c>
      <c r="EZK18" s="90">
        <v>35379</v>
      </c>
      <c r="EZL18" s="90">
        <v>35379</v>
      </c>
      <c r="EZM18" s="90">
        <v>35379</v>
      </c>
      <c r="EZN18" s="90">
        <v>35379</v>
      </c>
      <c r="EZO18" s="90">
        <v>35379</v>
      </c>
      <c r="EZP18" s="90">
        <v>35379</v>
      </c>
      <c r="EZQ18" s="90">
        <v>35379</v>
      </c>
      <c r="EZR18" s="90">
        <v>35379</v>
      </c>
      <c r="EZS18" s="90">
        <v>35379</v>
      </c>
      <c r="EZT18" s="90">
        <v>35379</v>
      </c>
      <c r="EZU18" s="90">
        <v>35379</v>
      </c>
      <c r="EZV18" s="90">
        <v>35379</v>
      </c>
      <c r="EZW18" s="90">
        <v>35379</v>
      </c>
      <c r="EZX18" s="90">
        <v>35379</v>
      </c>
      <c r="EZY18" s="90">
        <v>35379</v>
      </c>
      <c r="EZZ18" s="90">
        <v>35379</v>
      </c>
      <c r="FAA18" s="90">
        <v>35379</v>
      </c>
      <c r="FAB18" s="90">
        <v>35379</v>
      </c>
      <c r="FAC18" s="90">
        <v>35379</v>
      </c>
      <c r="FAD18" s="90">
        <v>35379</v>
      </c>
      <c r="FAE18" s="90">
        <v>35379</v>
      </c>
      <c r="FAF18" s="90">
        <v>35379</v>
      </c>
      <c r="FAG18" s="90">
        <v>35379</v>
      </c>
      <c r="FAH18" s="90">
        <v>35379</v>
      </c>
      <c r="FAI18" s="90">
        <v>35379</v>
      </c>
      <c r="FAJ18" s="90">
        <v>35379</v>
      </c>
      <c r="FAK18" s="90">
        <v>35379</v>
      </c>
      <c r="FAL18" s="90">
        <v>35379</v>
      </c>
      <c r="FAM18" s="90">
        <v>35379</v>
      </c>
      <c r="FAN18" s="90">
        <v>35379</v>
      </c>
      <c r="FAO18" s="90">
        <v>35379</v>
      </c>
      <c r="FAP18" s="90">
        <v>35379</v>
      </c>
      <c r="FAQ18" s="90">
        <v>35379</v>
      </c>
      <c r="FAR18" s="90">
        <v>35379</v>
      </c>
      <c r="FAS18" s="90">
        <v>35379</v>
      </c>
      <c r="FAT18" s="90">
        <v>35379</v>
      </c>
      <c r="FAU18" s="90">
        <v>35379</v>
      </c>
      <c r="FAV18" s="90">
        <v>35379</v>
      </c>
      <c r="FAW18" s="90">
        <v>35379</v>
      </c>
      <c r="FAX18" s="90">
        <v>35379</v>
      </c>
      <c r="FAY18" s="90">
        <v>35379</v>
      </c>
      <c r="FAZ18" s="90">
        <v>35379</v>
      </c>
      <c r="FBA18" s="90">
        <v>35379</v>
      </c>
      <c r="FBB18" s="90">
        <v>35379</v>
      </c>
      <c r="FBC18" s="90">
        <v>35379</v>
      </c>
      <c r="FBD18" s="90">
        <v>35379</v>
      </c>
      <c r="FBE18" s="90">
        <v>35379</v>
      </c>
      <c r="FBF18" s="90">
        <v>35379</v>
      </c>
      <c r="FBG18" s="90">
        <v>35379</v>
      </c>
      <c r="FBH18" s="90">
        <v>35379</v>
      </c>
      <c r="FBI18" s="90">
        <v>35379</v>
      </c>
      <c r="FBJ18" s="90">
        <v>35379</v>
      </c>
      <c r="FBK18" s="90">
        <v>35379</v>
      </c>
      <c r="FBL18" s="90">
        <v>35379</v>
      </c>
      <c r="FBM18" s="90">
        <v>35379</v>
      </c>
      <c r="FBN18" s="90">
        <v>35379</v>
      </c>
      <c r="FBO18" s="90">
        <v>35379</v>
      </c>
      <c r="FBP18" s="90">
        <v>35379</v>
      </c>
      <c r="FBQ18" s="90">
        <v>35379</v>
      </c>
      <c r="FBR18" s="90">
        <v>35379</v>
      </c>
      <c r="FBS18" s="90">
        <v>35379</v>
      </c>
      <c r="FBT18" s="90">
        <v>35379</v>
      </c>
      <c r="FBU18" s="90">
        <v>35379</v>
      </c>
      <c r="FBV18" s="90">
        <v>35379</v>
      </c>
      <c r="FBW18" s="90">
        <v>35379</v>
      </c>
      <c r="FBX18" s="90">
        <v>35379</v>
      </c>
      <c r="FBY18" s="90">
        <v>35379</v>
      </c>
      <c r="FBZ18" s="90">
        <v>35379</v>
      </c>
      <c r="FCA18" s="90">
        <v>35379</v>
      </c>
      <c r="FCB18" s="90">
        <v>35379</v>
      </c>
      <c r="FCC18" s="90">
        <v>35379</v>
      </c>
      <c r="FCD18" s="90">
        <v>35379</v>
      </c>
      <c r="FCE18" s="90">
        <v>35379</v>
      </c>
      <c r="FCF18" s="90">
        <v>35379</v>
      </c>
      <c r="FCG18" s="90">
        <v>35379</v>
      </c>
      <c r="FCH18" s="90">
        <v>35379</v>
      </c>
      <c r="FCI18" s="90">
        <v>35379</v>
      </c>
      <c r="FCJ18" s="90">
        <v>35379</v>
      </c>
      <c r="FCK18" s="90">
        <v>35379</v>
      </c>
      <c r="FCL18" s="90">
        <v>35379</v>
      </c>
      <c r="FCM18" s="90">
        <v>35379</v>
      </c>
      <c r="FCN18" s="90">
        <v>35379</v>
      </c>
      <c r="FCO18" s="90">
        <v>35379</v>
      </c>
      <c r="FCP18" s="90">
        <v>35379</v>
      </c>
      <c r="FCQ18" s="90">
        <v>35379</v>
      </c>
      <c r="FCR18" s="90">
        <v>35379</v>
      </c>
      <c r="FCS18" s="90">
        <v>35379</v>
      </c>
      <c r="FCT18" s="90">
        <v>35379</v>
      </c>
      <c r="FCU18" s="90">
        <v>35379</v>
      </c>
      <c r="FCV18" s="90">
        <v>35379</v>
      </c>
      <c r="FCW18" s="90">
        <v>35379</v>
      </c>
      <c r="FCX18" s="90">
        <v>35379</v>
      </c>
      <c r="FCY18" s="90">
        <v>35379</v>
      </c>
      <c r="FCZ18" s="90">
        <v>35379</v>
      </c>
      <c r="FDA18" s="90">
        <v>35379</v>
      </c>
      <c r="FDB18" s="90">
        <v>35379</v>
      </c>
      <c r="FDC18" s="90">
        <v>35379</v>
      </c>
      <c r="FDD18" s="90">
        <v>35379</v>
      </c>
      <c r="FDE18" s="90">
        <v>35379</v>
      </c>
      <c r="FDF18" s="90">
        <v>35379</v>
      </c>
      <c r="FDG18" s="90">
        <v>35379</v>
      </c>
      <c r="FDH18" s="90">
        <v>35379</v>
      </c>
      <c r="FDI18" s="90">
        <v>35379</v>
      </c>
      <c r="FDJ18" s="90">
        <v>35379</v>
      </c>
      <c r="FDK18" s="90">
        <v>35379</v>
      </c>
      <c r="FDL18" s="90">
        <v>35379</v>
      </c>
      <c r="FDM18" s="90">
        <v>35379</v>
      </c>
      <c r="FDN18" s="90">
        <v>35379</v>
      </c>
      <c r="FDO18" s="90">
        <v>35379</v>
      </c>
      <c r="FDP18" s="90">
        <v>35379</v>
      </c>
      <c r="FDQ18" s="90">
        <v>35379</v>
      </c>
      <c r="FDR18" s="90">
        <v>35379</v>
      </c>
      <c r="FDS18" s="90">
        <v>35379</v>
      </c>
      <c r="FDT18" s="90">
        <v>35379</v>
      </c>
      <c r="FDU18" s="90">
        <v>35379</v>
      </c>
      <c r="FDV18" s="90">
        <v>35379</v>
      </c>
      <c r="FDW18" s="90">
        <v>35379</v>
      </c>
      <c r="FDX18" s="90">
        <v>35379</v>
      </c>
      <c r="FDY18" s="90">
        <v>35379</v>
      </c>
      <c r="FDZ18" s="90">
        <v>35379</v>
      </c>
      <c r="FEA18" s="90">
        <v>35379</v>
      </c>
      <c r="FEB18" s="90">
        <v>35379</v>
      </c>
      <c r="FEC18" s="90">
        <v>35379</v>
      </c>
      <c r="FED18" s="90">
        <v>35379</v>
      </c>
      <c r="FEE18" s="90">
        <v>35379</v>
      </c>
      <c r="FEF18" s="90">
        <v>35379</v>
      </c>
      <c r="FEG18" s="90">
        <v>35379</v>
      </c>
      <c r="FEH18" s="90">
        <v>35379</v>
      </c>
      <c r="FEI18" s="90">
        <v>35379</v>
      </c>
      <c r="FEJ18" s="90">
        <v>35379</v>
      </c>
      <c r="FEK18" s="90">
        <v>35379</v>
      </c>
      <c r="FEL18" s="90">
        <v>35379</v>
      </c>
      <c r="FEM18" s="90">
        <v>35379</v>
      </c>
      <c r="FEN18" s="90">
        <v>35379</v>
      </c>
      <c r="FEO18" s="90">
        <v>35379</v>
      </c>
      <c r="FEP18" s="90">
        <v>35379</v>
      </c>
      <c r="FEQ18" s="90">
        <v>35379</v>
      </c>
      <c r="FER18" s="90">
        <v>35379</v>
      </c>
      <c r="FES18" s="90">
        <v>35379</v>
      </c>
      <c r="FET18" s="90">
        <v>35379</v>
      </c>
      <c r="FEU18" s="90">
        <v>35379</v>
      </c>
      <c r="FEV18" s="90">
        <v>35379</v>
      </c>
      <c r="FEW18" s="90">
        <v>35379</v>
      </c>
      <c r="FEX18" s="90">
        <v>35379</v>
      </c>
      <c r="FEY18" s="90">
        <v>35379</v>
      </c>
      <c r="FEZ18" s="90">
        <v>35379</v>
      </c>
      <c r="FFA18" s="90">
        <v>35379</v>
      </c>
      <c r="FFB18" s="90">
        <v>35379</v>
      </c>
      <c r="FFC18" s="90">
        <v>35379</v>
      </c>
      <c r="FFD18" s="90">
        <v>35379</v>
      </c>
      <c r="FFE18" s="90">
        <v>35379</v>
      </c>
      <c r="FFF18" s="90">
        <v>35379</v>
      </c>
      <c r="FFG18" s="90">
        <v>35379</v>
      </c>
      <c r="FFH18" s="90">
        <v>35379</v>
      </c>
      <c r="FFI18" s="90">
        <v>35379</v>
      </c>
      <c r="FFJ18" s="90">
        <v>35379</v>
      </c>
      <c r="FFK18" s="90">
        <v>35379</v>
      </c>
      <c r="FFL18" s="90">
        <v>35379</v>
      </c>
      <c r="FFM18" s="90">
        <v>35379</v>
      </c>
      <c r="FFN18" s="90">
        <v>35379</v>
      </c>
      <c r="FFO18" s="90">
        <v>35379</v>
      </c>
      <c r="FFP18" s="90">
        <v>35379</v>
      </c>
      <c r="FFQ18" s="90">
        <v>35379</v>
      </c>
      <c r="FFR18" s="90">
        <v>35379</v>
      </c>
      <c r="FFS18" s="90">
        <v>35379</v>
      </c>
      <c r="FFT18" s="90">
        <v>35379</v>
      </c>
      <c r="FFU18" s="90">
        <v>35379</v>
      </c>
      <c r="FFV18" s="90">
        <v>35379</v>
      </c>
      <c r="FFW18" s="90">
        <v>35379</v>
      </c>
      <c r="FFX18" s="90">
        <v>35379</v>
      </c>
      <c r="FFY18" s="90">
        <v>35379</v>
      </c>
      <c r="FFZ18" s="90">
        <v>35379</v>
      </c>
      <c r="FGA18" s="90">
        <v>35379</v>
      </c>
      <c r="FGB18" s="90">
        <v>35379</v>
      </c>
      <c r="FGC18" s="90">
        <v>35379</v>
      </c>
      <c r="FGD18" s="90">
        <v>35379</v>
      </c>
      <c r="FGE18" s="90">
        <v>35379</v>
      </c>
      <c r="FGF18" s="90">
        <v>35379</v>
      </c>
      <c r="FGG18" s="90">
        <v>35379</v>
      </c>
      <c r="FGH18" s="90">
        <v>35379</v>
      </c>
      <c r="FGI18" s="90">
        <v>35379</v>
      </c>
      <c r="FGJ18" s="90">
        <v>35379</v>
      </c>
      <c r="FGK18" s="90">
        <v>35379</v>
      </c>
      <c r="FGL18" s="90">
        <v>35379</v>
      </c>
      <c r="FGM18" s="90">
        <v>35379</v>
      </c>
      <c r="FGN18" s="90">
        <v>35379</v>
      </c>
      <c r="FGO18" s="90">
        <v>35379</v>
      </c>
      <c r="FGP18" s="90">
        <v>35379</v>
      </c>
      <c r="FGQ18" s="90">
        <v>35379</v>
      </c>
      <c r="FGR18" s="90">
        <v>35379</v>
      </c>
      <c r="FGS18" s="90">
        <v>35379</v>
      </c>
      <c r="FGT18" s="90">
        <v>35379</v>
      </c>
      <c r="FGU18" s="90">
        <v>35379</v>
      </c>
      <c r="FGV18" s="90">
        <v>35379</v>
      </c>
      <c r="FGW18" s="90">
        <v>35379</v>
      </c>
      <c r="FGX18" s="90">
        <v>35379</v>
      </c>
      <c r="FGY18" s="90">
        <v>35379</v>
      </c>
      <c r="FGZ18" s="90">
        <v>35379</v>
      </c>
      <c r="FHA18" s="90">
        <v>35379</v>
      </c>
      <c r="FHB18" s="90">
        <v>35379</v>
      </c>
      <c r="FHC18" s="90">
        <v>35379</v>
      </c>
      <c r="FHD18" s="90">
        <v>35379</v>
      </c>
      <c r="FHE18" s="90">
        <v>35379</v>
      </c>
      <c r="FHF18" s="90">
        <v>35379</v>
      </c>
      <c r="FHG18" s="90">
        <v>35379</v>
      </c>
      <c r="FHH18" s="90">
        <v>35379</v>
      </c>
      <c r="FHI18" s="90">
        <v>35379</v>
      </c>
      <c r="FHJ18" s="90">
        <v>35379</v>
      </c>
      <c r="FHK18" s="90">
        <v>35379</v>
      </c>
      <c r="FHL18" s="90">
        <v>35379</v>
      </c>
      <c r="FHM18" s="90">
        <v>35379</v>
      </c>
      <c r="FHN18" s="90">
        <v>35379</v>
      </c>
      <c r="FHO18" s="90">
        <v>35379</v>
      </c>
      <c r="FHP18" s="90">
        <v>35379</v>
      </c>
      <c r="FHQ18" s="90">
        <v>35379</v>
      </c>
      <c r="FHR18" s="90">
        <v>35379</v>
      </c>
      <c r="FHS18" s="90">
        <v>35379</v>
      </c>
      <c r="FHT18" s="90">
        <v>35379</v>
      </c>
      <c r="FHU18" s="90">
        <v>35379</v>
      </c>
      <c r="FHV18" s="90">
        <v>35379</v>
      </c>
      <c r="FHW18" s="90">
        <v>35379</v>
      </c>
      <c r="FHX18" s="90">
        <v>35379</v>
      </c>
      <c r="FHY18" s="90">
        <v>35379</v>
      </c>
      <c r="FHZ18" s="90">
        <v>35379</v>
      </c>
      <c r="FIA18" s="90">
        <v>35379</v>
      </c>
      <c r="FIB18" s="90">
        <v>35379</v>
      </c>
      <c r="FIC18" s="90">
        <v>35379</v>
      </c>
      <c r="FID18" s="90">
        <v>35379</v>
      </c>
      <c r="FIE18" s="90">
        <v>35379</v>
      </c>
      <c r="FIF18" s="90">
        <v>35379</v>
      </c>
      <c r="FIG18" s="90">
        <v>35379</v>
      </c>
      <c r="FIH18" s="90">
        <v>35379</v>
      </c>
      <c r="FII18" s="90">
        <v>35379</v>
      </c>
      <c r="FIJ18" s="90">
        <v>35379</v>
      </c>
      <c r="FIK18" s="90">
        <v>35379</v>
      </c>
      <c r="FIL18" s="90">
        <v>35379</v>
      </c>
      <c r="FIM18" s="90">
        <v>35379</v>
      </c>
      <c r="FIN18" s="90">
        <v>35379</v>
      </c>
      <c r="FIO18" s="90">
        <v>35379</v>
      </c>
      <c r="FIP18" s="90">
        <v>35379</v>
      </c>
      <c r="FIQ18" s="90">
        <v>35379</v>
      </c>
      <c r="FIR18" s="90">
        <v>35379</v>
      </c>
      <c r="FIS18" s="90">
        <v>35379</v>
      </c>
      <c r="FIT18" s="90">
        <v>35379</v>
      </c>
      <c r="FIU18" s="90">
        <v>35379</v>
      </c>
      <c r="FIV18" s="90">
        <v>35379</v>
      </c>
      <c r="FIW18" s="90">
        <v>35379</v>
      </c>
      <c r="FIX18" s="90">
        <v>35379</v>
      </c>
      <c r="FIY18" s="90">
        <v>35379</v>
      </c>
      <c r="FIZ18" s="90">
        <v>35379</v>
      </c>
      <c r="FJA18" s="90">
        <v>35379</v>
      </c>
      <c r="FJB18" s="90">
        <v>35379</v>
      </c>
      <c r="FJC18" s="90">
        <v>35379</v>
      </c>
      <c r="FJD18" s="90">
        <v>35379</v>
      </c>
      <c r="FJE18" s="90">
        <v>35379</v>
      </c>
      <c r="FJF18" s="90">
        <v>35379</v>
      </c>
      <c r="FJG18" s="90">
        <v>35379</v>
      </c>
      <c r="FJH18" s="90">
        <v>35379</v>
      </c>
      <c r="FJI18" s="90">
        <v>35379</v>
      </c>
      <c r="FJJ18" s="90">
        <v>35379</v>
      </c>
      <c r="FJK18" s="90">
        <v>35379</v>
      </c>
      <c r="FJL18" s="90">
        <v>35379</v>
      </c>
      <c r="FJM18" s="90">
        <v>35379</v>
      </c>
      <c r="FJN18" s="90">
        <v>35379</v>
      </c>
      <c r="FJO18" s="90">
        <v>35379</v>
      </c>
      <c r="FJP18" s="90">
        <v>35379</v>
      </c>
      <c r="FJQ18" s="90">
        <v>35379</v>
      </c>
      <c r="FJR18" s="90">
        <v>35379</v>
      </c>
      <c r="FJS18" s="90">
        <v>35379</v>
      </c>
      <c r="FJT18" s="90">
        <v>35379</v>
      </c>
      <c r="FJU18" s="90">
        <v>35379</v>
      </c>
      <c r="FJV18" s="90">
        <v>35379</v>
      </c>
      <c r="FJW18" s="90">
        <v>35379</v>
      </c>
      <c r="FJX18" s="90">
        <v>35379</v>
      </c>
      <c r="FJY18" s="90">
        <v>35379</v>
      </c>
      <c r="FJZ18" s="90">
        <v>35379</v>
      </c>
      <c r="FKA18" s="90">
        <v>35379</v>
      </c>
      <c r="FKB18" s="90">
        <v>35379</v>
      </c>
      <c r="FKC18" s="90">
        <v>35379</v>
      </c>
      <c r="FKD18" s="90">
        <v>35379</v>
      </c>
      <c r="FKE18" s="90">
        <v>35379</v>
      </c>
      <c r="FKF18" s="90">
        <v>35379</v>
      </c>
      <c r="FKG18" s="90">
        <v>35379</v>
      </c>
      <c r="FKH18" s="90">
        <v>35379</v>
      </c>
      <c r="FKI18" s="90">
        <v>35379</v>
      </c>
      <c r="FKJ18" s="90">
        <v>35379</v>
      </c>
      <c r="FKK18" s="90">
        <v>35379</v>
      </c>
      <c r="FKL18" s="90">
        <v>35379</v>
      </c>
      <c r="FKM18" s="90">
        <v>35379</v>
      </c>
      <c r="FKN18" s="90">
        <v>35379</v>
      </c>
      <c r="FKO18" s="90">
        <v>35379</v>
      </c>
      <c r="FKP18" s="90">
        <v>35379</v>
      </c>
      <c r="FKQ18" s="90">
        <v>35379</v>
      </c>
      <c r="FKR18" s="90">
        <v>35379</v>
      </c>
      <c r="FKS18" s="90">
        <v>35379</v>
      </c>
      <c r="FKT18" s="90">
        <v>35379</v>
      </c>
      <c r="FKU18" s="90">
        <v>35379</v>
      </c>
      <c r="FKV18" s="90">
        <v>35379</v>
      </c>
      <c r="FKW18" s="90">
        <v>35379</v>
      </c>
      <c r="FKX18" s="90">
        <v>35379</v>
      </c>
      <c r="FKY18" s="90">
        <v>35379</v>
      </c>
      <c r="FKZ18" s="90">
        <v>35379</v>
      </c>
      <c r="FLA18" s="90">
        <v>35379</v>
      </c>
      <c r="FLB18" s="90">
        <v>35379</v>
      </c>
      <c r="FLC18" s="90">
        <v>35379</v>
      </c>
      <c r="FLD18" s="90">
        <v>35379</v>
      </c>
      <c r="FLE18" s="90">
        <v>35379</v>
      </c>
      <c r="FLF18" s="90">
        <v>35379</v>
      </c>
      <c r="FLG18" s="90">
        <v>35379</v>
      </c>
      <c r="FLH18" s="90">
        <v>35379</v>
      </c>
      <c r="FLI18" s="90">
        <v>35379</v>
      </c>
      <c r="FLJ18" s="90">
        <v>35379</v>
      </c>
      <c r="FLK18" s="90">
        <v>35379</v>
      </c>
      <c r="FLL18" s="90">
        <v>35379</v>
      </c>
      <c r="FLM18" s="90">
        <v>35379</v>
      </c>
      <c r="FLN18" s="90">
        <v>35379</v>
      </c>
      <c r="FLO18" s="90">
        <v>35379</v>
      </c>
      <c r="FLP18" s="90">
        <v>35379</v>
      </c>
      <c r="FLQ18" s="90">
        <v>35379</v>
      </c>
      <c r="FLR18" s="90">
        <v>35379</v>
      </c>
      <c r="FLS18" s="90">
        <v>35379</v>
      </c>
      <c r="FLT18" s="90">
        <v>35379</v>
      </c>
      <c r="FLU18" s="90">
        <v>35379</v>
      </c>
      <c r="FLV18" s="90">
        <v>35379</v>
      </c>
      <c r="FLW18" s="90">
        <v>35379</v>
      </c>
      <c r="FLX18" s="90">
        <v>35379</v>
      </c>
      <c r="FLY18" s="90">
        <v>35379</v>
      </c>
      <c r="FLZ18" s="90">
        <v>35379</v>
      </c>
      <c r="FMA18" s="90">
        <v>35379</v>
      </c>
      <c r="FMB18" s="90">
        <v>35379</v>
      </c>
      <c r="FMC18" s="90">
        <v>35379</v>
      </c>
      <c r="FMD18" s="90">
        <v>35379</v>
      </c>
      <c r="FME18" s="90">
        <v>35379</v>
      </c>
      <c r="FMF18" s="90">
        <v>35379</v>
      </c>
      <c r="FMG18" s="90">
        <v>35379</v>
      </c>
      <c r="FMH18" s="90">
        <v>35379</v>
      </c>
      <c r="FMI18" s="90">
        <v>35379</v>
      </c>
      <c r="FMJ18" s="90">
        <v>35379</v>
      </c>
      <c r="FMK18" s="90">
        <v>35379</v>
      </c>
      <c r="FML18" s="90">
        <v>35379</v>
      </c>
      <c r="FMM18" s="90">
        <v>35379</v>
      </c>
      <c r="FMN18" s="90">
        <v>35379</v>
      </c>
      <c r="FMO18" s="90">
        <v>35379</v>
      </c>
      <c r="FMP18" s="90">
        <v>35379</v>
      </c>
      <c r="FMQ18" s="90">
        <v>35379</v>
      </c>
      <c r="FMR18" s="90">
        <v>35379</v>
      </c>
      <c r="FMS18" s="90">
        <v>35379</v>
      </c>
      <c r="FMT18" s="90">
        <v>35379</v>
      </c>
      <c r="FMU18" s="90">
        <v>35379</v>
      </c>
      <c r="FMV18" s="90">
        <v>35379</v>
      </c>
      <c r="FMW18" s="90">
        <v>35379</v>
      </c>
      <c r="FMX18" s="90">
        <v>35379</v>
      </c>
      <c r="FMY18" s="90">
        <v>35379</v>
      </c>
      <c r="FMZ18" s="90">
        <v>35379</v>
      </c>
      <c r="FNA18" s="90">
        <v>35379</v>
      </c>
      <c r="FNB18" s="90">
        <v>35379</v>
      </c>
      <c r="FNC18" s="90">
        <v>35379</v>
      </c>
      <c r="FND18" s="90">
        <v>35379</v>
      </c>
      <c r="FNE18" s="90">
        <v>35379</v>
      </c>
      <c r="FNF18" s="90">
        <v>35379</v>
      </c>
      <c r="FNG18" s="90">
        <v>35379</v>
      </c>
      <c r="FNH18" s="90">
        <v>35379</v>
      </c>
      <c r="FNI18" s="90">
        <v>35379</v>
      </c>
      <c r="FNJ18" s="90">
        <v>35379</v>
      </c>
      <c r="FNK18" s="90">
        <v>35379</v>
      </c>
      <c r="FNL18" s="90">
        <v>35379</v>
      </c>
      <c r="FNM18" s="90">
        <v>35379</v>
      </c>
      <c r="FNN18" s="90">
        <v>35379</v>
      </c>
      <c r="FNO18" s="90">
        <v>35379</v>
      </c>
      <c r="FNP18" s="90">
        <v>35379</v>
      </c>
      <c r="FNQ18" s="90">
        <v>35379</v>
      </c>
      <c r="FNR18" s="90">
        <v>35379</v>
      </c>
      <c r="FNS18" s="90">
        <v>35379</v>
      </c>
      <c r="FNT18" s="90">
        <v>35379</v>
      </c>
      <c r="FNU18" s="90">
        <v>35379</v>
      </c>
      <c r="FNV18" s="90">
        <v>35379</v>
      </c>
      <c r="FNW18" s="90">
        <v>35379</v>
      </c>
      <c r="FNX18" s="90">
        <v>35379</v>
      </c>
      <c r="FNY18" s="90">
        <v>35379</v>
      </c>
      <c r="FNZ18" s="90">
        <v>35379</v>
      </c>
      <c r="FOA18" s="90">
        <v>35379</v>
      </c>
      <c r="FOB18" s="90">
        <v>35379</v>
      </c>
      <c r="FOC18" s="90">
        <v>35379</v>
      </c>
      <c r="FOD18" s="90">
        <v>35379</v>
      </c>
      <c r="FOE18" s="90">
        <v>35379</v>
      </c>
      <c r="FOF18" s="90">
        <v>35379</v>
      </c>
      <c r="FOG18" s="90">
        <v>35379</v>
      </c>
      <c r="FOH18" s="90">
        <v>35379</v>
      </c>
      <c r="FOI18" s="90">
        <v>35379</v>
      </c>
      <c r="FOJ18" s="90">
        <v>35379</v>
      </c>
      <c r="FOK18" s="90">
        <v>35379</v>
      </c>
      <c r="FOL18" s="90">
        <v>35379</v>
      </c>
      <c r="FOM18" s="90">
        <v>35379</v>
      </c>
      <c r="FON18" s="90">
        <v>35379</v>
      </c>
      <c r="FOO18" s="90">
        <v>35379</v>
      </c>
      <c r="FOP18" s="90">
        <v>35379</v>
      </c>
      <c r="FOQ18" s="90">
        <v>35379</v>
      </c>
      <c r="FOR18" s="90">
        <v>35379</v>
      </c>
      <c r="FOS18" s="90">
        <v>35379</v>
      </c>
      <c r="FOT18" s="90">
        <v>35379</v>
      </c>
      <c r="FOU18" s="90">
        <v>35379</v>
      </c>
      <c r="FOV18" s="90">
        <v>35379</v>
      </c>
      <c r="FOW18" s="90">
        <v>35379</v>
      </c>
      <c r="FOX18" s="90">
        <v>35379</v>
      </c>
      <c r="FOY18" s="90">
        <v>35379</v>
      </c>
      <c r="FOZ18" s="90">
        <v>35379</v>
      </c>
      <c r="FPA18" s="90">
        <v>35379</v>
      </c>
      <c r="FPB18" s="90">
        <v>35379</v>
      </c>
      <c r="FPC18" s="90">
        <v>35379</v>
      </c>
      <c r="FPD18" s="90">
        <v>35379</v>
      </c>
      <c r="FPE18" s="90">
        <v>35379</v>
      </c>
      <c r="FPF18" s="90">
        <v>35379</v>
      </c>
      <c r="FPG18" s="90">
        <v>35379</v>
      </c>
      <c r="FPH18" s="90">
        <v>35379</v>
      </c>
      <c r="FPI18" s="90">
        <v>35379</v>
      </c>
      <c r="FPJ18" s="90">
        <v>35379</v>
      </c>
      <c r="FPK18" s="90">
        <v>35379</v>
      </c>
      <c r="FPL18" s="90">
        <v>35379</v>
      </c>
      <c r="FPM18" s="90">
        <v>35379</v>
      </c>
      <c r="FPN18" s="90">
        <v>35379</v>
      </c>
      <c r="FPO18" s="90">
        <v>35379</v>
      </c>
      <c r="FPP18" s="90">
        <v>35379</v>
      </c>
      <c r="FPQ18" s="90">
        <v>35379</v>
      </c>
      <c r="FPR18" s="90">
        <v>35379</v>
      </c>
      <c r="FPS18" s="90">
        <v>35379</v>
      </c>
      <c r="FPT18" s="90">
        <v>35379</v>
      </c>
      <c r="FPU18" s="90">
        <v>35379</v>
      </c>
      <c r="FPV18" s="90">
        <v>35379</v>
      </c>
      <c r="FPW18" s="90">
        <v>35379</v>
      </c>
      <c r="FPX18" s="90">
        <v>35379</v>
      </c>
      <c r="FPY18" s="90">
        <v>35379</v>
      </c>
      <c r="FPZ18" s="90">
        <v>35379</v>
      </c>
      <c r="FQA18" s="90">
        <v>35379</v>
      </c>
      <c r="FQB18" s="90">
        <v>35379</v>
      </c>
      <c r="FQC18" s="90">
        <v>35379</v>
      </c>
      <c r="FQD18" s="90">
        <v>35379</v>
      </c>
      <c r="FQE18" s="90">
        <v>35379</v>
      </c>
      <c r="FQF18" s="90">
        <v>35379</v>
      </c>
      <c r="FQG18" s="90">
        <v>35379</v>
      </c>
      <c r="FQH18" s="90">
        <v>35379</v>
      </c>
      <c r="FQI18" s="90">
        <v>35379</v>
      </c>
      <c r="FQJ18" s="90">
        <v>35379</v>
      </c>
      <c r="FQK18" s="90">
        <v>35379</v>
      </c>
      <c r="FQL18" s="90">
        <v>35379</v>
      </c>
      <c r="FQM18" s="90">
        <v>35379</v>
      </c>
      <c r="FQN18" s="90">
        <v>35379</v>
      </c>
      <c r="FQO18" s="90">
        <v>35379</v>
      </c>
      <c r="FQP18" s="90">
        <v>35379</v>
      </c>
      <c r="FQQ18" s="90">
        <v>35379</v>
      </c>
      <c r="FQR18" s="90">
        <v>35379</v>
      </c>
      <c r="FQS18" s="90">
        <v>35379</v>
      </c>
      <c r="FQT18" s="90">
        <v>35379</v>
      </c>
      <c r="FQU18" s="90">
        <v>35379</v>
      </c>
      <c r="FQV18" s="90">
        <v>35379</v>
      </c>
      <c r="FQW18" s="90">
        <v>35379</v>
      </c>
      <c r="FQX18" s="90">
        <v>35379</v>
      </c>
      <c r="FQY18" s="90">
        <v>35379</v>
      </c>
      <c r="FQZ18" s="90">
        <v>35379</v>
      </c>
      <c r="FRA18" s="90">
        <v>35379</v>
      </c>
      <c r="FRB18" s="90">
        <v>35379</v>
      </c>
      <c r="FRC18" s="90">
        <v>35379</v>
      </c>
      <c r="FRD18" s="90">
        <v>35379</v>
      </c>
      <c r="FRE18" s="90">
        <v>35379</v>
      </c>
      <c r="FRF18" s="90">
        <v>35379</v>
      </c>
      <c r="FRG18" s="90">
        <v>35379</v>
      </c>
      <c r="FRH18" s="90">
        <v>35379</v>
      </c>
      <c r="FRI18" s="90">
        <v>35379</v>
      </c>
      <c r="FRJ18" s="90">
        <v>35379</v>
      </c>
      <c r="FRK18" s="90">
        <v>35379</v>
      </c>
      <c r="FRL18" s="90">
        <v>35379</v>
      </c>
      <c r="FRM18" s="90">
        <v>35379</v>
      </c>
      <c r="FRN18" s="90">
        <v>35379</v>
      </c>
      <c r="FRO18" s="90">
        <v>35379</v>
      </c>
      <c r="FRP18" s="90">
        <v>35379</v>
      </c>
      <c r="FRQ18" s="90">
        <v>35379</v>
      </c>
      <c r="FRR18" s="90">
        <v>35379</v>
      </c>
      <c r="FRS18" s="90">
        <v>35379</v>
      </c>
      <c r="FRT18" s="90">
        <v>35379</v>
      </c>
      <c r="FRU18" s="90">
        <v>35379</v>
      </c>
      <c r="FRV18" s="90">
        <v>35379</v>
      </c>
      <c r="FRW18" s="90">
        <v>35379</v>
      </c>
      <c r="FRX18" s="90">
        <v>35379</v>
      </c>
      <c r="FRY18" s="90">
        <v>35379</v>
      </c>
      <c r="FRZ18" s="90">
        <v>35379</v>
      </c>
      <c r="FSA18" s="90">
        <v>35379</v>
      </c>
      <c r="FSB18" s="90">
        <v>35379</v>
      </c>
      <c r="FSC18" s="90">
        <v>35379</v>
      </c>
      <c r="FSD18" s="90">
        <v>35379</v>
      </c>
      <c r="FSE18" s="90">
        <v>35379</v>
      </c>
      <c r="FSF18" s="90">
        <v>35379</v>
      </c>
      <c r="FSG18" s="90">
        <v>35379</v>
      </c>
      <c r="FSH18" s="90">
        <v>35379</v>
      </c>
      <c r="FSI18" s="90">
        <v>35379</v>
      </c>
      <c r="FSJ18" s="90">
        <v>35379</v>
      </c>
      <c r="FSK18" s="90">
        <v>35379</v>
      </c>
      <c r="FSL18" s="90">
        <v>35379</v>
      </c>
      <c r="FSM18" s="90">
        <v>35379</v>
      </c>
      <c r="FSN18" s="90">
        <v>35379</v>
      </c>
      <c r="FSO18" s="90">
        <v>35379</v>
      </c>
      <c r="FSP18" s="90">
        <v>35379</v>
      </c>
      <c r="FSQ18" s="90">
        <v>35379</v>
      </c>
      <c r="FSR18" s="90">
        <v>35379</v>
      </c>
      <c r="FSS18" s="90">
        <v>35379</v>
      </c>
      <c r="FST18" s="90">
        <v>35379</v>
      </c>
      <c r="FSU18" s="90">
        <v>35379</v>
      </c>
      <c r="FSV18" s="90">
        <v>35379</v>
      </c>
      <c r="FSW18" s="90">
        <v>35379</v>
      </c>
      <c r="FSX18" s="90">
        <v>35379</v>
      </c>
      <c r="FSY18" s="90">
        <v>35379</v>
      </c>
      <c r="FSZ18" s="90">
        <v>35379</v>
      </c>
      <c r="FTA18" s="90">
        <v>35379</v>
      </c>
      <c r="FTB18" s="90">
        <v>35379</v>
      </c>
      <c r="FTC18" s="90">
        <v>35379</v>
      </c>
      <c r="FTD18" s="90">
        <v>35379</v>
      </c>
      <c r="FTE18" s="90">
        <v>35379</v>
      </c>
      <c r="FTF18" s="90">
        <v>35379</v>
      </c>
      <c r="FTG18" s="90">
        <v>35379</v>
      </c>
      <c r="FTH18" s="90">
        <v>35379</v>
      </c>
      <c r="FTI18" s="90">
        <v>35379</v>
      </c>
      <c r="FTJ18" s="90">
        <v>35379</v>
      </c>
      <c r="FTK18" s="90">
        <v>35379</v>
      </c>
      <c r="FTL18" s="90">
        <v>35379</v>
      </c>
      <c r="FTM18" s="90">
        <v>35379</v>
      </c>
      <c r="FTN18" s="90">
        <v>35379</v>
      </c>
      <c r="FTO18" s="90">
        <v>35379</v>
      </c>
      <c r="FTP18" s="90">
        <v>35379</v>
      </c>
      <c r="FTQ18" s="90">
        <v>35379</v>
      </c>
      <c r="FTR18" s="90">
        <v>35379</v>
      </c>
      <c r="FTS18" s="90">
        <v>35379</v>
      </c>
      <c r="FTT18" s="90">
        <v>35379</v>
      </c>
      <c r="FTU18" s="90">
        <v>35379</v>
      </c>
      <c r="FTV18" s="90">
        <v>35379</v>
      </c>
      <c r="FTW18" s="90">
        <v>35379</v>
      </c>
      <c r="FTX18" s="90">
        <v>35379</v>
      </c>
      <c r="FTY18" s="90">
        <v>35379</v>
      </c>
      <c r="FTZ18" s="90">
        <v>35379</v>
      </c>
      <c r="FUA18" s="90">
        <v>35379</v>
      </c>
      <c r="FUB18" s="90">
        <v>35379</v>
      </c>
      <c r="FUC18" s="90">
        <v>35379</v>
      </c>
      <c r="FUD18" s="90">
        <v>35379</v>
      </c>
      <c r="FUE18" s="90">
        <v>35379</v>
      </c>
      <c r="FUF18" s="90">
        <v>35379</v>
      </c>
      <c r="FUG18" s="90">
        <v>35379</v>
      </c>
      <c r="FUH18" s="90">
        <v>35379</v>
      </c>
      <c r="FUI18" s="90">
        <v>35379</v>
      </c>
      <c r="FUJ18" s="90">
        <v>35379</v>
      </c>
      <c r="FUK18" s="90">
        <v>35379</v>
      </c>
      <c r="FUL18" s="90">
        <v>35379</v>
      </c>
      <c r="FUM18" s="90">
        <v>35379</v>
      </c>
      <c r="FUN18" s="90">
        <v>35379</v>
      </c>
      <c r="FUO18" s="90">
        <v>35379</v>
      </c>
      <c r="FUP18" s="90">
        <v>35379</v>
      </c>
      <c r="FUQ18" s="90">
        <v>35379</v>
      </c>
      <c r="FUR18" s="90">
        <v>35379</v>
      </c>
      <c r="FUS18" s="90">
        <v>35379</v>
      </c>
      <c r="FUT18" s="90">
        <v>35379</v>
      </c>
      <c r="FUU18" s="90">
        <v>35379</v>
      </c>
      <c r="FUV18" s="90">
        <v>35379</v>
      </c>
      <c r="FUW18" s="90">
        <v>35379</v>
      </c>
      <c r="FUX18" s="90">
        <v>35379</v>
      </c>
      <c r="FUY18" s="90">
        <v>35379</v>
      </c>
      <c r="FUZ18" s="90">
        <v>35379</v>
      </c>
      <c r="FVA18" s="90">
        <v>35379</v>
      </c>
      <c r="FVB18" s="90">
        <v>35379</v>
      </c>
      <c r="FVC18" s="90">
        <v>35379</v>
      </c>
      <c r="FVD18" s="90">
        <v>35379</v>
      </c>
      <c r="FVE18" s="90">
        <v>35379</v>
      </c>
      <c r="FVF18" s="90">
        <v>35379</v>
      </c>
      <c r="FVG18" s="90">
        <v>35379</v>
      </c>
      <c r="FVH18" s="90">
        <v>35379</v>
      </c>
      <c r="FVI18" s="90">
        <v>35379</v>
      </c>
      <c r="FVJ18" s="90">
        <v>35379</v>
      </c>
      <c r="FVK18" s="90">
        <v>35379</v>
      </c>
      <c r="FVL18" s="90">
        <v>35379</v>
      </c>
      <c r="FVM18" s="90">
        <v>35379</v>
      </c>
      <c r="FVN18" s="90">
        <v>35379</v>
      </c>
      <c r="FVO18" s="90">
        <v>35379</v>
      </c>
      <c r="FVP18" s="90">
        <v>35379</v>
      </c>
      <c r="FVQ18" s="90">
        <v>35379</v>
      </c>
      <c r="FVR18" s="90">
        <v>35379</v>
      </c>
      <c r="FVS18" s="90">
        <v>35379</v>
      </c>
      <c r="FVT18" s="90">
        <v>35379</v>
      </c>
      <c r="FVU18" s="90">
        <v>35379</v>
      </c>
      <c r="FVV18" s="90">
        <v>35379</v>
      </c>
      <c r="FVW18" s="90">
        <v>35379</v>
      </c>
      <c r="FVX18" s="90">
        <v>35379</v>
      </c>
      <c r="FVY18" s="90">
        <v>35379</v>
      </c>
      <c r="FVZ18" s="90">
        <v>35379</v>
      </c>
      <c r="FWA18" s="90">
        <v>35379</v>
      </c>
      <c r="FWB18" s="90">
        <v>35379</v>
      </c>
      <c r="FWC18" s="90">
        <v>35379</v>
      </c>
      <c r="FWD18" s="90">
        <v>35379</v>
      </c>
      <c r="FWE18" s="90">
        <v>35379</v>
      </c>
      <c r="FWF18" s="90">
        <v>35379</v>
      </c>
      <c r="FWG18" s="90">
        <v>35379</v>
      </c>
      <c r="FWH18" s="90">
        <v>35379</v>
      </c>
      <c r="FWI18" s="90">
        <v>35379</v>
      </c>
      <c r="FWJ18" s="90">
        <v>35379</v>
      </c>
      <c r="FWK18" s="90">
        <v>35379</v>
      </c>
      <c r="FWL18" s="90">
        <v>35379</v>
      </c>
      <c r="FWM18" s="90">
        <v>35379</v>
      </c>
      <c r="FWN18" s="90">
        <v>35379</v>
      </c>
      <c r="FWO18" s="90">
        <v>35379</v>
      </c>
      <c r="FWP18" s="90">
        <v>35379</v>
      </c>
      <c r="FWQ18" s="90">
        <v>35379</v>
      </c>
      <c r="FWR18" s="90">
        <v>35379</v>
      </c>
      <c r="FWS18" s="90">
        <v>35379</v>
      </c>
      <c r="FWT18" s="90">
        <v>35379</v>
      </c>
      <c r="FWU18" s="90">
        <v>35379</v>
      </c>
      <c r="FWV18" s="90">
        <v>35379</v>
      </c>
      <c r="FWW18" s="90">
        <v>35379</v>
      </c>
      <c r="FWX18" s="90">
        <v>35379</v>
      </c>
      <c r="FWY18" s="90">
        <v>35379</v>
      </c>
      <c r="FWZ18" s="90">
        <v>35379</v>
      </c>
      <c r="FXA18" s="90">
        <v>35379</v>
      </c>
      <c r="FXB18" s="90">
        <v>35379</v>
      </c>
      <c r="FXC18" s="90">
        <v>35379</v>
      </c>
      <c r="FXD18" s="90">
        <v>35379</v>
      </c>
      <c r="FXE18" s="90">
        <v>35379</v>
      </c>
      <c r="FXF18" s="90">
        <v>35379</v>
      </c>
      <c r="FXG18" s="90">
        <v>35379</v>
      </c>
      <c r="FXH18" s="90">
        <v>35379</v>
      </c>
      <c r="FXI18" s="90">
        <v>35379</v>
      </c>
      <c r="FXJ18" s="90">
        <v>35379</v>
      </c>
      <c r="FXK18" s="90">
        <v>35379</v>
      </c>
      <c r="FXL18" s="90">
        <v>35379</v>
      </c>
      <c r="FXM18" s="90">
        <v>35379</v>
      </c>
      <c r="FXN18" s="90">
        <v>35379</v>
      </c>
      <c r="FXO18" s="90">
        <v>35379</v>
      </c>
      <c r="FXP18" s="90">
        <v>35379</v>
      </c>
      <c r="FXQ18" s="90">
        <v>35379</v>
      </c>
      <c r="FXR18" s="90">
        <v>35379</v>
      </c>
      <c r="FXS18" s="90">
        <v>35379</v>
      </c>
      <c r="FXT18" s="90">
        <v>35379</v>
      </c>
      <c r="FXU18" s="90">
        <v>35379</v>
      </c>
      <c r="FXV18" s="90">
        <v>35379</v>
      </c>
      <c r="FXW18" s="90">
        <v>35379</v>
      </c>
      <c r="FXX18" s="90">
        <v>35379</v>
      </c>
      <c r="FXY18" s="90">
        <v>35379</v>
      </c>
      <c r="FXZ18" s="90">
        <v>35379</v>
      </c>
      <c r="FYA18" s="90">
        <v>35379</v>
      </c>
      <c r="FYB18" s="90">
        <v>35379</v>
      </c>
      <c r="FYC18" s="90">
        <v>35379</v>
      </c>
      <c r="FYD18" s="90">
        <v>35379</v>
      </c>
      <c r="FYE18" s="90">
        <v>35379</v>
      </c>
      <c r="FYF18" s="90">
        <v>35379</v>
      </c>
      <c r="FYG18" s="90">
        <v>35379</v>
      </c>
      <c r="FYH18" s="90">
        <v>35379</v>
      </c>
      <c r="FYI18" s="90">
        <v>35379</v>
      </c>
      <c r="FYJ18" s="90">
        <v>35379</v>
      </c>
      <c r="FYK18" s="90">
        <v>35379</v>
      </c>
      <c r="FYL18" s="90">
        <v>35379</v>
      </c>
      <c r="FYM18" s="90">
        <v>35379</v>
      </c>
      <c r="FYN18" s="90">
        <v>35379</v>
      </c>
      <c r="FYO18" s="90">
        <v>35379</v>
      </c>
      <c r="FYP18" s="90">
        <v>35379</v>
      </c>
      <c r="FYQ18" s="90">
        <v>35379</v>
      </c>
      <c r="FYR18" s="90">
        <v>35379</v>
      </c>
      <c r="FYS18" s="90">
        <v>35379</v>
      </c>
      <c r="FYT18" s="90">
        <v>35379</v>
      </c>
      <c r="FYU18" s="90">
        <v>35379</v>
      </c>
      <c r="FYV18" s="90">
        <v>35379</v>
      </c>
      <c r="FYW18" s="90">
        <v>35379</v>
      </c>
      <c r="FYX18" s="90">
        <v>35379</v>
      </c>
      <c r="FYY18" s="90">
        <v>35379</v>
      </c>
      <c r="FYZ18" s="90">
        <v>35379</v>
      </c>
      <c r="FZA18" s="90">
        <v>35379</v>
      </c>
      <c r="FZB18" s="90">
        <v>35379</v>
      </c>
      <c r="FZC18" s="90">
        <v>35379</v>
      </c>
      <c r="FZD18" s="90">
        <v>35379</v>
      </c>
      <c r="FZE18" s="90">
        <v>35379</v>
      </c>
      <c r="FZF18" s="90">
        <v>35379</v>
      </c>
      <c r="FZG18" s="90">
        <v>35379</v>
      </c>
      <c r="FZH18" s="90">
        <v>35379</v>
      </c>
      <c r="FZI18" s="90">
        <v>35379</v>
      </c>
      <c r="FZJ18" s="90">
        <v>35379</v>
      </c>
      <c r="FZK18" s="90">
        <v>35379</v>
      </c>
      <c r="FZL18" s="90">
        <v>35379</v>
      </c>
      <c r="FZM18" s="90">
        <v>35379</v>
      </c>
      <c r="FZN18" s="90">
        <v>35379</v>
      </c>
      <c r="FZO18" s="90">
        <v>35379</v>
      </c>
      <c r="FZP18" s="90">
        <v>35379</v>
      </c>
      <c r="FZQ18" s="90">
        <v>35379</v>
      </c>
      <c r="FZR18" s="90">
        <v>35379</v>
      </c>
      <c r="FZS18" s="90">
        <v>35379</v>
      </c>
      <c r="FZT18" s="90">
        <v>35379</v>
      </c>
      <c r="FZU18" s="90">
        <v>35379</v>
      </c>
      <c r="FZV18" s="90">
        <v>35379</v>
      </c>
      <c r="FZW18" s="90">
        <v>35379</v>
      </c>
      <c r="FZX18" s="90">
        <v>35379</v>
      </c>
      <c r="FZY18" s="90">
        <v>35379</v>
      </c>
      <c r="FZZ18" s="90">
        <v>35379</v>
      </c>
      <c r="GAA18" s="90">
        <v>35379</v>
      </c>
      <c r="GAB18" s="90">
        <v>35379</v>
      </c>
      <c r="GAC18" s="90">
        <v>35379</v>
      </c>
      <c r="GAD18" s="90">
        <v>35379</v>
      </c>
      <c r="GAE18" s="90">
        <v>35379</v>
      </c>
      <c r="GAF18" s="90">
        <v>35379</v>
      </c>
      <c r="GAG18" s="90">
        <v>35379</v>
      </c>
      <c r="GAH18" s="90">
        <v>35379</v>
      </c>
      <c r="GAI18" s="90">
        <v>35379</v>
      </c>
      <c r="GAJ18" s="90">
        <v>35379</v>
      </c>
      <c r="GAK18" s="90">
        <v>35379</v>
      </c>
      <c r="GAL18" s="90">
        <v>35379</v>
      </c>
      <c r="GAM18" s="90">
        <v>35379</v>
      </c>
      <c r="GAN18" s="90">
        <v>35379</v>
      </c>
      <c r="GAO18" s="90">
        <v>35379</v>
      </c>
      <c r="GAP18" s="90">
        <v>35379</v>
      </c>
      <c r="GAQ18" s="90">
        <v>35379</v>
      </c>
      <c r="GAR18" s="90">
        <v>35379</v>
      </c>
      <c r="GAS18" s="90">
        <v>35379</v>
      </c>
      <c r="GAT18" s="90">
        <v>35379</v>
      </c>
      <c r="GAU18" s="90">
        <v>35379</v>
      </c>
      <c r="GAV18" s="90">
        <v>35379</v>
      </c>
      <c r="GAW18" s="90">
        <v>35379</v>
      </c>
      <c r="GAX18" s="90">
        <v>35379</v>
      </c>
      <c r="GAY18" s="90">
        <v>35379</v>
      </c>
      <c r="GAZ18" s="90">
        <v>35379</v>
      </c>
      <c r="GBA18" s="90">
        <v>35379</v>
      </c>
      <c r="GBB18" s="90">
        <v>35379</v>
      </c>
      <c r="GBC18" s="90">
        <v>35379</v>
      </c>
      <c r="GBD18" s="90">
        <v>35379</v>
      </c>
      <c r="GBE18" s="90">
        <v>35379</v>
      </c>
      <c r="GBF18" s="90">
        <v>35379</v>
      </c>
      <c r="GBG18" s="90">
        <v>35379</v>
      </c>
      <c r="GBH18" s="90">
        <v>35379</v>
      </c>
      <c r="GBI18" s="90">
        <v>35379</v>
      </c>
      <c r="GBJ18" s="90">
        <v>35379</v>
      </c>
      <c r="GBK18" s="90">
        <v>35379</v>
      </c>
      <c r="GBL18" s="90">
        <v>35379</v>
      </c>
      <c r="GBM18" s="90">
        <v>35379</v>
      </c>
      <c r="GBN18" s="90">
        <v>35379</v>
      </c>
      <c r="GBO18" s="90">
        <v>35379</v>
      </c>
      <c r="GBP18" s="90">
        <v>35379</v>
      </c>
      <c r="GBQ18" s="90">
        <v>35379</v>
      </c>
      <c r="GBR18" s="90">
        <v>35379</v>
      </c>
      <c r="GBS18" s="90">
        <v>35379</v>
      </c>
      <c r="GBT18" s="90">
        <v>35379</v>
      </c>
      <c r="GBU18" s="90">
        <v>35379</v>
      </c>
      <c r="GBV18" s="90">
        <v>35379</v>
      </c>
      <c r="GBW18" s="90">
        <v>35379</v>
      </c>
      <c r="GBX18" s="90">
        <v>35379</v>
      </c>
      <c r="GBY18" s="90">
        <v>35379</v>
      </c>
      <c r="GBZ18" s="90">
        <v>35379</v>
      </c>
      <c r="GCA18" s="90">
        <v>35379</v>
      </c>
      <c r="GCB18" s="90">
        <v>35379</v>
      </c>
      <c r="GCC18" s="90">
        <v>35379</v>
      </c>
      <c r="GCD18" s="90">
        <v>35379</v>
      </c>
      <c r="GCE18" s="90">
        <v>35379</v>
      </c>
      <c r="GCF18" s="90">
        <v>35379</v>
      </c>
      <c r="GCG18" s="90">
        <v>35379</v>
      </c>
      <c r="GCH18" s="90">
        <v>35379</v>
      </c>
      <c r="GCI18" s="90">
        <v>35379</v>
      </c>
      <c r="GCJ18" s="90">
        <v>35379</v>
      </c>
      <c r="GCK18" s="90">
        <v>35379</v>
      </c>
      <c r="GCL18" s="90">
        <v>35379</v>
      </c>
      <c r="GCM18" s="90">
        <v>35379</v>
      </c>
      <c r="GCN18" s="90">
        <v>35379</v>
      </c>
      <c r="GCO18" s="90">
        <v>35379</v>
      </c>
      <c r="GCP18" s="90">
        <v>35379</v>
      </c>
      <c r="GCQ18" s="90">
        <v>35379</v>
      </c>
      <c r="GCR18" s="90">
        <v>35379</v>
      </c>
      <c r="GCS18" s="90">
        <v>35379</v>
      </c>
      <c r="GCT18" s="90">
        <v>35379</v>
      </c>
      <c r="GCU18" s="90">
        <v>35379</v>
      </c>
      <c r="GCV18" s="90">
        <v>35379</v>
      </c>
      <c r="GCW18" s="90">
        <v>35379</v>
      </c>
      <c r="GCX18" s="90">
        <v>35379</v>
      </c>
      <c r="GCY18" s="90">
        <v>35379</v>
      </c>
      <c r="GCZ18" s="90">
        <v>35379</v>
      </c>
      <c r="GDA18" s="90">
        <v>35379</v>
      </c>
      <c r="GDB18" s="90">
        <v>35379</v>
      </c>
      <c r="GDC18" s="90">
        <v>35379</v>
      </c>
      <c r="GDD18" s="90">
        <v>35379</v>
      </c>
      <c r="GDE18" s="90">
        <v>35379</v>
      </c>
      <c r="GDF18" s="90">
        <v>35379</v>
      </c>
      <c r="GDG18" s="90">
        <v>35379</v>
      </c>
      <c r="GDH18" s="90">
        <v>35379</v>
      </c>
      <c r="GDI18" s="90">
        <v>35379</v>
      </c>
      <c r="GDJ18" s="90">
        <v>35379</v>
      </c>
      <c r="GDK18" s="90">
        <v>35379</v>
      </c>
      <c r="GDL18" s="90">
        <v>35379</v>
      </c>
      <c r="GDM18" s="90">
        <v>35379</v>
      </c>
      <c r="GDN18" s="90">
        <v>35379</v>
      </c>
      <c r="GDO18" s="90">
        <v>35379</v>
      </c>
      <c r="GDP18" s="90">
        <v>35379</v>
      </c>
      <c r="GDQ18" s="90">
        <v>35379</v>
      </c>
      <c r="GDR18" s="90">
        <v>35379</v>
      </c>
      <c r="GDS18" s="90">
        <v>35379</v>
      </c>
      <c r="GDT18" s="90">
        <v>35379</v>
      </c>
      <c r="GDU18" s="90">
        <v>35379</v>
      </c>
      <c r="GDV18" s="90">
        <v>35379</v>
      </c>
      <c r="GDW18" s="90">
        <v>35379</v>
      </c>
      <c r="GDX18" s="90">
        <v>35379</v>
      </c>
      <c r="GDY18" s="90">
        <v>35379</v>
      </c>
      <c r="GDZ18" s="90">
        <v>35379</v>
      </c>
      <c r="GEA18" s="90">
        <v>35379</v>
      </c>
      <c r="GEB18" s="90">
        <v>35379</v>
      </c>
      <c r="GEC18" s="90">
        <v>35379</v>
      </c>
      <c r="GED18" s="90">
        <v>35379</v>
      </c>
      <c r="GEE18" s="90">
        <v>35379</v>
      </c>
      <c r="GEF18" s="90">
        <v>35379</v>
      </c>
      <c r="GEG18" s="90">
        <v>35379</v>
      </c>
      <c r="GEH18" s="90">
        <v>35379</v>
      </c>
      <c r="GEI18" s="90">
        <v>35379</v>
      </c>
      <c r="GEJ18" s="90">
        <v>35379</v>
      </c>
      <c r="GEK18" s="90">
        <v>35379</v>
      </c>
      <c r="GEL18" s="90">
        <v>35379</v>
      </c>
      <c r="GEM18" s="90">
        <v>35379</v>
      </c>
      <c r="GEN18" s="90">
        <v>35379</v>
      </c>
      <c r="GEO18" s="90">
        <v>35379</v>
      </c>
      <c r="GEP18" s="90">
        <v>35379</v>
      </c>
      <c r="GEQ18" s="90">
        <v>35379</v>
      </c>
      <c r="GER18" s="90">
        <v>35379</v>
      </c>
      <c r="GES18" s="90">
        <v>35379</v>
      </c>
      <c r="GET18" s="90">
        <v>35379</v>
      </c>
      <c r="GEU18" s="90">
        <v>35379</v>
      </c>
      <c r="GEV18" s="90">
        <v>35379</v>
      </c>
      <c r="GEW18" s="90">
        <v>35379</v>
      </c>
      <c r="GEX18" s="90">
        <v>35379</v>
      </c>
      <c r="GEY18" s="90">
        <v>35379</v>
      </c>
      <c r="GEZ18" s="90">
        <v>35379</v>
      </c>
      <c r="GFA18" s="90">
        <v>35379</v>
      </c>
      <c r="GFB18" s="90">
        <v>35379</v>
      </c>
      <c r="GFC18" s="90">
        <v>35379</v>
      </c>
      <c r="GFD18" s="90">
        <v>35379</v>
      </c>
      <c r="GFE18" s="90">
        <v>35379</v>
      </c>
      <c r="GFF18" s="90">
        <v>35379</v>
      </c>
      <c r="GFG18" s="90">
        <v>35379</v>
      </c>
      <c r="GFH18" s="90">
        <v>35379</v>
      </c>
      <c r="GFI18" s="90">
        <v>35379</v>
      </c>
      <c r="GFJ18" s="90">
        <v>35379</v>
      </c>
      <c r="GFK18" s="90">
        <v>35379</v>
      </c>
      <c r="GFL18" s="90">
        <v>35379</v>
      </c>
      <c r="GFM18" s="90">
        <v>35379</v>
      </c>
      <c r="GFN18" s="90">
        <v>35379</v>
      </c>
      <c r="GFO18" s="90">
        <v>35379</v>
      </c>
      <c r="GFP18" s="90">
        <v>35379</v>
      </c>
      <c r="GFQ18" s="90">
        <v>35379</v>
      </c>
      <c r="GFR18" s="90">
        <v>35379</v>
      </c>
      <c r="GFS18" s="90">
        <v>35379</v>
      </c>
      <c r="GFT18" s="90">
        <v>35379</v>
      </c>
      <c r="GFU18" s="90">
        <v>35379</v>
      </c>
      <c r="GFV18" s="90">
        <v>35379</v>
      </c>
      <c r="GFW18" s="90">
        <v>35379</v>
      </c>
      <c r="GFX18" s="90">
        <v>35379</v>
      </c>
      <c r="GFY18" s="90">
        <v>35379</v>
      </c>
      <c r="GFZ18" s="90">
        <v>35379</v>
      </c>
      <c r="GGA18" s="90">
        <v>35379</v>
      </c>
      <c r="GGB18" s="90">
        <v>35379</v>
      </c>
      <c r="GGC18" s="90">
        <v>35379</v>
      </c>
      <c r="GGD18" s="90">
        <v>35379</v>
      </c>
      <c r="GGE18" s="90">
        <v>35379</v>
      </c>
      <c r="GGF18" s="90">
        <v>35379</v>
      </c>
      <c r="GGG18" s="90">
        <v>35379</v>
      </c>
      <c r="GGH18" s="90">
        <v>35379</v>
      </c>
      <c r="GGI18" s="90">
        <v>35379</v>
      </c>
      <c r="GGJ18" s="90">
        <v>35379</v>
      </c>
      <c r="GGK18" s="90">
        <v>35379</v>
      </c>
      <c r="GGL18" s="90">
        <v>35379</v>
      </c>
      <c r="GGM18" s="90">
        <v>35379</v>
      </c>
      <c r="GGN18" s="90">
        <v>35379</v>
      </c>
      <c r="GGO18" s="90">
        <v>35379</v>
      </c>
      <c r="GGP18" s="90">
        <v>35379</v>
      </c>
      <c r="GGQ18" s="90">
        <v>35379</v>
      </c>
      <c r="GGR18" s="90">
        <v>35379</v>
      </c>
      <c r="GGS18" s="90">
        <v>35379</v>
      </c>
      <c r="GGT18" s="90">
        <v>35379</v>
      </c>
      <c r="GGU18" s="90">
        <v>35379</v>
      </c>
      <c r="GGV18" s="90">
        <v>35379</v>
      </c>
      <c r="GGW18" s="90">
        <v>35379</v>
      </c>
      <c r="GGX18" s="90">
        <v>35379</v>
      </c>
      <c r="GGY18" s="90">
        <v>35379</v>
      </c>
      <c r="GGZ18" s="90">
        <v>35379</v>
      </c>
      <c r="GHA18" s="90">
        <v>35379</v>
      </c>
      <c r="GHB18" s="90">
        <v>35379</v>
      </c>
      <c r="GHC18" s="90">
        <v>35379</v>
      </c>
      <c r="GHD18" s="90">
        <v>35379</v>
      </c>
      <c r="GHE18" s="90">
        <v>35379</v>
      </c>
      <c r="GHF18" s="90">
        <v>35379</v>
      </c>
      <c r="GHG18" s="90">
        <v>35379</v>
      </c>
      <c r="GHH18" s="90">
        <v>35379</v>
      </c>
      <c r="GHI18" s="90">
        <v>35379</v>
      </c>
      <c r="GHJ18" s="90">
        <v>35379</v>
      </c>
      <c r="GHK18" s="90">
        <v>35379</v>
      </c>
      <c r="GHL18" s="90">
        <v>35379</v>
      </c>
      <c r="GHM18" s="90">
        <v>35379</v>
      </c>
      <c r="GHN18" s="90">
        <v>35379</v>
      </c>
      <c r="GHO18" s="90">
        <v>35379</v>
      </c>
      <c r="GHP18" s="90">
        <v>35379</v>
      </c>
      <c r="GHQ18" s="90">
        <v>35379</v>
      </c>
      <c r="GHR18" s="90">
        <v>35379</v>
      </c>
      <c r="GHS18" s="90">
        <v>35379</v>
      </c>
      <c r="GHT18" s="90">
        <v>35379</v>
      </c>
      <c r="GHU18" s="90">
        <v>35379</v>
      </c>
      <c r="GHV18" s="90">
        <v>35379</v>
      </c>
      <c r="GHW18" s="90">
        <v>35379</v>
      </c>
      <c r="GHX18" s="90">
        <v>35379</v>
      </c>
      <c r="GHY18" s="90">
        <v>35379</v>
      </c>
      <c r="GHZ18" s="90">
        <v>35379</v>
      </c>
      <c r="GIA18" s="90">
        <v>35379</v>
      </c>
      <c r="GIB18" s="90">
        <v>35379</v>
      </c>
      <c r="GIC18" s="90">
        <v>35379</v>
      </c>
      <c r="GID18" s="90">
        <v>35379</v>
      </c>
      <c r="GIE18" s="90">
        <v>35379</v>
      </c>
      <c r="GIF18" s="90">
        <v>35379</v>
      </c>
      <c r="GIG18" s="90">
        <v>35379</v>
      </c>
      <c r="GIH18" s="90">
        <v>35379</v>
      </c>
      <c r="GII18" s="90">
        <v>35379</v>
      </c>
      <c r="GIJ18" s="90">
        <v>35379</v>
      </c>
      <c r="GIK18" s="90">
        <v>35379</v>
      </c>
      <c r="GIL18" s="90">
        <v>35379</v>
      </c>
      <c r="GIM18" s="90">
        <v>35379</v>
      </c>
      <c r="GIN18" s="90">
        <v>35379</v>
      </c>
      <c r="GIO18" s="90">
        <v>35379</v>
      </c>
      <c r="GIP18" s="90">
        <v>35379</v>
      </c>
      <c r="GIQ18" s="90">
        <v>35379</v>
      </c>
      <c r="GIR18" s="90">
        <v>35379</v>
      </c>
      <c r="GIS18" s="90">
        <v>35379</v>
      </c>
      <c r="GIT18" s="90">
        <v>35379</v>
      </c>
      <c r="GIU18" s="90">
        <v>35379</v>
      </c>
      <c r="GIV18" s="90">
        <v>35379</v>
      </c>
      <c r="GIW18" s="90">
        <v>35379</v>
      </c>
      <c r="GIX18" s="90">
        <v>35379</v>
      </c>
      <c r="GIY18" s="90">
        <v>35379</v>
      </c>
      <c r="GIZ18" s="90">
        <v>35379</v>
      </c>
      <c r="GJA18" s="90">
        <v>35379</v>
      </c>
      <c r="GJB18" s="90">
        <v>35379</v>
      </c>
      <c r="GJC18" s="90">
        <v>35379</v>
      </c>
      <c r="GJD18" s="90">
        <v>35379</v>
      </c>
      <c r="GJE18" s="90">
        <v>35379</v>
      </c>
      <c r="GJF18" s="90">
        <v>35379</v>
      </c>
      <c r="GJG18" s="90">
        <v>35379</v>
      </c>
      <c r="GJH18" s="90">
        <v>35379</v>
      </c>
      <c r="GJI18" s="90">
        <v>35379</v>
      </c>
      <c r="GJJ18" s="90">
        <v>35379</v>
      </c>
      <c r="GJK18" s="90">
        <v>35379</v>
      </c>
      <c r="GJL18" s="90">
        <v>35379</v>
      </c>
      <c r="GJM18" s="90">
        <v>35379</v>
      </c>
      <c r="GJN18" s="90">
        <v>35379</v>
      </c>
      <c r="GJO18" s="90">
        <v>35379</v>
      </c>
      <c r="GJP18" s="90">
        <v>35379</v>
      </c>
      <c r="GJQ18" s="90">
        <v>35379</v>
      </c>
      <c r="GJR18" s="90">
        <v>35379</v>
      </c>
      <c r="GJS18" s="90">
        <v>35379</v>
      </c>
      <c r="GJT18" s="90">
        <v>35379</v>
      </c>
      <c r="GJU18" s="90">
        <v>35379</v>
      </c>
      <c r="GJV18" s="90">
        <v>35379</v>
      </c>
      <c r="GJW18" s="90">
        <v>35379</v>
      </c>
      <c r="GJX18" s="90">
        <v>35379</v>
      </c>
      <c r="GJY18" s="90">
        <v>35379</v>
      </c>
      <c r="GJZ18" s="90">
        <v>35379</v>
      </c>
      <c r="GKA18" s="90">
        <v>35379</v>
      </c>
      <c r="GKB18" s="90">
        <v>35379</v>
      </c>
      <c r="GKC18" s="90">
        <v>35379</v>
      </c>
      <c r="GKD18" s="90">
        <v>35379</v>
      </c>
      <c r="GKE18" s="90">
        <v>35379</v>
      </c>
      <c r="GKF18" s="90">
        <v>35379</v>
      </c>
      <c r="GKG18" s="90">
        <v>35379</v>
      </c>
      <c r="GKH18" s="90">
        <v>35379</v>
      </c>
      <c r="GKI18" s="90">
        <v>35379</v>
      </c>
      <c r="GKJ18" s="90">
        <v>35379</v>
      </c>
      <c r="GKK18" s="90">
        <v>35379</v>
      </c>
      <c r="GKL18" s="90">
        <v>35379</v>
      </c>
      <c r="GKM18" s="90">
        <v>35379</v>
      </c>
      <c r="GKN18" s="90">
        <v>35379</v>
      </c>
      <c r="GKO18" s="90">
        <v>35379</v>
      </c>
      <c r="GKP18" s="90">
        <v>35379</v>
      </c>
      <c r="GKQ18" s="90">
        <v>35379</v>
      </c>
      <c r="GKR18" s="90">
        <v>35379</v>
      </c>
      <c r="GKS18" s="90">
        <v>35379</v>
      </c>
      <c r="GKT18" s="90">
        <v>35379</v>
      </c>
      <c r="GKU18" s="90">
        <v>35379</v>
      </c>
      <c r="GKV18" s="90">
        <v>35379</v>
      </c>
      <c r="GKW18" s="90">
        <v>35379</v>
      </c>
      <c r="GKX18" s="90">
        <v>35379</v>
      </c>
      <c r="GKY18" s="90">
        <v>35379</v>
      </c>
      <c r="GKZ18" s="90">
        <v>35379</v>
      </c>
      <c r="GLA18" s="90">
        <v>35379</v>
      </c>
      <c r="GLB18" s="90">
        <v>35379</v>
      </c>
      <c r="GLC18" s="90">
        <v>35379</v>
      </c>
      <c r="GLD18" s="90">
        <v>35379</v>
      </c>
      <c r="GLE18" s="90">
        <v>35379</v>
      </c>
      <c r="GLF18" s="90">
        <v>35379</v>
      </c>
      <c r="GLG18" s="90">
        <v>35379</v>
      </c>
      <c r="GLH18" s="90">
        <v>35379</v>
      </c>
      <c r="GLI18" s="90">
        <v>35379</v>
      </c>
      <c r="GLJ18" s="90">
        <v>35379</v>
      </c>
      <c r="GLK18" s="90">
        <v>35379</v>
      </c>
      <c r="GLL18" s="90">
        <v>35379</v>
      </c>
      <c r="GLM18" s="90">
        <v>35379</v>
      </c>
      <c r="GLN18" s="90">
        <v>35379</v>
      </c>
      <c r="GLO18" s="90">
        <v>35379</v>
      </c>
      <c r="GLP18" s="90">
        <v>35379</v>
      </c>
      <c r="GLQ18" s="90">
        <v>35379</v>
      </c>
      <c r="GLR18" s="90">
        <v>35379</v>
      </c>
      <c r="GLS18" s="90">
        <v>35379</v>
      </c>
      <c r="GLT18" s="90">
        <v>35379</v>
      </c>
      <c r="GLU18" s="90">
        <v>35379</v>
      </c>
      <c r="GLV18" s="90">
        <v>35379</v>
      </c>
      <c r="GLW18" s="90">
        <v>35379</v>
      </c>
      <c r="GLX18" s="90">
        <v>35379</v>
      </c>
      <c r="GLY18" s="90">
        <v>35379</v>
      </c>
      <c r="GLZ18" s="90">
        <v>35379</v>
      </c>
      <c r="GMA18" s="90">
        <v>35379</v>
      </c>
      <c r="GMB18" s="90">
        <v>35379</v>
      </c>
      <c r="GMC18" s="90">
        <v>35379</v>
      </c>
      <c r="GMD18" s="90">
        <v>35379</v>
      </c>
      <c r="GME18" s="90">
        <v>35379</v>
      </c>
      <c r="GMF18" s="90">
        <v>35379</v>
      </c>
      <c r="GMG18" s="90">
        <v>35379</v>
      </c>
      <c r="GMH18" s="90">
        <v>35379</v>
      </c>
      <c r="GMI18" s="90">
        <v>35379</v>
      </c>
      <c r="GMJ18" s="90">
        <v>35379</v>
      </c>
      <c r="GMK18" s="90">
        <v>35379</v>
      </c>
      <c r="GML18" s="90">
        <v>35379</v>
      </c>
      <c r="GMM18" s="90">
        <v>35379</v>
      </c>
      <c r="GMN18" s="90">
        <v>35379</v>
      </c>
      <c r="GMO18" s="90">
        <v>35379</v>
      </c>
      <c r="GMP18" s="90">
        <v>35379</v>
      </c>
      <c r="GMQ18" s="90">
        <v>35379</v>
      </c>
      <c r="GMR18" s="90">
        <v>35379</v>
      </c>
      <c r="GMS18" s="90">
        <v>35379</v>
      </c>
      <c r="GMT18" s="90">
        <v>35379</v>
      </c>
      <c r="GMU18" s="90">
        <v>35379</v>
      </c>
      <c r="GMV18" s="90">
        <v>35379</v>
      </c>
      <c r="GMW18" s="90">
        <v>35379</v>
      </c>
      <c r="GMX18" s="90">
        <v>35379</v>
      </c>
      <c r="GMY18" s="90">
        <v>35379</v>
      </c>
      <c r="GMZ18" s="90">
        <v>35379</v>
      </c>
      <c r="GNA18" s="90">
        <v>35379</v>
      </c>
      <c r="GNB18" s="90">
        <v>35379</v>
      </c>
      <c r="GNC18" s="90">
        <v>35379</v>
      </c>
      <c r="GND18" s="90">
        <v>35379</v>
      </c>
      <c r="GNE18" s="90">
        <v>35379</v>
      </c>
      <c r="GNF18" s="90">
        <v>35379</v>
      </c>
      <c r="GNG18" s="90">
        <v>35379</v>
      </c>
      <c r="GNH18" s="90">
        <v>35379</v>
      </c>
      <c r="GNI18" s="90">
        <v>35379</v>
      </c>
      <c r="GNJ18" s="90">
        <v>35379</v>
      </c>
      <c r="GNK18" s="90">
        <v>35379</v>
      </c>
      <c r="GNL18" s="90">
        <v>35379</v>
      </c>
      <c r="GNM18" s="90">
        <v>35379</v>
      </c>
      <c r="GNN18" s="90">
        <v>35379</v>
      </c>
      <c r="GNO18" s="90">
        <v>35379</v>
      </c>
      <c r="GNP18" s="90">
        <v>35379</v>
      </c>
      <c r="GNQ18" s="90">
        <v>35379</v>
      </c>
      <c r="GNR18" s="90">
        <v>35379</v>
      </c>
      <c r="GNS18" s="90">
        <v>35379</v>
      </c>
      <c r="GNT18" s="90">
        <v>35379</v>
      </c>
      <c r="GNU18" s="90">
        <v>35379</v>
      </c>
      <c r="GNV18" s="90">
        <v>35379</v>
      </c>
      <c r="GNW18" s="90">
        <v>35379</v>
      </c>
      <c r="GNX18" s="90">
        <v>35379</v>
      </c>
      <c r="GNY18" s="90">
        <v>35379</v>
      </c>
      <c r="GNZ18" s="90">
        <v>35379</v>
      </c>
      <c r="GOA18" s="90">
        <v>35379</v>
      </c>
      <c r="GOB18" s="90">
        <v>35379</v>
      </c>
      <c r="GOC18" s="90">
        <v>35379</v>
      </c>
      <c r="GOD18" s="90">
        <v>35379</v>
      </c>
      <c r="GOE18" s="90">
        <v>35379</v>
      </c>
      <c r="GOF18" s="90">
        <v>35379</v>
      </c>
      <c r="GOG18" s="90">
        <v>35379</v>
      </c>
      <c r="GOH18" s="90">
        <v>35379</v>
      </c>
      <c r="GOI18" s="90">
        <v>35379</v>
      </c>
      <c r="GOJ18" s="90">
        <v>35379</v>
      </c>
      <c r="GOK18" s="90">
        <v>35379</v>
      </c>
      <c r="GOL18" s="90">
        <v>35379</v>
      </c>
      <c r="GOM18" s="90">
        <v>35379</v>
      </c>
      <c r="GON18" s="90">
        <v>35379</v>
      </c>
      <c r="GOO18" s="90">
        <v>35379</v>
      </c>
      <c r="GOP18" s="90">
        <v>35379</v>
      </c>
      <c r="GOQ18" s="90">
        <v>35379</v>
      </c>
      <c r="GOR18" s="90">
        <v>35379</v>
      </c>
      <c r="GOS18" s="90">
        <v>35379</v>
      </c>
      <c r="GOT18" s="90">
        <v>35379</v>
      </c>
      <c r="GOU18" s="90">
        <v>35379</v>
      </c>
      <c r="GOV18" s="90">
        <v>35379</v>
      </c>
      <c r="GOW18" s="90">
        <v>35379</v>
      </c>
      <c r="GOX18" s="90">
        <v>35379</v>
      </c>
      <c r="GOY18" s="90">
        <v>35379</v>
      </c>
      <c r="GOZ18" s="90">
        <v>35379</v>
      </c>
      <c r="GPA18" s="90">
        <v>35379</v>
      </c>
      <c r="GPB18" s="90">
        <v>35379</v>
      </c>
      <c r="GPC18" s="90">
        <v>35379</v>
      </c>
      <c r="GPD18" s="90">
        <v>35379</v>
      </c>
      <c r="GPE18" s="90">
        <v>35379</v>
      </c>
      <c r="GPF18" s="90">
        <v>35379</v>
      </c>
      <c r="GPG18" s="90">
        <v>35379</v>
      </c>
      <c r="GPH18" s="90">
        <v>35379</v>
      </c>
      <c r="GPI18" s="90">
        <v>35379</v>
      </c>
      <c r="GPJ18" s="90">
        <v>35379</v>
      </c>
      <c r="GPK18" s="90">
        <v>35379</v>
      </c>
      <c r="GPL18" s="90">
        <v>35379</v>
      </c>
      <c r="GPM18" s="90">
        <v>35379</v>
      </c>
      <c r="GPN18" s="90">
        <v>35379</v>
      </c>
      <c r="GPO18" s="90">
        <v>35379</v>
      </c>
      <c r="GPP18" s="90">
        <v>35379</v>
      </c>
      <c r="GPQ18" s="90">
        <v>35379</v>
      </c>
      <c r="GPR18" s="90">
        <v>35379</v>
      </c>
      <c r="GPS18" s="90">
        <v>35379</v>
      </c>
      <c r="GPT18" s="90">
        <v>35379</v>
      </c>
      <c r="GPU18" s="90">
        <v>35379</v>
      </c>
      <c r="GPV18" s="90">
        <v>35379</v>
      </c>
      <c r="GPW18" s="90">
        <v>35379</v>
      </c>
      <c r="GPX18" s="90">
        <v>35379</v>
      </c>
      <c r="GPY18" s="90">
        <v>35379</v>
      </c>
      <c r="GPZ18" s="90">
        <v>35379</v>
      </c>
      <c r="GQA18" s="90">
        <v>35379</v>
      </c>
      <c r="GQB18" s="90">
        <v>35379</v>
      </c>
      <c r="GQC18" s="90">
        <v>35379</v>
      </c>
      <c r="GQD18" s="90">
        <v>35379</v>
      </c>
      <c r="GQE18" s="90">
        <v>35379</v>
      </c>
      <c r="GQF18" s="90">
        <v>35379</v>
      </c>
      <c r="GQG18" s="90">
        <v>35379</v>
      </c>
      <c r="GQH18" s="90">
        <v>35379</v>
      </c>
      <c r="GQI18" s="90">
        <v>35379</v>
      </c>
      <c r="GQJ18" s="90">
        <v>35379</v>
      </c>
      <c r="GQK18" s="90">
        <v>35379</v>
      </c>
      <c r="GQL18" s="90">
        <v>35379</v>
      </c>
      <c r="GQM18" s="90">
        <v>35379</v>
      </c>
      <c r="GQN18" s="90">
        <v>35379</v>
      </c>
      <c r="GQO18" s="90">
        <v>35379</v>
      </c>
      <c r="GQP18" s="90">
        <v>35379</v>
      </c>
      <c r="GQQ18" s="90">
        <v>35379</v>
      </c>
      <c r="GQR18" s="90">
        <v>35379</v>
      </c>
      <c r="GQS18" s="90">
        <v>35379</v>
      </c>
      <c r="GQT18" s="90">
        <v>35379</v>
      </c>
      <c r="GQU18" s="90">
        <v>35379</v>
      </c>
      <c r="GQV18" s="90">
        <v>35379</v>
      </c>
      <c r="GQW18" s="90">
        <v>35379</v>
      </c>
      <c r="GQX18" s="90">
        <v>35379</v>
      </c>
      <c r="GQY18" s="90">
        <v>35379</v>
      </c>
      <c r="GQZ18" s="90">
        <v>35379</v>
      </c>
      <c r="GRA18" s="90">
        <v>35379</v>
      </c>
      <c r="GRB18" s="90">
        <v>35379</v>
      </c>
      <c r="GRC18" s="90">
        <v>35379</v>
      </c>
      <c r="GRD18" s="90">
        <v>35379</v>
      </c>
      <c r="GRE18" s="90">
        <v>35379</v>
      </c>
      <c r="GRF18" s="90">
        <v>35379</v>
      </c>
      <c r="GRG18" s="90">
        <v>35379</v>
      </c>
      <c r="GRH18" s="90">
        <v>35379</v>
      </c>
      <c r="GRI18" s="90">
        <v>35379</v>
      </c>
      <c r="GRJ18" s="90">
        <v>35379</v>
      </c>
      <c r="GRK18" s="90">
        <v>35379</v>
      </c>
      <c r="GRL18" s="90">
        <v>35379</v>
      </c>
      <c r="GRM18" s="90">
        <v>35379</v>
      </c>
      <c r="GRN18" s="90">
        <v>35379</v>
      </c>
      <c r="GRO18" s="90">
        <v>35379</v>
      </c>
      <c r="GRP18" s="90">
        <v>35379</v>
      </c>
      <c r="GRQ18" s="90">
        <v>35379</v>
      </c>
      <c r="GRR18" s="90">
        <v>35379</v>
      </c>
      <c r="GRS18" s="90">
        <v>35379</v>
      </c>
      <c r="GRT18" s="90">
        <v>35379</v>
      </c>
      <c r="GRU18" s="90">
        <v>35379</v>
      </c>
      <c r="GRV18" s="90">
        <v>35379</v>
      </c>
      <c r="GRW18" s="90">
        <v>35379</v>
      </c>
      <c r="GRX18" s="90">
        <v>35379</v>
      </c>
      <c r="GRY18" s="90">
        <v>35379</v>
      </c>
      <c r="GRZ18" s="90">
        <v>35379</v>
      </c>
      <c r="GSA18" s="90">
        <v>35379</v>
      </c>
      <c r="GSB18" s="90">
        <v>35379</v>
      </c>
      <c r="GSC18" s="90">
        <v>35379</v>
      </c>
      <c r="GSD18" s="90">
        <v>35379</v>
      </c>
      <c r="GSE18" s="90">
        <v>35379</v>
      </c>
      <c r="GSF18" s="90">
        <v>35379</v>
      </c>
      <c r="GSG18" s="90">
        <v>35379</v>
      </c>
      <c r="GSH18" s="90">
        <v>35379</v>
      </c>
      <c r="GSI18" s="90">
        <v>35379</v>
      </c>
      <c r="GSJ18" s="90">
        <v>35379</v>
      </c>
      <c r="GSK18" s="90">
        <v>35379</v>
      </c>
      <c r="GSL18" s="90">
        <v>35379</v>
      </c>
      <c r="GSM18" s="90">
        <v>35379</v>
      </c>
      <c r="GSN18" s="90">
        <v>35379</v>
      </c>
      <c r="GSO18" s="90">
        <v>35379</v>
      </c>
      <c r="GSP18" s="90">
        <v>35379</v>
      </c>
      <c r="GSQ18" s="90">
        <v>35379</v>
      </c>
      <c r="GSR18" s="90">
        <v>35379</v>
      </c>
      <c r="GSS18" s="90">
        <v>35379</v>
      </c>
      <c r="GST18" s="90">
        <v>35379</v>
      </c>
      <c r="GSU18" s="90">
        <v>35379</v>
      </c>
      <c r="GSV18" s="90">
        <v>35379</v>
      </c>
      <c r="GSW18" s="90">
        <v>35379</v>
      </c>
      <c r="GSX18" s="90">
        <v>35379</v>
      </c>
      <c r="GSY18" s="90">
        <v>35379</v>
      </c>
      <c r="GSZ18" s="90">
        <v>35379</v>
      </c>
      <c r="GTA18" s="90">
        <v>35379</v>
      </c>
      <c r="GTB18" s="90">
        <v>35379</v>
      </c>
      <c r="GTC18" s="90">
        <v>35379</v>
      </c>
      <c r="GTD18" s="90">
        <v>35379</v>
      </c>
      <c r="GTE18" s="90">
        <v>35379</v>
      </c>
      <c r="GTF18" s="90">
        <v>35379</v>
      </c>
      <c r="GTG18" s="90">
        <v>35379</v>
      </c>
      <c r="GTH18" s="90">
        <v>35379</v>
      </c>
      <c r="GTI18" s="90">
        <v>35379</v>
      </c>
      <c r="GTJ18" s="90">
        <v>35379</v>
      </c>
      <c r="GTK18" s="90">
        <v>35379</v>
      </c>
      <c r="GTL18" s="90">
        <v>35379</v>
      </c>
      <c r="GTM18" s="90">
        <v>35379</v>
      </c>
      <c r="GTN18" s="90">
        <v>35379</v>
      </c>
      <c r="GTO18" s="90">
        <v>35379</v>
      </c>
      <c r="GTP18" s="90">
        <v>35379</v>
      </c>
      <c r="GTQ18" s="90">
        <v>35379</v>
      </c>
      <c r="GTR18" s="90">
        <v>35379</v>
      </c>
      <c r="GTS18" s="90">
        <v>35379</v>
      </c>
      <c r="GTT18" s="90">
        <v>35379</v>
      </c>
      <c r="GTU18" s="90">
        <v>35379</v>
      </c>
      <c r="GTV18" s="90">
        <v>35379</v>
      </c>
      <c r="GTW18" s="90">
        <v>35379</v>
      </c>
      <c r="GTX18" s="90">
        <v>35379</v>
      </c>
      <c r="GTY18" s="90">
        <v>35379</v>
      </c>
      <c r="GTZ18" s="90">
        <v>35379</v>
      </c>
      <c r="GUA18" s="90">
        <v>35379</v>
      </c>
      <c r="GUB18" s="90">
        <v>35379</v>
      </c>
      <c r="GUC18" s="90">
        <v>35379</v>
      </c>
      <c r="GUD18" s="90">
        <v>35379</v>
      </c>
      <c r="GUE18" s="90">
        <v>35379</v>
      </c>
      <c r="GUF18" s="90">
        <v>35379</v>
      </c>
      <c r="GUG18" s="90">
        <v>35379</v>
      </c>
      <c r="GUH18" s="90">
        <v>35379</v>
      </c>
      <c r="GUI18" s="90">
        <v>35379</v>
      </c>
      <c r="GUJ18" s="90">
        <v>35379</v>
      </c>
      <c r="GUK18" s="90">
        <v>35379</v>
      </c>
      <c r="GUL18" s="90">
        <v>35379</v>
      </c>
      <c r="GUM18" s="90">
        <v>35379</v>
      </c>
      <c r="GUN18" s="90">
        <v>35379</v>
      </c>
      <c r="GUO18" s="90">
        <v>35379</v>
      </c>
      <c r="GUP18" s="90">
        <v>35379</v>
      </c>
      <c r="GUQ18" s="90">
        <v>35379</v>
      </c>
      <c r="GUR18" s="90">
        <v>35379</v>
      </c>
      <c r="GUS18" s="90">
        <v>35379</v>
      </c>
      <c r="GUT18" s="90">
        <v>35379</v>
      </c>
      <c r="GUU18" s="90">
        <v>35379</v>
      </c>
      <c r="GUV18" s="90">
        <v>35379</v>
      </c>
      <c r="GUW18" s="90">
        <v>35379</v>
      </c>
      <c r="GUX18" s="90">
        <v>35379</v>
      </c>
      <c r="GUY18" s="90">
        <v>35379</v>
      </c>
      <c r="GUZ18" s="90">
        <v>35379</v>
      </c>
      <c r="GVA18" s="90">
        <v>35379</v>
      </c>
      <c r="GVB18" s="90">
        <v>35379</v>
      </c>
      <c r="GVC18" s="90">
        <v>35379</v>
      </c>
      <c r="GVD18" s="90">
        <v>35379</v>
      </c>
      <c r="GVE18" s="90">
        <v>35379</v>
      </c>
      <c r="GVF18" s="90">
        <v>35379</v>
      </c>
      <c r="GVG18" s="90">
        <v>35379</v>
      </c>
      <c r="GVH18" s="90">
        <v>35379</v>
      </c>
      <c r="GVI18" s="90">
        <v>35379</v>
      </c>
      <c r="GVJ18" s="90">
        <v>35379</v>
      </c>
      <c r="GVK18" s="90">
        <v>35379</v>
      </c>
      <c r="GVL18" s="90">
        <v>35379</v>
      </c>
      <c r="GVM18" s="90">
        <v>35379</v>
      </c>
      <c r="GVN18" s="90">
        <v>35379</v>
      </c>
      <c r="GVO18" s="90">
        <v>35379</v>
      </c>
      <c r="GVP18" s="90">
        <v>35379</v>
      </c>
      <c r="GVQ18" s="90">
        <v>35379</v>
      </c>
      <c r="GVR18" s="90">
        <v>35379</v>
      </c>
      <c r="GVS18" s="90">
        <v>35379</v>
      </c>
      <c r="GVT18" s="90">
        <v>35379</v>
      </c>
      <c r="GVU18" s="90">
        <v>35379</v>
      </c>
      <c r="GVV18" s="90">
        <v>35379</v>
      </c>
      <c r="GVW18" s="90">
        <v>35379</v>
      </c>
      <c r="GVX18" s="90">
        <v>35379</v>
      </c>
      <c r="GVY18" s="90">
        <v>35379</v>
      </c>
      <c r="GVZ18" s="90">
        <v>35379</v>
      </c>
      <c r="GWA18" s="90">
        <v>35379</v>
      </c>
      <c r="GWB18" s="90">
        <v>35379</v>
      </c>
      <c r="GWC18" s="90">
        <v>35379</v>
      </c>
      <c r="GWD18" s="90">
        <v>35379</v>
      </c>
      <c r="GWE18" s="90">
        <v>35379</v>
      </c>
      <c r="GWF18" s="90">
        <v>35379</v>
      </c>
      <c r="GWG18" s="90">
        <v>35379</v>
      </c>
      <c r="GWH18" s="90">
        <v>35379</v>
      </c>
      <c r="GWI18" s="90">
        <v>35379</v>
      </c>
      <c r="GWJ18" s="90">
        <v>35379</v>
      </c>
      <c r="GWK18" s="90">
        <v>35379</v>
      </c>
      <c r="GWL18" s="90">
        <v>35379</v>
      </c>
      <c r="GWM18" s="90">
        <v>35379</v>
      </c>
      <c r="GWN18" s="90">
        <v>35379</v>
      </c>
      <c r="GWO18" s="90">
        <v>35379</v>
      </c>
      <c r="GWP18" s="90">
        <v>35379</v>
      </c>
      <c r="GWQ18" s="90">
        <v>35379</v>
      </c>
      <c r="GWR18" s="90">
        <v>35379</v>
      </c>
      <c r="GWS18" s="90">
        <v>35379</v>
      </c>
      <c r="GWT18" s="90">
        <v>35379</v>
      </c>
      <c r="GWU18" s="90">
        <v>35379</v>
      </c>
      <c r="GWV18" s="90">
        <v>35379</v>
      </c>
      <c r="GWW18" s="90">
        <v>35379</v>
      </c>
      <c r="GWX18" s="90">
        <v>35379</v>
      </c>
      <c r="GWY18" s="90">
        <v>35379</v>
      </c>
      <c r="GWZ18" s="90">
        <v>35379</v>
      </c>
      <c r="GXA18" s="90">
        <v>35379</v>
      </c>
      <c r="GXB18" s="90">
        <v>35379</v>
      </c>
      <c r="GXC18" s="90">
        <v>35379</v>
      </c>
      <c r="GXD18" s="90">
        <v>35379</v>
      </c>
      <c r="GXE18" s="90">
        <v>35379</v>
      </c>
      <c r="GXF18" s="90">
        <v>35379</v>
      </c>
      <c r="GXG18" s="90">
        <v>35379</v>
      </c>
      <c r="GXH18" s="90">
        <v>35379</v>
      </c>
      <c r="GXI18" s="90">
        <v>35379</v>
      </c>
      <c r="GXJ18" s="90">
        <v>35379</v>
      </c>
      <c r="GXK18" s="90">
        <v>35379</v>
      </c>
      <c r="GXL18" s="90">
        <v>35379</v>
      </c>
      <c r="GXM18" s="90">
        <v>35379</v>
      </c>
      <c r="GXN18" s="90">
        <v>35379</v>
      </c>
      <c r="GXO18" s="90">
        <v>35379</v>
      </c>
      <c r="GXP18" s="90">
        <v>35379</v>
      </c>
      <c r="GXQ18" s="90">
        <v>35379</v>
      </c>
      <c r="GXR18" s="90">
        <v>35379</v>
      </c>
      <c r="GXS18" s="90">
        <v>35379</v>
      </c>
      <c r="GXT18" s="90">
        <v>35379</v>
      </c>
      <c r="GXU18" s="90">
        <v>35379</v>
      </c>
      <c r="GXV18" s="90">
        <v>35379</v>
      </c>
      <c r="GXW18" s="90">
        <v>35379</v>
      </c>
      <c r="GXX18" s="90">
        <v>35379</v>
      </c>
      <c r="GXY18" s="90">
        <v>35379</v>
      </c>
      <c r="GXZ18" s="90">
        <v>35379</v>
      </c>
      <c r="GYA18" s="90">
        <v>35379</v>
      </c>
      <c r="GYB18" s="90">
        <v>35379</v>
      </c>
      <c r="GYC18" s="90">
        <v>35379</v>
      </c>
      <c r="GYD18" s="90">
        <v>35379</v>
      </c>
      <c r="GYE18" s="90">
        <v>35379</v>
      </c>
      <c r="GYF18" s="90">
        <v>35379</v>
      </c>
      <c r="GYG18" s="90">
        <v>35379</v>
      </c>
      <c r="GYH18" s="90">
        <v>35379</v>
      </c>
      <c r="GYI18" s="90">
        <v>35379</v>
      </c>
      <c r="GYJ18" s="90">
        <v>35379</v>
      </c>
      <c r="GYK18" s="90">
        <v>35379</v>
      </c>
      <c r="GYL18" s="90">
        <v>35379</v>
      </c>
      <c r="GYM18" s="90">
        <v>35379</v>
      </c>
      <c r="GYN18" s="90">
        <v>35379</v>
      </c>
      <c r="GYO18" s="90">
        <v>35379</v>
      </c>
      <c r="GYP18" s="90">
        <v>35379</v>
      </c>
      <c r="GYQ18" s="90">
        <v>35379</v>
      </c>
      <c r="GYR18" s="90">
        <v>35379</v>
      </c>
      <c r="GYS18" s="90">
        <v>35379</v>
      </c>
      <c r="GYT18" s="90">
        <v>35379</v>
      </c>
      <c r="GYU18" s="90">
        <v>35379</v>
      </c>
      <c r="GYV18" s="90">
        <v>35379</v>
      </c>
      <c r="GYW18" s="90">
        <v>35379</v>
      </c>
      <c r="GYX18" s="90">
        <v>35379</v>
      </c>
      <c r="GYY18" s="90">
        <v>35379</v>
      </c>
      <c r="GYZ18" s="90">
        <v>35379</v>
      </c>
      <c r="GZA18" s="90">
        <v>35379</v>
      </c>
      <c r="GZB18" s="90">
        <v>35379</v>
      </c>
      <c r="GZC18" s="90">
        <v>35379</v>
      </c>
      <c r="GZD18" s="90">
        <v>35379</v>
      </c>
      <c r="GZE18" s="90">
        <v>35379</v>
      </c>
      <c r="GZF18" s="90">
        <v>35379</v>
      </c>
      <c r="GZG18" s="90">
        <v>35379</v>
      </c>
      <c r="GZH18" s="90">
        <v>35379</v>
      </c>
      <c r="GZI18" s="90">
        <v>35379</v>
      </c>
      <c r="GZJ18" s="90">
        <v>35379</v>
      </c>
      <c r="GZK18" s="90">
        <v>35379</v>
      </c>
      <c r="GZL18" s="90">
        <v>35379</v>
      </c>
      <c r="GZM18" s="90">
        <v>35379</v>
      </c>
      <c r="GZN18" s="90">
        <v>35379</v>
      </c>
      <c r="GZO18" s="90">
        <v>35379</v>
      </c>
      <c r="GZP18" s="90">
        <v>35379</v>
      </c>
      <c r="GZQ18" s="90">
        <v>35379</v>
      </c>
      <c r="GZR18" s="90">
        <v>35379</v>
      </c>
      <c r="GZS18" s="90">
        <v>35379</v>
      </c>
      <c r="GZT18" s="90">
        <v>35379</v>
      </c>
      <c r="GZU18" s="90">
        <v>35379</v>
      </c>
      <c r="GZV18" s="90">
        <v>35379</v>
      </c>
      <c r="GZW18" s="90">
        <v>35379</v>
      </c>
      <c r="GZX18" s="90">
        <v>35379</v>
      </c>
      <c r="GZY18" s="90">
        <v>35379</v>
      </c>
      <c r="GZZ18" s="90">
        <v>35379</v>
      </c>
      <c r="HAA18" s="90">
        <v>35379</v>
      </c>
      <c r="HAB18" s="90">
        <v>35379</v>
      </c>
      <c r="HAC18" s="90">
        <v>35379</v>
      </c>
      <c r="HAD18" s="90">
        <v>35379</v>
      </c>
      <c r="HAE18" s="90">
        <v>35379</v>
      </c>
      <c r="HAF18" s="90">
        <v>35379</v>
      </c>
      <c r="HAG18" s="90">
        <v>35379</v>
      </c>
      <c r="HAH18" s="90">
        <v>35379</v>
      </c>
      <c r="HAI18" s="90">
        <v>35379</v>
      </c>
      <c r="HAJ18" s="90">
        <v>35379</v>
      </c>
      <c r="HAK18" s="90">
        <v>35379</v>
      </c>
      <c r="HAL18" s="90">
        <v>35379</v>
      </c>
      <c r="HAM18" s="90">
        <v>35379</v>
      </c>
      <c r="HAN18" s="90">
        <v>35379</v>
      </c>
      <c r="HAO18" s="90">
        <v>35379</v>
      </c>
      <c r="HAP18" s="90">
        <v>35379</v>
      </c>
      <c r="HAQ18" s="90">
        <v>35379</v>
      </c>
      <c r="HAR18" s="90">
        <v>35379</v>
      </c>
      <c r="HAS18" s="90">
        <v>35379</v>
      </c>
      <c r="HAT18" s="90">
        <v>35379</v>
      </c>
      <c r="HAU18" s="90">
        <v>35379</v>
      </c>
      <c r="HAV18" s="90">
        <v>35379</v>
      </c>
      <c r="HAW18" s="90">
        <v>35379</v>
      </c>
      <c r="HAX18" s="90">
        <v>35379</v>
      </c>
      <c r="HAY18" s="90">
        <v>35379</v>
      </c>
      <c r="HAZ18" s="90">
        <v>35379</v>
      </c>
      <c r="HBA18" s="90">
        <v>35379</v>
      </c>
      <c r="HBB18" s="90">
        <v>35379</v>
      </c>
      <c r="HBC18" s="90">
        <v>35379</v>
      </c>
      <c r="HBD18" s="90">
        <v>35379</v>
      </c>
      <c r="HBE18" s="90">
        <v>35379</v>
      </c>
      <c r="HBF18" s="90">
        <v>35379</v>
      </c>
      <c r="HBG18" s="90">
        <v>35379</v>
      </c>
      <c r="HBH18" s="90">
        <v>35379</v>
      </c>
      <c r="HBI18" s="90">
        <v>35379</v>
      </c>
      <c r="HBJ18" s="90">
        <v>35379</v>
      </c>
      <c r="HBK18" s="90">
        <v>35379</v>
      </c>
      <c r="HBL18" s="90">
        <v>35379</v>
      </c>
      <c r="HBM18" s="90">
        <v>35379</v>
      </c>
      <c r="HBN18" s="90">
        <v>35379</v>
      </c>
      <c r="HBO18" s="90">
        <v>35379</v>
      </c>
      <c r="HBP18" s="90">
        <v>35379</v>
      </c>
      <c r="HBQ18" s="90">
        <v>35379</v>
      </c>
      <c r="HBR18" s="90">
        <v>35379</v>
      </c>
      <c r="HBS18" s="90">
        <v>35379</v>
      </c>
      <c r="HBT18" s="90">
        <v>35379</v>
      </c>
      <c r="HBU18" s="90">
        <v>35379</v>
      </c>
      <c r="HBV18" s="90">
        <v>35379</v>
      </c>
      <c r="HBW18" s="90">
        <v>35379</v>
      </c>
      <c r="HBX18" s="90">
        <v>35379</v>
      </c>
      <c r="HBY18" s="90">
        <v>35379</v>
      </c>
      <c r="HBZ18" s="90">
        <v>35379</v>
      </c>
      <c r="HCA18" s="90">
        <v>35379</v>
      </c>
      <c r="HCB18" s="90">
        <v>35379</v>
      </c>
      <c r="HCC18" s="90">
        <v>35379</v>
      </c>
      <c r="HCD18" s="90">
        <v>35379</v>
      </c>
      <c r="HCE18" s="90">
        <v>35379</v>
      </c>
      <c r="HCF18" s="90">
        <v>35379</v>
      </c>
      <c r="HCG18" s="90">
        <v>35379</v>
      </c>
      <c r="HCH18" s="90">
        <v>35379</v>
      </c>
      <c r="HCI18" s="90">
        <v>35379</v>
      </c>
      <c r="HCJ18" s="90">
        <v>35379</v>
      </c>
      <c r="HCK18" s="90">
        <v>35379</v>
      </c>
      <c r="HCL18" s="90">
        <v>35379</v>
      </c>
      <c r="HCM18" s="90">
        <v>35379</v>
      </c>
      <c r="HCN18" s="90">
        <v>35379</v>
      </c>
      <c r="HCO18" s="90">
        <v>35379</v>
      </c>
      <c r="HCP18" s="90">
        <v>35379</v>
      </c>
      <c r="HCQ18" s="90">
        <v>35379</v>
      </c>
      <c r="HCR18" s="90">
        <v>35379</v>
      </c>
      <c r="HCS18" s="90">
        <v>35379</v>
      </c>
      <c r="HCT18" s="90">
        <v>35379</v>
      </c>
      <c r="HCU18" s="90">
        <v>35379</v>
      </c>
      <c r="HCV18" s="90">
        <v>35379</v>
      </c>
      <c r="HCW18" s="90">
        <v>35379</v>
      </c>
      <c r="HCX18" s="90">
        <v>35379</v>
      </c>
      <c r="HCY18" s="90">
        <v>35379</v>
      </c>
      <c r="HCZ18" s="90">
        <v>35379</v>
      </c>
      <c r="HDA18" s="90">
        <v>35379</v>
      </c>
      <c r="HDB18" s="90">
        <v>35379</v>
      </c>
      <c r="HDC18" s="90">
        <v>35379</v>
      </c>
      <c r="HDD18" s="90">
        <v>35379</v>
      </c>
      <c r="HDE18" s="90">
        <v>35379</v>
      </c>
      <c r="HDF18" s="90">
        <v>35379</v>
      </c>
      <c r="HDG18" s="90">
        <v>35379</v>
      </c>
      <c r="HDH18" s="90">
        <v>35379</v>
      </c>
      <c r="HDI18" s="90">
        <v>35379</v>
      </c>
      <c r="HDJ18" s="90">
        <v>35379</v>
      </c>
      <c r="HDK18" s="90">
        <v>35379</v>
      </c>
      <c r="HDL18" s="90">
        <v>35379</v>
      </c>
      <c r="HDM18" s="90">
        <v>35379</v>
      </c>
      <c r="HDN18" s="90">
        <v>35379</v>
      </c>
      <c r="HDO18" s="90">
        <v>35379</v>
      </c>
      <c r="HDP18" s="90">
        <v>35379</v>
      </c>
      <c r="HDQ18" s="90">
        <v>35379</v>
      </c>
      <c r="HDR18" s="90">
        <v>35379</v>
      </c>
      <c r="HDS18" s="90">
        <v>35379</v>
      </c>
      <c r="HDT18" s="90">
        <v>35379</v>
      </c>
      <c r="HDU18" s="90">
        <v>35379</v>
      </c>
      <c r="HDV18" s="90">
        <v>35379</v>
      </c>
      <c r="HDW18" s="90">
        <v>35379</v>
      </c>
      <c r="HDX18" s="90">
        <v>35379</v>
      </c>
      <c r="HDY18" s="90">
        <v>35379</v>
      </c>
      <c r="HDZ18" s="90">
        <v>35379</v>
      </c>
      <c r="HEA18" s="90">
        <v>35379</v>
      </c>
      <c r="HEB18" s="90">
        <v>35379</v>
      </c>
      <c r="HEC18" s="90">
        <v>35379</v>
      </c>
      <c r="HED18" s="90">
        <v>35379</v>
      </c>
      <c r="HEE18" s="90">
        <v>35379</v>
      </c>
      <c r="HEF18" s="90">
        <v>35379</v>
      </c>
      <c r="HEG18" s="90">
        <v>35379</v>
      </c>
      <c r="HEH18" s="90">
        <v>35379</v>
      </c>
      <c r="HEI18" s="90">
        <v>35379</v>
      </c>
      <c r="HEJ18" s="90">
        <v>35379</v>
      </c>
      <c r="HEK18" s="90">
        <v>35379</v>
      </c>
      <c r="HEL18" s="90">
        <v>35379</v>
      </c>
      <c r="HEM18" s="90">
        <v>35379</v>
      </c>
      <c r="HEN18" s="90">
        <v>35379</v>
      </c>
      <c r="HEO18" s="90">
        <v>35379</v>
      </c>
      <c r="HEP18" s="90">
        <v>35379</v>
      </c>
      <c r="HEQ18" s="90">
        <v>35379</v>
      </c>
      <c r="HER18" s="90">
        <v>35379</v>
      </c>
      <c r="HES18" s="90">
        <v>35379</v>
      </c>
      <c r="HET18" s="90">
        <v>35379</v>
      </c>
      <c r="HEU18" s="90">
        <v>35379</v>
      </c>
      <c r="HEV18" s="90">
        <v>35379</v>
      </c>
      <c r="HEW18" s="90">
        <v>35379</v>
      </c>
      <c r="HEX18" s="90">
        <v>35379</v>
      </c>
      <c r="HEY18" s="90">
        <v>35379</v>
      </c>
      <c r="HEZ18" s="90">
        <v>35379</v>
      </c>
      <c r="HFA18" s="90">
        <v>35379</v>
      </c>
      <c r="HFB18" s="90">
        <v>35379</v>
      </c>
      <c r="HFC18" s="90">
        <v>35379</v>
      </c>
      <c r="HFD18" s="90">
        <v>35379</v>
      </c>
      <c r="HFE18" s="90">
        <v>35379</v>
      </c>
      <c r="HFF18" s="90">
        <v>35379</v>
      </c>
      <c r="HFG18" s="90">
        <v>35379</v>
      </c>
      <c r="HFH18" s="90">
        <v>35379</v>
      </c>
      <c r="HFI18" s="90">
        <v>35379</v>
      </c>
      <c r="HFJ18" s="90">
        <v>35379</v>
      </c>
      <c r="HFK18" s="90">
        <v>35379</v>
      </c>
      <c r="HFL18" s="90">
        <v>35379</v>
      </c>
      <c r="HFM18" s="90">
        <v>35379</v>
      </c>
      <c r="HFN18" s="90">
        <v>35379</v>
      </c>
      <c r="HFO18" s="90">
        <v>35379</v>
      </c>
      <c r="HFP18" s="90">
        <v>35379</v>
      </c>
      <c r="HFQ18" s="90">
        <v>35379</v>
      </c>
      <c r="HFR18" s="90">
        <v>35379</v>
      </c>
      <c r="HFS18" s="90">
        <v>35379</v>
      </c>
      <c r="HFT18" s="90">
        <v>35379</v>
      </c>
      <c r="HFU18" s="90">
        <v>35379</v>
      </c>
      <c r="HFV18" s="90">
        <v>35379</v>
      </c>
      <c r="HFW18" s="90">
        <v>35379</v>
      </c>
      <c r="HFX18" s="90">
        <v>35379</v>
      </c>
      <c r="HFY18" s="90">
        <v>35379</v>
      </c>
      <c r="HFZ18" s="90">
        <v>35379</v>
      </c>
      <c r="HGA18" s="90">
        <v>35379</v>
      </c>
      <c r="HGB18" s="90">
        <v>35379</v>
      </c>
      <c r="HGC18" s="90">
        <v>35379</v>
      </c>
      <c r="HGD18" s="90">
        <v>35379</v>
      </c>
      <c r="HGE18" s="90">
        <v>35379</v>
      </c>
      <c r="HGF18" s="90">
        <v>35379</v>
      </c>
      <c r="HGG18" s="90">
        <v>35379</v>
      </c>
      <c r="HGH18" s="90">
        <v>35379</v>
      </c>
      <c r="HGI18" s="90">
        <v>35379</v>
      </c>
      <c r="HGJ18" s="90">
        <v>35379</v>
      </c>
      <c r="HGK18" s="90">
        <v>35379</v>
      </c>
      <c r="HGL18" s="90">
        <v>35379</v>
      </c>
      <c r="HGM18" s="90">
        <v>35379</v>
      </c>
      <c r="HGN18" s="90">
        <v>35379</v>
      </c>
      <c r="HGO18" s="90">
        <v>35379</v>
      </c>
      <c r="HGP18" s="90">
        <v>35379</v>
      </c>
      <c r="HGQ18" s="90">
        <v>35379</v>
      </c>
      <c r="HGR18" s="90">
        <v>35379</v>
      </c>
      <c r="HGS18" s="90">
        <v>35379</v>
      </c>
      <c r="HGT18" s="90">
        <v>35379</v>
      </c>
      <c r="HGU18" s="90">
        <v>35379</v>
      </c>
      <c r="HGV18" s="90">
        <v>35379</v>
      </c>
      <c r="HGW18" s="90">
        <v>35379</v>
      </c>
      <c r="HGX18" s="90">
        <v>35379</v>
      </c>
      <c r="HGY18" s="90">
        <v>35379</v>
      </c>
      <c r="HGZ18" s="90">
        <v>35379</v>
      </c>
      <c r="HHA18" s="90">
        <v>35379</v>
      </c>
      <c r="HHB18" s="90">
        <v>35379</v>
      </c>
      <c r="HHC18" s="90">
        <v>35379</v>
      </c>
      <c r="HHD18" s="90">
        <v>35379</v>
      </c>
      <c r="HHE18" s="90">
        <v>35379</v>
      </c>
      <c r="HHF18" s="90">
        <v>35379</v>
      </c>
      <c r="HHG18" s="90">
        <v>35379</v>
      </c>
      <c r="HHH18" s="90">
        <v>35379</v>
      </c>
      <c r="HHI18" s="90">
        <v>35379</v>
      </c>
      <c r="HHJ18" s="90">
        <v>35379</v>
      </c>
      <c r="HHK18" s="90">
        <v>35379</v>
      </c>
      <c r="HHL18" s="90">
        <v>35379</v>
      </c>
      <c r="HHM18" s="90">
        <v>35379</v>
      </c>
      <c r="HHN18" s="90">
        <v>35379</v>
      </c>
      <c r="HHO18" s="90">
        <v>35379</v>
      </c>
      <c r="HHP18" s="90">
        <v>35379</v>
      </c>
      <c r="HHQ18" s="90">
        <v>35379</v>
      </c>
      <c r="HHR18" s="90">
        <v>35379</v>
      </c>
      <c r="HHS18" s="90">
        <v>35379</v>
      </c>
      <c r="HHT18" s="90">
        <v>35379</v>
      </c>
      <c r="HHU18" s="90">
        <v>35379</v>
      </c>
      <c r="HHV18" s="90">
        <v>35379</v>
      </c>
      <c r="HHW18" s="90">
        <v>35379</v>
      </c>
      <c r="HHX18" s="90">
        <v>35379</v>
      </c>
      <c r="HHY18" s="90">
        <v>35379</v>
      </c>
      <c r="HHZ18" s="90">
        <v>35379</v>
      </c>
      <c r="HIA18" s="90">
        <v>35379</v>
      </c>
      <c r="HIB18" s="90">
        <v>35379</v>
      </c>
      <c r="HIC18" s="90">
        <v>35379</v>
      </c>
      <c r="HID18" s="90">
        <v>35379</v>
      </c>
      <c r="HIE18" s="90">
        <v>35379</v>
      </c>
      <c r="HIF18" s="90">
        <v>35379</v>
      </c>
      <c r="HIG18" s="90">
        <v>35379</v>
      </c>
      <c r="HIH18" s="90">
        <v>35379</v>
      </c>
      <c r="HII18" s="90">
        <v>35379</v>
      </c>
      <c r="HIJ18" s="90">
        <v>35379</v>
      </c>
      <c r="HIK18" s="90">
        <v>35379</v>
      </c>
      <c r="HIL18" s="90">
        <v>35379</v>
      </c>
      <c r="HIM18" s="90">
        <v>35379</v>
      </c>
      <c r="HIN18" s="90">
        <v>35379</v>
      </c>
      <c r="HIO18" s="90">
        <v>35379</v>
      </c>
      <c r="HIP18" s="90">
        <v>35379</v>
      </c>
      <c r="HIQ18" s="90">
        <v>35379</v>
      </c>
      <c r="HIR18" s="90">
        <v>35379</v>
      </c>
      <c r="HIS18" s="90">
        <v>35379</v>
      </c>
      <c r="HIT18" s="90">
        <v>35379</v>
      </c>
      <c r="HIU18" s="90">
        <v>35379</v>
      </c>
      <c r="HIV18" s="90">
        <v>35379</v>
      </c>
      <c r="HIW18" s="90">
        <v>35379</v>
      </c>
      <c r="HIX18" s="90">
        <v>35379</v>
      </c>
      <c r="HIY18" s="90">
        <v>35379</v>
      </c>
      <c r="HIZ18" s="90">
        <v>35379</v>
      </c>
      <c r="HJA18" s="90">
        <v>35379</v>
      </c>
      <c r="HJB18" s="90">
        <v>35379</v>
      </c>
      <c r="HJC18" s="90">
        <v>35379</v>
      </c>
      <c r="HJD18" s="90">
        <v>35379</v>
      </c>
      <c r="HJE18" s="90">
        <v>35379</v>
      </c>
      <c r="HJF18" s="90">
        <v>35379</v>
      </c>
      <c r="HJG18" s="90">
        <v>35379</v>
      </c>
      <c r="HJH18" s="90">
        <v>35379</v>
      </c>
      <c r="HJI18" s="90">
        <v>35379</v>
      </c>
      <c r="HJJ18" s="90">
        <v>35379</v>
      </c>
      <c r="HJK18" s="90">
        <v>35379</v>
      </c>
      <c r="HJL18" s="90">
        <v>35379</v>
      </c>
      <c r="HJM18" s="90">
        <v>35379</v>
      </c>
      <c r="HJN18" s="90">
        <v>35379</v>
      </c>
      <c r="HJO18" s="90">
        <v>35379</v>
      </c>
      <c r="HJP18" s="90">
        <v>35379</v>
      </c>
      <c r="HJQ18" s="90">
        <v>35379</v>
      </c>
      <c r="HJR18" s="90">
        <v>35379</v>
      </c>
      <c r="HJS18" s="90">
        <v>35379</v>
      </c>
      <c r="HJT18" s="90">
        <v>35379</v>
      </c>
      <c r="HJU18" s="90">
        <v>35379</v>
      </c>
      <c r="HJV18" s="90">
        <v>35379</v>
      </c>
      <c r="HJW18" s="90">
        <v>35379</v>
      </c>
      <c r="HJX18" s="90">
        <v>35379</v>
      </c>
      <c r="HJY18" s="90">
        <v>35379</v>
      </c>
      <c r="HJZ18" s="90">
        <v>35379</v>
      </c>
      <c r="HKA18" s="90">
        <v>35379</v>
      </c>
      <c r="HKB18" s="90">
        <v>35379</v>
      </c>
      <c r="HKC18" s="90">
        <v>35379</v>
      </c>
      <c r="HKD18" s="90">
        <v>35379</v>
      </c>
      <c r="HKE18" s="90">
        <v>35379</v>
      </c>
      <c r="HKF18" s="90">
        <v>35379</v>
      </c>
      <c r="HKG18" s="90">
        <v>35379</v>
      </c>
      <c r="HKH18" s="90">
        <v>35379</v>
      </c>
      <c r="HKI18" s="90">
        <v>35379</v>
      </c>
      <c r="HKJ18" s="90">
        <v>35379</v>
      </c>
      <c r="HKK18" s="90">
        <v>35379</v>
      </c>
      <c r="HKL18" s="90">
        <v>35379</v>
      </c>
      <c r="HKM18" s="90">
        <v>35379</v>
      </c>
      <c r="HKN18" s="90">
        <v>35379</v>
      </c>
      <c r="HKO18" s="90">
        <v>35379</v>
      </c>
      <c r="HKP18" s="90">
        <v>35379</v>
      </c>
      <c r="HKQ18" s="90">
        <v>35379</v>
      </c>
      <c r="HKR18" s="90">
        <v>35379</v>
      </c>
      <c r="HKS18" s="90">
        <v>35379</v>
      </c>
      <c r="HKT18" s="90">
        <v>35379</v>
      </c>
      <c r="HKU18" s="90">
        <v>35379</v>
      </c>
      <c r="HKV18" s="90">
        <v>35379</v>
      </c>
      <c r="HKW18" s="90">
        <v>35379</v>
      </c>
      <c r="HKX18" s="90">
        <v>35379</v>
      </c>
      <c r="HKY18" s="90">
        <v>35379</v>
      </c>
      <c r="HKZ18" s="90">
        <v>35379</v>
      </c>
      <c r="HLA18" s="90">
        <v>35379</v>
      </c>
      <c r="HLB18" s="90">
        <v>35379</v>
      </c>
      <c r="HLC18" s="90">
        <v>35379</v>
      </c>
      <c r="HLD18" s="90">
        <v>35379</v>
      </c>
      <c r="HLE18" s="90">
        <v>35379</v>
      </c>
      <c r="HLF18" s="90">
        <v>35379</v>
      </c>
      <c r="HLG18" s="90">
        <v>35379</v>
      </c>
      <c r="HLH18" s="90">
        <v>35379</v>
      </c>
      <c r="HLI18" s="90">
        <v>35379</v>
      </c>
      <c r="HLJ18" s="90">
        <v>35379</v>
      </c>
      <c r="HLK18" s="90">
        <v>35379</v>
      </c>
      <c r="HLL18" s="90">
        <v>35379</v>
      </c>
      <c r="HLM18" s="90">
        <v>35379</v>
      </c>
      <c r="HLN18" s="90">
        <v>35379</v>
      </c>
      <c r="HLO18" s="90">
        <v>35379</v>
      </c>
      <c r="HLP18" s="90">
        <v>35379</v>
      </c>
      <c r="HLQ18" s="90">
        <v>35379</v>
      </c>
      <c r="HLR18" s="90">
        <v>35379</v>
      </c>
      <c r="HLS18" s="90">
        <v>35379</v>
      </c>
      <c r="HLT18" s="90">
        <v>35379</v>
      </c>
      <c r="HLU18" s="90">
        <v>35379</v>
      </c>
      <c r="HLV18" s="90">
        <v>35379</v>
      </c>
      <c r="HLW18" s="90">
        <v>35379</v>
      </c>
      <c r="HLX18" s="90">
        <v>35379</v>
      </c>
      <c r="HLY18" s="90">
        <v>35379</v>
      </c>
      <c r="HLZ18" s="90">
        <v>35379</v>
      </c>
      <c r="HMA18" s="90">
        <v>35379</v>
      </c>
      <c r="HMB18" s="90">
        <v>35379</v>
      </c>
      <c r="HMC18" s="90">
        <v>35379</v>
      </c>
      <c r="HMD18" s="90">
        <v>35379</v>
      </c>
      <c r="HME18" s="90">
        <v>35379</v>
      </c>
      <c r="HMF18" s="90">
        <v>35379</v>
      </c>
      <c r="HMG18" s="90">
        <v>35379</v>
      </c>
      <c r="HMH18" s="90">
        <v>35379</v>
      </c>
      <c r="HMI18" s="90">
        <v>35379</v>
      </c>
      <c r="HMJ18" s="90">
        <v>35379</v>
      </c>
      <c r="HMK18" s="90">
        <v>35379</v>
      </c>
      <c r="HML18" s="90">
        <v>35379</v>
      </c>
      <c r="HMM18" s="90">
        <v>35379</v>
      </c>
      <c r="HMN18" s="90">
        <v>35379</v>
      </c>
      <c r="HMO18" s="90">
        <v>35379</v>
      </c>
      <c r="HMP18" s="90">
        <v>35379</v>
      </c>
      <c r="HMQ18" s="90">
        <v>35379</v>
      </c>
      <c r="HMR18" s="90">
        <v>35379</v>
      </c>
      <c r="HMS18" s="90">
        <v>35379</v>
      </c>
      <c r="HMT18" s="90">
        <v>35379</v>
      </c>
      <c r="HMU18" s="90">
        <v>35379</v>
      </c>
      <c r="HMV18" s="90">
        <v>35379</v>
      </c>
      <c r="HMW18" s="90">
        <v>35379</v>
      </c>
      <c r="HMX18" s="90">
        <v>35379</v>
      </c>
      <c r="HMY18" s="90">
        <v>35379</v>
      </c>
      <c r="HMZ18" s="90">
        <v>35379</v>
      </c>
      <c r="HNA18" s="90">
        <v>35379</v>
      </c>
      <c r="HNB18" s="90">
        <v>35379</v>
      </c>
      <c r="HNC18" s="90">
        <v>35379</v>
      </c>
      <c r="HND18" s="90">
        <v>35379</v>
      </c>
      <c r="HNE18" s="90">
        <v>35379</v>
      </c>
      <c r="HNF18" s="90">
        <v>35379</v>
      </c>
      <c r="HNG18" s="90">
        <v>35379</v>
      </c>
      <c r="HNH18" s="90">
        <v>35379</v>
      </c>
      <c r="HNI18" s="90">
        <v>35379</v>
      </c>
      <c r="HNJ18" s="90">
        <v>35379</v>
      </c>
      <c r="HNK18" s="90">
        <v>35379</v>
      </c>
      <c r="HNL18" s="90">
        <v>35379</v>
      </c>
      <c r="HNM18" s="90">
        <v>35379</v>
      </c>
      <c r="HNN18" s="90">
        <v>35379</v>
      </c>
      <c r="HNO18" s="90">
        <v>35379</v>
      </c>
      <c r="HNP18" s="90">
        <v>35379</v>
      </c>
      <c r="HNQ18" s="90">
        <v>35379</v>
      </c>
      <c r="HNR18" s="90">
        <v>35379</v>
      </c>
      <c r="HNS18" s="90">
        <v>35379</v>
      </c>
      <c r="HNT18" s="90">
        <v>35379</v>
      </c>
      <c r="HNU18" s="90">
        <v>35379</v>
      </c>
      <c r="HNV18" s="90">
        <v>35379</v>
      </c>
      <c r="HNW18" s="90">
        <v>35379</v>
      </c>
      <c r="HNX18" s="90">
        <v>35379</v>
      </c>
      <c r="HNY18" s="90">
        <v>35379</v>
      </c>
      <c r="HNZ18" s="90">
        <v>35379</v>
      </c>
      <c r="HOA18" s="90">
        <v>35379</v>
      </c>
      <c r="HOB18" s="90">
        <v>35379</v>
      </c>
      <c r="HOC18" s="90">
        <v>35379</v>
      </c>
      <c r="HOD18" s="90">
        <v>35379</v>
      </c>
      <c r="HOE18" s="90">
        <v>35379</v>
      </c>
      <c r="HOF18" s="90">
        <v>35379</v>
      </c>
      <c r="HOG18" s="90">
        <v>35379</v>
      </c>
      <c r="HOH18" s="90">
        <v>35379</v>
      </c>
      <c r="HOI18" s="90">
        <v>35379</v>
      </c>
      <c r="HOJ18" s="90">
        <v>35379</v>
      </c>
      <c r="HOK18" s="90">
        <v>35379</v>
      </c>
      <c r="HOL18" s="90">
        <v>35379</v>
      </c>
      <c r="HOM18" s="90">
        <v>35379</v>
      </c>
      <c r="HON18" s="90">
        <v>35379</v>
      </c>
      <c r="HOO18" s="90">
        <v>35379</v>
      </c>
      <c r="HOP18" s="90">
        <v>35379</v>
      </c>
      <c r="HOQ18" s="90">
        <v>35379</v>
      </c>
      <c r="HOR18" s="90">
        <v>35379</v>
      </c>
      <c r="HOS18" s="90">
        <v>35379</v>
      </c>
      <c r="HOT18" s="90">
        <v>35379</v>
      </c>
      <c r="HOU18" s="90">
        <v>35379</v>
      </c>
      <c r="HOV18" s="90">
        <v>35379</v>
      </c>
      <c r="HOW18" s="90">
        <v>35379</v>
      </c>
      <c r="HOX18" s="90">
        <v>35379</v>
      </c>
      <c r="HOY18" s="90">
        <v>35379</v>
      </c>
      <c r="HOZ18" s="90">
        <v>35379</v>
      </c>
      <c r="HPA18" s="90">
        <v>35379</v>
      </c>
      <c r="HPB18" s="90">
        <v>35379</v>
      </c>
      <c r="HPC18" s="90">
        <v>35379</v>
      </c>
      <c r="HPD18" s="90">
        <v>35379</v>
      </c>
      <c r="HPE18" s="90">
        <v>35379</v>
      </c>
      <c r="HPF18" s="90">
        <v>35379</v>
      </c>
      <c r="HPG18" s="90">
        <v>35379</v>
      </c>
      <c r="HPH18" s="90">
        <v>35379</v>
      </c>
      <c r="HPI18" s="90">
        <v>35379</v>
      </c>
      <c r="HPJ18" s="90">
        <v>35379</v>
      </c>
      <c r="HPK18" s="90">
        <v>35379</v>
      </c>
      <c r="HPL18" s="90">
        <v>35379</v>
      </c>
      <c r="HPM18" s="90">
        <v>35379</v>
      </c>
      <c r="HPN18" s="90">
        <v>35379</v>
      </c>
      <c r="HPO18" s="90">
        <v>35379</v>
      </c>
      <c r="HPP18" s="90">
        <v>35379</v>
      </c>
      <c r="HPQ18" s="90">
        <v>35379</v>
      </c>
      <c r="HPR18" s="90">
        <v>35379</v>
      </c>
      <c r="HPS18" s="90">
        <v>35379</v>
      </c>
      <c r="HPT18" s="90">
        <v>35379</v>
      </c>
      <c r="HPU18" s="90">
        <v>35379</v>
      </c>
      <c r="HPV18" s="90">
        <v>35379</v>
      </c>
      <c r="HPW18" s="90">
        <v>35379</v>
      </c>
      <c r="HPX18" s="90">
        <v>35379</v>
      </c>
      <c r="HPY18" s="90">
        <v>35379</v>
      </c>
      <c r="HPZ18" s="90">
        <v>35379</v>
      </c>
      <c r="HQA18" s="90">
        <v>35379</v>
      </c>
      <c r="HQB18" s="90">
        <v>35379</v>
      </c>
      <c r="HQC18" s="90">
        <v>35379</v>
      </c>
      <c r="HQD18" s="90">
        <v>35379</v>
      </c>
      <c r="HQE18" s="90">
        <v>35379</v>
      </c>
      <c r="HQF18" s="90">
        <v>35379</v>
      </c>
      <c r="HQG18" s="90">
        <v>35379</v>
      </c>
      <c r="HQH18" s="90">
        <v>35379</v>
      </c>
      <c r="HQI18" s="90">
        <v>35379</v>
      </c>
      <c r="HQJ18" s="90">
        <v>35379</v>
      </c>
      <c r="HQK18" s="90">
        <v>35379</v>
      </c>
      <c r="HQL18" s="90">
        <v>35379</v>
      </c>
      <c r="HQM18" s="90">
        <v>35379</v>
      </c>
      <c r="HQN18" s="90">
        <v>35379</v>
      </c>
      <c r="HQO18" s="90">
        <v>35379</v>
      </c>
      <c r="HQP18" s="90">
        <v>35379</v>
      </c>
      <c r="HQQ18" s="90">
        <v>35379</v>
      </c>
      <c r="HQR18" s="90">
        <v>35379</v>
      </c>
      <c r="HQS18" s="90">
        <v>35379</v>
      </c>
      <c r="HQT18" s="90">
        <v>35379</v>
      </c>
      <c r="HQU18" s="90">
        <v>35379</v>
      </c>
      <c r="HQV18" s="90">
        <v>35379</v>
      </c>
      <c r="HQW18" s="90">
        <v>35379</v>
      </c>
      <c r="HQX18" s="90">
        <v>35379</v>
      </c>
      <c r="HQY18" s="90">
        <v>35379</v>
      </c>
      <c r="HQZ18" s="90">
        <v>35379</v>
      </c>
      <c r="HRA18" s="90">
        <v>35379</v>
      </c>
      <c r="HRB18" s="90">
        <v>35379</v>
      </c>
      <c r="HRC18" s="90">
        <v>35379</v>
      </c>
      <c r="HRD18" s="90">
        <v>35379</v>
      </c>
      <c r="HRE18" s="90">
        <v>35379</v>
      </c>
      <c r="HRF18" s="90">
        <v>35379</v>
      </c>
      <c r="HRG18" s="90">
        <v>35379</v>
      </c>
      <c r="HRH18" s="90">
        <v>35379</v>
      </c>
      <c r="HRI18" s="90">
        <v>35379</v>
      </c>
      <c r="HRJ18" s="90">
        <v>35379</v>
      </c>
      <c r="HRK18" s="90">
        <v>35379</v>
      </c>
      <c r="HRL18" s="90">
        <v>35379</v>
      </c>
      <c r="HRM18" s="90">
        <v>35379</v>
      </c>
      <c r="HRN18" s="90">
        <v>35379</v>
      </c>
      <c r="HRO18" s="90">
        <v>35379</v>
      </c>
      <c r="HRP18" s="90">
        <v>35379</v>
      </c>
      <c r="HRQ18" s="90">
        <v>35379</v>
      </c>
      <c r="HRR18" s="90">
        <v>35379</v>
      </c>
      <c r="HRS18" s="90">
        <v>35379</v>
      </c>
      <c r="HRT18" s="90">
        <v>35379</v>
      </c>
      <c r="HRU18" s="90">
        <v>35379</v>
      </c>
      <c r="HRV18" s="90">
        <v>35379</v>
      </c>
      <c r="HRW18" s="90">
        <v>35379</v>
      </c>
      <c r="HRX18" s="90">
        <v>35379</v>
      </c>
      <c r="HRY18" s="90">
        <v>35379</v>
      </c>
      <c r="HRZ18" s="90">
        <v>35379</v>
      </c>
      <c r="HSA18" s="90">
        <v>35379</v>
      </c>
      <c r="HSB18" s="90">
        <v>35379</v>
      </c>
      <c r="HSC18" s="90">
        <v>35379</v>
      </c>
      <c r="HSD18" s="90">
        <v>35379</v>
      </c>
      <c r="HSE18" s="90">
        <v>35379</v>
      </c>
      <c r="HSF18" s="90">
        <v>35379</v>
      </c>
      <c r="HSG18" s="90">
        <v>35379</v>
      </c>
      <c r="HSH18" s="90">
        <v>35379</v>
      </c>
      <c r="HSI18" s="90">
        <v>35379</v>
      </c>
      <c r="HSJ18" s="90">
        <v>35379</v>
      </c>
      <c r="HSK18" s="90">
        <v>35379</v>
      </c>
      <c r="HSL18" s="90">
        <v>35379</v>
      </c>
      <c r="HSM18" s="90">
        <v>35379</v>
      </c>
      <c r="HSN18" s="90">
        <v>35379</v>
      </c>
      <c r="HSO18" s="90">
        <v>35379</v>
      </c>
      <c r="HSP18" s="90">
        <v>35379</v>
      </c>
      <c r="HSQ18" s="90">
        <v>35379</v>
      </c>
      <c r="HSR18" s="90">
        <v>35379</v>
      </c>
      <c r="HSS18" s="90">
        <v>35379</v>
      </c>
      <c r="HST18" s="90">
        <v>35379</v>
      </c>
      <c r="HSU18" s="90">
        <v>35379</v>
      </c>
      <c r="HSV18" s="90">
        <v>35379</v>
      </c>
      <c r="HSW18" s="90">
        <v>35379</v>
      </c>
      <c r="HSX18" s="90">
        <v>35379</v>
      </c>
      <c r="HSY18" s="90">
        <v>35379</v>
      </c>
      <c r="HSZ18" s="90">
        <v>35379</v>
      </c>
      <c r="HTA18" s="90">
        <v>35379</v>
      </c>
      <c r="HTB18" s="90">
        <v>35379</v>
      </c>
      <c r="HTC18" s="90">
        <v>35379</v>
      </c>
      <c r="HTD18" s="90">
        <v>35379</v>
      </c>
      <c r="HTE18" s="90">
        <v>35379</v>
      </c>
      <c r="HTF18" s="90">
        <v>35379</v>
      </c>
      <c r="HTG18" s="90">
        <v>35379</v>
      </c>
      <c r="HTH18" s="90">
        <v>35379</v>
      </c>
      <c r="HTI18" s="90">
        <v>35379</v>
      </c>
      <c r="HTJ18" s="90">
        <v>35379</v>
      </c>
      <c r="HTK18" s="90">
        <v>35379</v>
      </c>
      <c r="HTL18" s="90">
        <v>35379</v>
      </c>
      <c r="HTM18" s="90">
        <v>35379</v>
      </c>
      <c r="HTN18" s="90">
        <v>35379</v>
      </c>
      <c r="HTO18" s="90">
        <v>35379</v>
      </c>
      <c r="HTP18" s="90">
        <v>35379</v>
      </c>
      <c r="HTQ18" s="90">
        <v>35379</v>
      </c>
      <c r="HTR18" s="90">
        <v>35379</v>
      </c>
      <c r="HTS18" s="90">
        <v>35379</v>
      </c>
      <c r="HTT18" s="90">
        <v>35379</v>
      </c>
      <c r="HTU18" s="90">
        <v>35379</v>
      </c>
      <c r="HTV18" s="90">
        <v>35379</v>
      </c>
      <c r="HTW18" s="90">
        <v>35379</v>
      </c>
      <c r="HTX18" s="90">
        <v>35379</v>
      </c>
      <c r="HTY18" s="90">
        <v>35379</v>
      </c>
      <c r="HTZ18" s="90">
        <v>35379</v>
      </c>
      <c r="HUA18" s="90">
        <v>35379</v>
      </c>
      <c r="HUB18" s="90">
        <v>35379</v>
      </c>
      <c r="HUC18" s="90">
        <v>35379</v>
      </c>
      <c r="HUD18" s="90">
        <v>35379</v>
      </c>
      <c r="HUE18" s="90">
        <v>35379</v>
      </c>
      <c r="HUF18" s="90">
        <v>35379</v>
      </c>
      <c r="HUG18" s="90">
        <v>35379</v>
      </c>
      <c r="HUH18" s="90">
        <v>35379</v>
      </c>
      <c r="HUI18" s="90">
        <v>35379</v>
      </c>
      <c r="HUJ18" s="90">
        <v>35379</v>
      </c>
      <c r="HUK18" s="90">
        <v>35379</v>
      </c>
      <c r="HUL18" s="90">
        <v>35379</v>
      </c>
      <c r="HUM18" s="90">
        <v>35379</v>
      </c>
      <c r="HUN18" s="90">
        <v>35379</v>
      </c>
      <c r="HUO18" s="90">
        <v>35379</v>
      </c>
      <c r="HUP18" s="90">
        <v>35379</v>
      </c>
      <c r="HUQ18" s="90">
        <v>35379</v>
      </c>
      <c r="HUR18" s="90">
        <v>35379</v>
      </c>
      <c r="HUS18" s="90">
        <v>35379</v>
      </c>
      <c r="HUT18" s="90">
        <v>35379</v>
      </c>
      <c r="HUU18" s="90">
        <v>35379</v>
      </c>
      <c r="HUV18" s="90">
        <v>35379</v>
      </c>
      <c r="HUW18" s="90">
        <v>35379</v>
      </c>
      <c r="HUX18" s="90">
        <v>35379</v>
      </c>
      <c r="HUY18" s="90">
        <v>35379</v>
      </c>
      <c r="HUZ18" s="90">
        <v>35379</v>
      </c>
      <c r="HVA18" s="90">
        <v>35379</v>
      </c>
      <c r="HVB18" s="90">
        <v>35379</v>
      </c>
      <c r="HVC18" s="90">
        <v>35379</v>
      </c>
      <c r="HVD18" s="90">
        <v>35379</v>
      </c>
      <c r="HVE18" s="90">
        <v>35379</v>
      </c>
      <c r="HVF18" s="90">
        <v>35379</v>
      </c>
      <c r="HVG18" s="90">
        <v>35379</v>
      </c>
      <c r="HVH18" s="90">
        <v>35379</v>
      </c>
      <c r="HVI18" s="90">
        <v>35379</v>
      </c>
      <c r="HVJ18" s="90">
        <v>35379</v>
      </c>
      <c r="HVK18" s="90">
        <v>35379</v>
      </c>
      <c r="HVL18" s="90">
        <v>35379</v>
      </c>
      <c r="HVM18" s="90">
        <v>35379</v>
      </c>
      <c r="HVN18" s="90">
        <v>35379</v>
      </c>
      <c r="HVO18" s="90">
        <v>35379</v>
      </c>
      <c r="HVP18" s="90">
        <v>35379</v>
      </c>
      <c r="HVQ18" s="90">
        <v>35379</v>
      </c>
      <c r="HVR18" s="90">
        <v>35379</v>
      </c>
      <c r="HVS18" s="90">
        <v>35379</v>
      </c>
      <c r="HVT18" s="90">
        <v>35379</v>
      </c>
      <c r="HVU18" s="90">
        <v>35379</v>
      </c>
      <c r="HVV18" s="90">
        <v>35379</v>
      </c>
      <c r="HVW18" s="90">
        <v>35379</v>
      </c>
      <c r="HVX18" s="90">
        <v>35379</v>
      </c>
      <c r="HVY18" s="90">
        <v>35379</v>
      </c>
      <c r="HVZ18" s="90">
        <v>35379</v>
      </c>
      <c r="HWA18" s="90">
        <v>35379</v>
      </c>
      <c r="HWB18" s="90">
        <v>35379</v>
      </c>
      <c r="HWC18" s="90">
        <v>35379</v>
      </c>
      <c r="HWD18" s="90">
        <v>35379</v>
      </c>
      <c r="HWE18" s="90">
        <v>35379</v>
      </c>
      <c r="HWF18" s="90">
        <v>35379</v>
      </c>
      <c r="HWG18" s="90">
        <v>35379</v>
      </c>
      <c r="HWH18" s="90">
        <v>35379</v>
      </c>
      <c r="HWI18" s="90">
        <v>35379</v>
      </c>
      <c r="HWJ18" s="90">
        <v>35379</v>
      </c>
      <c r="HWK18" s="90">
        <v>35379</v>
      </c>
      <c r="HWL18" s="90">
        <v>35379</v>
      </c>
      <c r="HWM18" s="90">
        <v>35379</v>
      </c>
      <c r="HWN18" s="90">
        <v>35379</v>
      </c>
      <c r="HWO18" s="90">
        <v>35379</v>
      </c>
      <c r="HWP18" s="90">
        <v>35379</v>
      </c>
      <c r="HWQ18" s="90">
        <v>35379</v>
      </c>
      <c r="HWR18" s="90">
        <v>35379</v>
      </c>
      <c r="HWS18" s="90">
        <v>35379</v>
      </c>
      <c r="HWT18" s="90">
        <v>35379</v>
      </c>
      <c r="HWU18" s="90">
        <v>35379</v>
      </c>
      <c r="HWV18" s="90">
        <v>35379</v>
      </c>
      <c r="HWW18" s="90">
        <v>35379</v>
      </c>
      <c r="HWX18" s="90">
        <v>35379</v>
      </c>
      <c r="HWY18" s="90">
        <v>35379</v>
      </c>
      <c r="HWZ18" s="90">
        <v>35379</v>
      </c>
      <c r="HXA18" s="90">
        <v>35379</v>
      </c>
      <c r="HXB18" s="90">
        <v>35379</v>
      </c>
      <c r="HXC18" s="90">
        <v>35379</v>
      </c>
      <c r="HXD18" s="90">
        <v>35379</v>
      </c>
      <c r="HXE18" s="90">
        <v>35379</v>
      </c>
      <c r="HXF18" s="90">
        <v>35379</v>
      </c>
      <c r="HXG18" s="90">
        <v>35379</v>
      </c>
      <c r="HXH18" s="90">
        <v>35379</v>
      </c>
      <c r="HXI18" s="90">
        <v>35379</v>
      </c>
      <c r="HXJ18" s="90">
        <v>35379</v>
      </c>
      <c r="HXK18" s="90">
        <v>35379</v>
      </c>
      <c r="HXL18" s="90">
        <v>35379</v>
      </c>
      <c r="HXM18" s="90">
        <v>35379</v>
      </c>
      <c r="HXN18" s="90">
        <v>35379</v>
      </c>
      <c r="HXO18" s="90">
        <v>35379</v>
      </c>
      <c r="HXP18" s="90">
        <v>35379</v>
      </c>
      <c r="HXQ18" s="90">
        <v>35379</v>
      </c>
      <c r="HXR18" s="90">
        <v>35379</v>
      </c>
      <c r="HXS18" s="90">
        <v>35379</v>
      </c>
      <c r="HXT18" s="90">
        <v>35379</v>
      </c>
      <c r="HXU18" s="90">
        <v>35379</v>
      </c>
      <c r="HXV18" s="90">
        <v>35379</v>
      </c>
      <c r="HXW18" s="90">
        <v>35379</v>
      </c>
      <c r="HXX18" s="90">
        <v>35379</v>
      </c>
      <c r="HXY18" s="90">
        <v>35379</v>
      </c>
      <c r="HXZ18" s="90">
        <v>35379</v>
      </c>
      <c r="HYA18" s="90">
        <v>35379</v>
      </c>
      <c r="HYB18" s="90">
        <v>35379</v>
      </c>
      <c r="HYC18" s="90">
        <v>35379</v>
      </c>
      <c r="HYD18" s="90">
        <v>35379</v>
      </c>
      <c r="HYE18" s="90">
        <v>35379</v>
      </c>
      <c r="HYF18" s="90">
        <v>35379</v>
      </c>
      <c r="HYG18" s="90">
        <v>35379</v>
      </c>
      <c r="HYH18" s="90">
        <v>35379</v>
      </c>
      <c r="HYI18" s="90">
        <v>35379</v>
      </c>
      <c r="HYJ18" s="90">
        <v>35379</v>
      </c>
      <c r="HYK18" s="90">
        <v>35379</v>
      </c>
      <c r="HYL18" s="90">
        <v>35379</v>
      </c>
      <c r="HYM18" s="90">
        <v>35379</v>
      </c>
      <c r="HYN18" s="90">
        <v>35379</v>
      </c>
      <c r="HYO18" s="90">
        <v>35379</v>
      </c>
      <c r="HYP18" s="90">
        <v>35379</v>
      </c>
      <c r="HYQ18" s="90">
        <v>35379</v>
      </c>
      <c r="HYR18" s="90">
        <v>35379</v>
      </c>
      <c r="HYS18" s="90">
        <v>35379</v>
      </c>
      <c r="HYT18" s="90">
        <v>35379</v>
      </c>
      <c r="HYU18" s="90">
        <v>35379</v>
      </c>
      <c r="HYV18" s="90">
        <v>35379</v>
      </c>
      <c r="HYW18" s="90">
        <v>35379</v>
      </c>
      <c r="HYX18" s="90">
        <v>35379</v>
      </c>
      <c r="HYY18" s="90">
        <v>35379</v>
      </c>
      <c r="HYZ18" s="90">
        <v>35379</v>
      </c>
      <c r="HZA18" s="90">
        <v>35379</v>
      </c>
      <c r="HZB18" s="90">
        <v>35379</v>
      </c>
      <c r="HZC18" s="90">
        <v>35379</v>
      </c>
      <c r="HZD18" s="90">
        <v>35379</v>
      </c>
      <c r="HZE18" s="90">
        <v>35379</v>
      </c>
      <c r="HZF18" s="90">
        <v>35379</v>
      </c>
      <c r="HZG18" s="90">
        <v>35379</v>
      </c>
      <c r="HZH18" s="90">
        <v>35379</v>
      </c>
      <c r="HZI18" s="90">
        <v>35379</v>
      </c>
      <c r="HZJ18" s="90">
        <v>35379</v>
      </c>
      <c r="HZK18" s="90">
        <v>35379</v>
      </c>
      <c r="HZL18" s="90">
        <v>35379</v>
      </c>
      <c r="HZM18" s="90">
        <v>35379</v>
      </c>
      <c r="HZN18" s="90">
        <v>35379</v>
      </c>
      <c r="HZO18" s="90">
        <v>35379</v>
      </c>
      <c r="HZP18" s="90">
        <v>35379</v>
      </c>
      <c r="HZQ18" s="90">
        <v>35379</v>
      </c>
      <c r="HZR18" s="90">
        <v>35379</v>
      </c>
      <c r="HZS18" s="90">
        <v>35379</v>
      </c>
      <c r="HZT18" s="90">
        <v>35379</v>
      </c>
      <c r="HZU18" s="90">
        <v>35379</v>
      </c>
      <c r="HZV18" s="90">
        <v>35379</v>
      </c>
      <c r="HZW18" s="90">
        <v>35379</v>
      </c>
      <c r="HZX18" s="90">
        <v>35379</v>
      </c>
      <c r="HZY18" s="90">
        <v>35379</v>
      </c>
      <c r="HZZ18" s="90">
        <v>35379</v>
      </c>
      <c r="IAA18" s="90">
        <v>35379</v>
      </c>
      <c r="IAB18" s="90">
        <v>35379</v>
      </c>
      <c r="IAC18" s="90">
        <v>35379</v>
      </c>
      <c r="IAD18" s="90">
        <v>35379</v>
      </c>
      <c r="IAE18" s="90">
        <v>35379</v>
      </c>
      <c r="IAF18" s="90">
        <v>35379</v>
      </c>
      <c r="IAG18" s="90">
        <v>35379</v>
      </c>
      <c r="IAH18" s="90">
        <v>35379</v>
      </c>
      <c r="IAI18" s="90">
        <v>35379</v>
      </c>
      <c r="IAJ18" s="90">
        <v>35379</v>
      </c>
      <c r="IAK18" s="90">
        <v>35379</v>
      </c>
      <c r="IAL18" s="90">
        <v>35379</v>
      </c>
      <c r="IAM18" s="90">
        <v>35379</v>
      </c>
      <c r="IAN18" s="90">
        <v>35379</v>
      </c>
      <c r="IAO18" s="90">
        <v>35379</v>
      </c>
      <c r="IAP18" s="90">
        <v>35379</v>
      </c>
      <c r="IAQ18" s="90">
        <v>35379</v>
      </c>
      <c r="IAR18" s="90">
        <v>35379</v>
      </c>
      <c r="IAS18" s="90">
        <v>35379</v>
      </c>
      <c r="IAT18" s="90">
        <v>35379</v>
      </c>
      <c r="IAU18" s="90">
        <v>35379</v>
      </c>
      <c r="IAV18" s="90">
        <v>35379</v>
      </c>
      <c r="IAW18" s="90">
        <v>35379</v>
      </c>
      <c r="IAX18" s="90">
        <v>35379</v>
      </c>
      <c r="IAY18" s="90">
        <v>35379</v>
      </c>
      <c r="IAZ18" s="90">
        <v>35379</v>
      </c>
      <c r="IBA18" s="90">
        <v>35379</v>
      </c>
      <c r="IBB18" s="90">
        <v>35379</v>
      </c>
      <c r="IBC18" s="90">
        <v>35379</v>
      </c>
      <c r="IBD18" s="90">
        <v>35379</v>
      </c>
      <c r="IBE18" s="90">
        <v>35379</v>
      </c>
      <c r="IBF18" s="90">
        <v>35379</v>
      </c>
      <c r="IBG18" s="90">
        <v>35379</v>
      </c>
      <c r="IBH18" s="90">
        <v>35379</v>
      </c>
      <c r="IBI18" s="90">
        <v>35379</v>
      </c>
      <c r="IBJ18" s="90">
        <v>35379</v>
      </c>
      <c r="IBK18" s="90">
        <v>35379</v>
      </c>
      <c r="IBL18" s="90">
        <v>35379</v>
      </c>
      <c r="IBM18" s="90">
        <v>35379</v>
      </c>
      <c r="IBN18" s="90">
        <v>35379</v>
      </c>
      <c r="IBO18" s="90">
        <v>35379</v>
      </c>
      <c r="IBP18" s="90">
        <v>35379</v>
      </c>
      <c r="IBQ18" s="90">
        <v>35379</v>
      </c>
      <c r="IBR18" s="90">
        <v>35379</v>
      </c>
      <c r="IBS18" s="90">
        <v>35379</v>
      </c>
      <c r="IBT18" s="90">
        <v>35379</v>
      </c>
      <c r="IBU18" s="90">
        <v>35379</v>
      </c>
      <c r="IBV18" s="90">
        <v>35379</v>
      </c>
      <c r="IBW18" s="90">
        <v>35379</v>
      </c>
      <c r="IBX18" s="90">
        <v>35379</v>
      </c>
      <c r="IBY18" s="90">
        <v>35379</v>
      </c>
      <c r="IBZ18" s="90">
        <v>35379</v>
      </c>
      <c r="ICA18" s="90">
        <v>35379</v>
      </c>
      <c r="ICB18" s="90">
        <v>35379</v>
      </c>
      <c r="ICC18" s="90">
        <v>35379</v>
      </c>
      <c r="ICD18" s="90">
        <v>35379</v>
      </c>
      <c r="ICE18" s="90">
        <v>35379</v>
      </c>
      <c r="ICF18" s="90">
        <v>35379</v>
      </c>
      <c r="ICG18" s="90">
        <v>35379</v>
      </c>
      <c r="ICH18" s="90">
        <v>35379</v>
      </c>
      <c r="ICI18" s="90">
        <v>35379</v>
      </c>
      <c r="ICJ18" s="90">
        <v>35379</v>
      </c>
      <c r="ICK18" s="90">
        <v>35379</v>
      </c>
      <c r="ICL18" s="90">
        <v>35379</v>
      </c>
      <c r="ICM18" s="90">
        <v>35379</v>
      </c>
      <c r="ICN18" s="90">
        <v>35379</v>
      </c>
      <c r="ICO18" s="90">
        <v>35379</v>
      </c>
      <c r="ICP18" s="90">
        <v>35379</v>
      </c>
      <c r="ICQ18" s="90">
        <v>35379</v>
      </c>
      <c r="ICR18" s="90">
        <v>35379</v>
      </c>
      <c r="ICS18" s="90">
        <v>35379</v>
      </c>
      <c r="ICT18" s="90">
        <v>35379</v>
      </c>
      <c r="ICU18" s="90">
        <v>35379</v>
      </c>
      <c r="ICV18" s="90">
        <v>35379</v>
      </c>
      <c r="ICW18" s="90">
        <v>35379</v>
      </c>
      <c r="ICX18" s="90">
        <v>35379</v>
      </c>
      <c r="ICY18" s="90">
        <v>35379</v>
      </c>
      <c r="ICZ18" s="90">
        <v>35379</v>
      </c>
      <c r="IDA18" s="90">
        <v>35379</v>
      </c>
      <c r="IDB18" s="90">
        <v>35379</v>
      </c>
      <c r="IDC18" s="90">
        <v>35379</v>
      </c>
      <c r="IDD18" s="90">
        <v>35379</v>
      </c>
      <c r="IDE18" s="90">
        <v>35379</v>
      </c>
      <c r="IDF18" s="90">
        <v>35379</v>
      </c>
      <c r="IDG18" s="90">
        <v>35379</v>
      </c>
      <c r="IDH18" s="90">
        <v>35379</v>
      </c>
      <c r="IDI18" s="90">
        <v>35379</v>
      </c>
      <c r="IDJ18" s="90">
        <v>35379</v>
      </c>
      <c r="IDK18" s="90">
        <v>35379</v>
      </c>
      <c r="IDL18" s="90">
        <v>35379</v>
      </c>
      <c r="IDM18" s="90">
        <v>35379</v>
      </c>
      <c r="IDN18" s="90">
        <v>35379</v>
      </c>
      <c r="IDO18" s="90">
        <v>35379</v>
      </c>
      <c r="IDP18" s="90">
        <v>35379</v>
      </c>
      <c r="IDQ18" s="90">
        <v>35379</v>
      </c>
      <c r="IDR18" s="90">
        <v>35379</v>
      </c>
      <c r="IDS18" s="90">
        <v>35379</v>
      </c>
      <c r="IDT18" s="90">
        <v>35379</v>
      </c>
      <c r="IDU18" s="90">
        <v>35379</v>
      </c>
      <c r="IDV18" s="90">
        <v>35379</v>
      </c>
      <c r="IDW18" s="90">
        <v>35379</v>
      </c>
      <c r="IDX18" s="90">
        <v>35379</v>
      </c>
      <c r="IDY18" s="90">
        <v>35379</v>
      </c>
      <c r="IDZ18" s="90">
        <v>35379</v>
      </c>
      <c r="IEA18" s="90">
        <v>35379</v>
      </c>
      <c r="IEB18" s="90">
        <v>35379</v>
      </c>
      <c r="IEC18" s="90">
        <v>35379</v>
      </c>
      <c r="IED18" s="90">
        <v>35379</v>
      </c>
      <c r="IEE18" s="90">
        <v>35379</v>
      </c>
      <c r="IEF18" s="90">
        <v>35379</v>
      </c>
      <c r="IEG18" s="90">
        <v>35379</v>
      </c>
      <c r="IEH18" s="90">
        <v>35379</v>
      </c>
      <c r="IEI18" s="90">
        <v>35379</v>
      </c>
      <c r="IEJ18" s="90">
        <v>35379</v>
      </c>
      <c r="IEK18" s="90">
        <v>35379</v>
      </c>
      <c r="IEL18" s="90">
        <v>35379</v>
      </c>
      <c r="IEM18" s="90">
        <v>35379</v>
      </c>
      <c r="IEN18" s="90">
        <v>35379</v>
      </c>
      <c r="IEO18" s="90">
        <v>35379</v>
      </c>
      <c r="IEP18" s="90">
        <v>35379</v>
      </c>
      <c r="IEQ18" s="90">
        <v>35379</v>
      </c>
      <c r="IER18" s="90">
        <v>35379</v>
      </c>
      <c r="IES18" s="90">
        <v>35379</v>
      </c>
      <c r="IET18" s="90">
        <v>35379</v>
      </c>
      <c r="IEU18" s="90">
        <v>35379</v>
      </c>
      <c r="IEV18" s="90">
        <v>35379</v>
      </c>
      <c r="IEW18" s="90">
        <v>35379</v>
      </c>
      <c r="IEX18" s="90">
        <v>35379</v>
      </c>
      <c r="IEY18" s="90">
        <v>35379</v>
      </c>
      <c r="IEZ18" s="90">
        <v>35379</v>
      </c>
      <c r="IFA18" s="90">
        <v>35379</v>
      </c>
      <c r="IFB18" s="90">
        <v>35379</v>
      </c>
      <c r="IFC18" s="90">
        <v>35379</v>
      </c>
      <c r="IFD18" s="90">
        <v>35379</v>
      </c>
      <c r="IFE18" s="90">
        <v>35379</v>
      </c>
      <c r="IFF18" s="90">
        <v>35379</v>
      </c>
      <c r="IFG18" s="90">
        <v>35379</v>
      </c>
      <c r="IFH18" s="90">
        <v>35379</v>
      </c>
      <c r="IFI18" s="90">
        <v>35379</v>
      </c>
      <c r="IFJ18" s="90">
        <v>35379</v>
      </c>
      <c r="IFK18" s="90">
        <v>35379</v>
      </c>
      <c r="IFL18" s="90">
        <v>35379</v>
      </c>
      <c r="IFM18" s="90">
        <v>35379</v>
      </c>
      <c r="IFN18" s="90">
        <v>35379</v>
      </c>
      <c r="IFO18" s="90">
        <v>35379</v>
      </c>
      <c r="IFP18" s="90">
        <v>35379</v>
      </c>
      <c r="IFQ18" s="90">
        <v>35379</v>
      </c>
      <c r="IFR18" s="90">
        <v>35379</v>
      </c>
      <c r="IFS18" s="90">
        <v>35379</v>
      </c>
      <c r="IFT18" s="90">
        <v>35379</v>
      </c>
      <c r="IFU18" s="90">
        <v>35379</v>
      </c>
      <c r="IFV18" s="90">
        <v>35379</v>
      </c>
      <c r="IFW18" s="90">
        <v>35379</v>
      </c>
      <c r="IFX18" s="90">
        <v>35379</v>
      </c>
      <c r="IFY18" s="90">
        <v>35379</v>
      </c>
      <c r="IFZ18" s="90">
        <v>35379</v>
      </c>
      <c r="IGA18" s="90">
        <v>35379</v>
      </c>
      <c r="IGB18" s="90">
        <v>35379</v>
      </c>
      <c r="IGC18" s="90">
        <v>35379</v>
      </c>
      <c r="IGD18" s="90">
        <v>35379</v>
      </c>
      <c r="IGE18" s="90">
        <v>35379</v>
      </c>
      <c r="IGF18" s="90">
        <v>35379</v>
      </c>
      <c r="IGG18" s="90">
        <v>35379</v>
      </c>
      <c r="IGH18" s="90">
        <v>35379</v>
      </c>
      <c r="IGI18" s="90">
        <v>35379</v>
      </c>
      <c r="IGJ18" s="90">
        <v>35379</v>
      </c>
      <c r="IGK18" s="90">
        <v>35379</v>
      </c>
      <c r="IGL18" s="90">
        <v>35379</v>
      </c>
      <c r="IGM18" s="90">
        <v>35379</v>
      </c>
      <c r="IGN18" s="90">
        <v>35379</v>
      </c>
      <c r="IGO18" s="90">
        <v>35379</v>
      </c>
      <c r="IGP18" s="90">
        <v>35379</v>
      </c>
      <c r="IGQ18" s="90">
        <v>35379</v>
      </c>
      <c r="IGR18" s="90">
        <v>35379</v>
      </c>
      <c r="IGS18" s="90">
        <v>35379</v>
      </c>
      <c r="IGT18" s="90">
        <v>35379</v>
      </c>
      <c r="IGU18" s="90">
        <v>35379</v>
      </c>
      <c r="IGV18" s="90">
        <v>35379</v>
      </c>
      <c r="IGW18" s="90">
        <v>35379</v>
      </c>
      <c r="IGX18" s="90">
        <v>35379</v>
      </c>
      <c r="IGY18" s="90">
        <v>35379</v>
      </c>
      <c r="IGZ18" s="90">
        <v>35379</v>
      </c>
      <c r="IHA18" s="90">
        <v>35379</v>
      </c>
      <c r="IHB18" s="90">
        <v>35379</v>
      </c>
      <c r="IHC18" s="90">
        <v>35379</v>
      </c>
      <c r="IHD18" s="90">
        <v>35379</v>
      </c>
      <c r="IHE18" s="90">
        <v>35379</v>
      </c>
      <c r="IHF18" s="90">
        <v>35379</v>
      </c>
      <c r="IHG18" s="90">
        <v>35379</v>
      </c>
      <c r="IHH18" s="90">
        <v>35379</v>
      </c>
      <c r="IHI18" s="90">
        <v>35379</v>
      </c>
      <c r="IHJ18" s="90">
        <v>35379</v>
      </c>
      <c r="IHK18" s="90">
        <v>35379</v>
      </c>
      <c r="IHL18" s="90">
        <v>35379</v>
      </c>
      <c r="IHM18" s="90">
        <v>35379</v>
      </c>
      <c r="IHN18" s="90">
        <v>35379</v>
      </c>
      <c r="IHO18" s="90">
        <v>35379</v>
      </c>
      <c r="IHP18" s="90">
        <v>35379</v>
      </c>
      <c r="IHQ18" s="90">
        <v>35379</v>
      </c>
      <c r="IHR18" s="90">
        <v>35379</v>
      </c>
      <c r="IHS18" s="90">
        <v>35379</v>
      </c>
      <c r="IHT18" s="90">
        <v>35379</v>
      </c>
      <c r="IHU18" s="90">
        <v>35379</v>
      </c>
      <c r="IHV18" s="90">
        <v>35379</v>
      </c>
      <c r="IHW18" s="90">
        <v>35379</v>
      </c>
      <c r="IHX18" s="90">
        <v>35379</v>
      </c>
      <c r="IHY18" s="90">
        <v>35379</v>
      </c>
      <c r="IHZ18" s="90">
        <v>35379</v>
      </c>
      <c r="IIA18" s="90">
        <v>35379</v>
      </c>
      <c r="IIB18" s="90">
        <v>35379</v>
      </c>
      <c r="IIC18" s="90">
        <v>35379</v>
      </c>
      <c r="IID18" s="90">
        <v>35379</v>
      </c>
      <c r="IIE18" s="90">
        <v>35379</v>
      </c>
      <c r="IIF18" s="90">
        <v>35379</v>
      </c>
      <c r="IIG18" s="90">
        <v>35379</v>
      </c>
      <c r="IIH18" s="90">
        <v>35379</v>
      </c>
      <c r="III18" s="90">
        <v>35379</v>
      </c>
      <c r="IIJ18" s="90">
        <v>35379</v>
      </c>
      <c r="IIK18" s="90">
        <v>35379</v>
      </c>
      <c r="IIL18" s="90">
        <v>35379</v>
      </c>
      <c r="IIM18" s="90">
        <v>35379</v>
      </c>
      <c r="IIN18" s="90">
        <v>35379</v>
      </c>
      <c r="IIO18" s="90">
        <v>35379</v>
      </c>
      <c r="IIP18" s="90">
        <v>35379</v>
      </c>
      <c r="IIQ18" s="90">
        <v>35379</v>
      </c>
      <c r="IIR18" s="90">
        <v>35379</v>
      </c>
      <c r="IIS18" s="90">
        <v>35379</v>
      </c>
      <c r="IIT18" s="90">
        <v>35379</v>
      </c>
      <c r="IIU18" s="90">
        <v>35379</v>
      </c>
      <c r="IIV18" s="90">
        <v>35379</v>
      </c>
      <c r="IIW18" s="90">
        <v>35379</v>
      </c>
      <c r="IIX18" s="90">
        <v>35379</v>
      </c>
      <c r="IIY18" s="90">
        <v>35379</v>
      </c>
      <c r="IIZ18" s="90">
        <v>35379</v>
      </c>
      <c r="IJA18" s="90">
        <v>35379</v>
      </c>
      <c r="IJB18" s="90">
        <v>35379</v>
      </c>
      <c r="IJC18" s="90">
        <v>35379</v>
      </c>
      <c r="IJD18" s="90">
        <v>35379</v>
      </c>
      <c r="IJE18" s="90">
        <v>35379</v>
      </c>
      <c r="IJF18" s="90">
        <v>35379</v>
      </c>
      <c r="IJG18" s="90">
        <v>35379</v>
      </c>
      <c r="IJH18" s="90">
        <v>35379</v>
      </c>
      <c r="IJI18" s="90">
        <v>35379</v>
      </c>
      <c r="IJJ18" s="90">
        <v>35379</v>
      </c>
      <c r="IJK18" s="90">
        <v>35379</v>
      </c>
      <c r="IJL18" s="90">
        <v>35379</v>
      </c>
      <c r="IJM18" s="90">
        <v>35379</v>
      </c>
      <c r="IJN18" s="90">
        <v>35379</v>
      </c>
      <c r="IJO18" s="90">
        <v>35379</v>
      </c>
      <c r="IJP18" s="90">
        <v>35379</v>
      </c>
      <c r="IJQ18" s="90">
        <v>35379</v>
      </c>
      <c r="IJR18" s="90">
        <v>35379</v>
      </c>
      <c r="IJS18" s="90">
        <v>35379</v>
      </c>
      <c r="IJT18" s="90">
        <v>35379</v>
      </c>
      <c r="IJU18" s="90">
        <v>35379</v>
      </c>
      <c r="IJV18" s="90">
        <v>35379</v>
      </c>
      <c r="IJW18" s="90">
        <v>35379</v>
      </c>
      <c r="IJX18" s="90">
        <v>35379</v>
      </c>
      <c r="IJY18" s="90">
        <v>35379</v>
      </c>
      <c r="IJZ18" s="90">
        <v>35379</v>
      </c>
      <c r="IKA18" s="90">
        <v>35379</v>
      </c>
      <c r="IKB18" s="90">
        <v>35379</v>
      </c>
      <c r="IKC18" s="90">
        <v>35379</v>
      </c>
      <c r="IKD18" s="90">
        <v>35379</v>
      </c>
      <c r="IKE18" s="90">
        <v>35379</v>
      </c>
      <c r="IKF18" s="90">
        <v>35379</v>
      </c>
      <c r="IKG18" s="90">
        <v>35379</v>
      </c>
      <c r="IKH18" s="90">
        <v>35379</v>
      </c>
      <c r="IKI18" s="90">
        <v>35379</v>
      </c>
      <c r="IKJ18" s="90">
        <v>35379</v>
      </c>
      <c r="IKK18" s="90">
        <v>35379</v>
      </c>
      <c r="IKL18" s="90">
        <v>35379</v>
      </c>
      <c r="IKM18" s="90">
        <v>35379</v>
      </c>
      <c r="IKN18" s="90">
        <v>35379</v>
      </c>
      <c r="IKO18" s="90">
        <v>35379</v>
      </c>
      <c r="IKP18" s="90">
        <v>35379</v>
      </c>
      <c r="IKQ18" s="90">
        <v>35379</v>
      </c>
      <c r="IKR18" s="90">
        <v>35379</v>
      </c>
      <c r="IKS18" s="90">
        <v>35379</v>
      </c>
      <c r="IKT18" s="90">
        <v>35379</v>
      </c>
      <c r="IKU18" s="90">
        <v>35379</v>
      </c>
      <c r="IKV18" s="90">
        <v>35379</v>
      </c>
      <c r="IKW18" s="90">
        <v>35379</v>
      </c>
      <c r="IKX18" s="90">
        <v>35379</v>
      </c>
      <c r="IKY18" s="90">
        <v>35379</v>
      </c>
      <c r="IKZ18" s="90">
        <v>35379</v>
      </c>
      <c r="ILA18" s="90">
        <v>35379</v>
      </c>
      <c r="ILB18" s="90">
        <v>35379</v>
      </c>
      <c r="ILC18" s="90">
        <v>35379</v>
      </c>
      <c r="ILD18" s="90">
        <v>35379</v>
      </c>
      <c r="ILE18" s="90">
        <v>35379</v>
      </c>
      <c r="ILF18" s="90">
        <v>35379</v>
      </c>
      <c r="ILG18" s="90">
        <v>35379</v>
      </c>
      <c r="ILH18" s="90">
        <v>35379</v>
      </c>
      <c r="ILI18" s="90">
        <v>35379</v>
      </c>
      <c r="ILJ18" s="90">
        <v>35379</v>
      </c>
      <c r="ILK18" s="90">
        <v>35379</v>
      </c>
      <c r="ILL18" s="90">
        <v>35379</v>
      </c>
      <c r="ILM18" s="90">
        <v>35379</v>
      </c>
      <c r="ILN18" s="90">
        <v>35379</v>
      </c>
      <c r="ILO18" s="90">
        <v>35379</v>
      </c>
      <c r="ILP18" s="90">
        <v>35379</v>
      </c>
      <c r="ILQ18" s="90">
        <v>35379</v>
      </c>
      <c r="ILR18" s="90">
        <v>35379</v>
      </c>
      <c r="ILS18" s="90">
        <v>35379</v>
      </c>
      <c r="ILT18" s="90">
        <v>35379</v>
      </c>
      <c r="ILU18" s="90">
        <v>35379</v>
      </c>
      <c r="ILV18" s="90">
        <v>35379</v>
      </c>
      <c r="ILW18" s="90">
        <v>35379</v>
      </c>
      <c r="ILX18" s="90">
        <v>35379</v>
      </c>
      <c r="ILY18" s="90">
        <v>35379</v>
      </c>
      <c r="ILZ18" s="90">
        <v>35379</v>
      </c>
      <c r="IMA18" s="90">
        <v>35379</v>
      </c>
      <c r="IMB18" s="90">
        <v>35379</v>
      </c>
      <c r="IMC18" s="90">
        <v>35379</v>
      </c>
      <c r="IMD18" s="90">
        <v>35379</v>
      </c>
      <c r="IME18" s="90">
        <v>35379</v>
      </c>
      <c r="IMF18" s="90">
        <v>35379</v>
      </c>
      <c r="IMG18" s="90">
        <v>35379</v>
      </c>
      <c r="IMH18" s="90">
        <v>35379</v>
      </c>
      <c r="IMI18" s="90">
        <v>35379</v>
      </c>
      <c r="IMJ18" s="90">
        <v>35379</v>
      </c>
      <c r="IMK18" s="90">
        <v>35379</v>
      </c>
      <c r="IML18" s="90">
        <v>35379</v>
      </c>
      <c r="IMM18" s="90">
        <v>35379</v>
      </c>
      <c r="IMN18" s="90">
        <v>35379</v>
      </c>
      <c r="IMO18" s="90">
        <v>35379</v>
      </c>
      <c r="IMP18" s="90">
        <v>35379</v>
      </c>
      <c r="IMQ18" s="90">
        <v>35379</v>
      </c>
      <c r="IMR18" s="90">
        <v>35379</v>
      </c>
      <c r="IMS18" s="90">
        <v>35379</v>
      </c>
      <c r="IMT18" s="90">
        <v>35379</v>
      </c>
      <c r="IMU18" s="90">
        <v>35379</v>
      </c>
      <c r="IMV18" s="90">
        <v>35379</v>
      </c>
      <c r="IMW18" s="90">
        <v>35379</v>
      </c>
      <c r="IMX18" s="90">
        <v>35379</v>
      </c>
      <c r="IMY18" s="90">
        <v>35379</v>
      </c>
      <c r="IMZ18" s="90">
        <v>35379</v>
      </c>
      <c r="INA18" s="90">
        <v>35379</v>
      </c>
      <c r="INB18" s="90">
        <v>35379</v>
      </c>
      <c r="INC18" s="90">
        <v>35379</v>
      </c>
      <c r="IND18" s="90">
        <v>35379</v>
      </c>
      <c r="INE18" s="90">
        <v>35379</v>
      </c>
      <c r="INF18" s="90">
        <v>35379</v>
      </c>
      <c r="ING18" s="90">
        <v>35379</v>
      </c>
      <c r="INH18" s="90">
        <v>35379</v>
      </c>
      <c r="INI18" s="90">
        <v>35379</v>
      </c>
      <c r="INJ18" s="90">
        <v>35379</v>
      </c>
      <c r="INK18" s="90">
        <v>35379</v>
      </c>
      <c r="INL18" s="90">
        <v>35379</v>
      </c>
      <c r="INM18" s="90">
        <v>35379</v>
      </c>
      <c r="INN18" s="90">
        <v>35379</v>
      </c>
      <c r="INO18" s="90">
        <v>35379</v>
      </c>
      <c r="INP18" s="90">
        <v>35379</v>
      </c>
      <c r="INQ18" s="90">
        <v>35379</v>
      </c>
      <c r="INR18" s="90">
        <v>35379</v>
      </c>
      <c r="INS18" s="90">
        <v>35379</v>
      </c>
      <c r="INT18" s="90">
        <v>35379</v>
      </c>
      <c r="INU18" s="90">
        <v>35379</v>
      </c>
      <c r="INV18" s="90">
        <v>35379</v>
      </c>
      <c r="INW18" s="90">
        <v>35379</v>
      </c>
      <c r="INX18" s="90">
        <v>35379</v>
      </c>
      <c r="INY18" s="90">
        <v>35379</v>
      </c>
      <c r="INZ18" s="90">
        <v>35379</v>
      </c>
      <c r="IOA18" s="90">
        <v>35379</v>
      </c>
      <c r="IOB18" s="90">
        <v>35379</v>
      </c>
      <c r="IOC18" s="90">
        <v>35379</v>
      </c>
      <c r="IOD18" s="90">
        <v>35379</v>
      </c>
      <c r="IOE18" s="90">
        <v>35379</v>
      </c>
      <c r="IOF18" s="90">
        <v>35379</v>
      </c>
      <c r="IOG18" s="90">
        <v>35379</v>
      </c>
      <c r="IOH18" s="90">
        <v>35379</v>
      </c>
      <c r="IOI18" s="90">
        <v>35379</v>
      </c>
      <c r="IOJ18" s="90">
        <v>35379</v>
      </c>
      <c r="IOK18" s="90">
        <v>35379</v>
      </c>
      <c r="IOL18" s="90">
        <v>35379</v>
      </c>
      <c r="IOM18" s="90">
        <v>35379</v>
      </c>
      <c r="ION18" s="90">
        <v>35379</v>
      </c>
      <c r="IOO18" s="90">
        <v>35379</v>
      </c>
      <c r="IOP18" s="90">
        <v>35379</v>
      </c>
      <c r="IOQ18" s="90">
        <v>35379</v>
      </c>
      <c r="IOR18" s="90">
        <v>35379</v>
      </c>
      <c r="IOS18" s="90">
        <v>35379</v>
      </c>
      <c r="IOT18" s="90">
        <v>35379</v>
      </c>
      <c r="IOU18" s="90">
        <v>35379</v>
      </c>
      <c r="IOV18" s="90">
        <v>35379</v>
      </c>
      <c r="IOW18" s="90">
        <v>35379</v>
      </c>
      <c r="IOX18" s="90">
        <v>35379</v>
      </c>
      <c r="IOY18" s="90">
        <v>35379</v>
      </c>
      <c r="IOZ18" s="90">
        <v>35379</v>
      </c>
      <c r="IPA18" s="90">
        <v>35379</v>
      </c>
      <c r="IPB18" s="90">
        <v>35379</v>
      </c>
      <c r="IPC18" s="90">
        <v>35379</v>
      </c>
      <c r="IPD18" s="90">
        <v>35379</v>
      </c>
      <c r="IPE18" s="90">
        <v>35379</v>
      </c>
      <c r="IPF18" s="90">
        <v>35379</v>
      </c>
      <c r="IPG18" s="90">
        <v>35379</v>
      </c>
      <c r="IPH18" s="90">
        <v>35379</v>
      </c>
      <c r="IPI18" s="90">
        <v>35379</v>
      </c>
      <c r="IPJ18" s="90">
        <v>35379</v>
      </c>
      <c r="IPK18" s="90">
        <v>35379</v>
      </c>
      <c r="IPL18" s="90">
        <v>35379</v>
      </c>
      <c r="IPM18" s="90">
        <v>35379</v>
      </c>
      <c r="IPN18" s="90">
        <v>35379</v>
      </c>
      <c r="IPO18" s="90">
        <v>35379</v>
      </c>
      <c r="IPP18" s="90">
        <v>35379</v>
      </c>
      <c r="IPQ18" s="90">
        <v>35379</v>
      </c>
      <c r="IPR18" s="90">
        <v>35379</v>
      </c>
      <c r="IPS18" s="90">
        <v>35379</v>
      </c>
      <c r="IPT18" s="90">
        <v>35379</v>
      </c>
      <c r="IPU18" s="90">
        <v>35379</v>
      </c>
      <c r="IPV18" s="90">
        <v>35379</v>
      </c>
      <c r="IPW18" s="90">
        <v>35379</v>
      </c>
      <c r="IPX18" s="90">
        <v>35379</v>
      </c>
      <c r="IPY18" s="90">
        <v>35379</v>
      </c>
      <c r="IPZ18" s="90">
        <v>35379</v>
      </c>
      <c r="IQA18" s="90">
        <v>35379</v>
      </c>
      <c r="IQB18" s="90">
        <v>35379</v>
      </c>
      <c r="IQC18" s="90">
        <v>35379</v>
      </c>
      <c r="IQD18" s="90">
        <v>35379</v>
      </c>
      <c r="IQE18" s="90">
        <v>35379</v>
      </c>
      <c r="IQF18" s="90">
        <v>35379</v>
      </c>
      <c r="IQG18" s="90">
        <v>35379</v>
      </c>
      <c r="IQH18" s="90">
        <v>35379</v>
      </c>
      <c r="IQI18" s="90">
        <v>35379</v>
      </c>
      <c r="IQJ18" s="90">
        <v>35379</v>
      </c>
      <c r="IQK18" s="90">
        <v>35379</v>
      </c>
      <c r="IQL18" s="90">
        <v>35379</v>
      </c>
      <c r="IQM18" s="90">
        <v>35379</v>
      </c>
      <c r="IQN18" s="90">
        <v>35379</v>
      </c>
      <c r="IQO18" s="90">
        <v>35379</v>
      </c>
      <c r="IQP18" s="90">
        <v>35379</v>
      </c>
      <c r="IQQ18" s="90">
        <v>35379</v>
      </c>
      <c r="IQR18" s="90">
        <v>35379</v>
      </c>
      <c r="IQS18" s="90">
        <v>35379</v>
      </c>
      <c r="IQT18" s="90">
        <v>35379</v>
      </c>
      <c r="IQU18" s="90">
        <v>35379</v>
      </c>
      <c r="IQV18" s="90">
        <v>35379</v>
      </c>
      <c r="IQW18" s="90">
        <v>35379</v>
      </c>
      <c r="IQX18" s="90">
        <v>35379</v>
      </c>
      <c r="IQY18" s="90">
        <v>35379</v>
      </c>
      <c r="IQZ18" s="90">
        <v>35379</v>
      </c>
      <c r="IRA18" s="90">
        <v>35379</v>
      </c>
      <c r="IRB18" s="90">
        <v>35379</v>
      </c>
      <c r="IRC18" s="90">
        <v>35379</v>
      </c>
      <c r="IRD18" s="90">
        <v>35379</v>
      </c>
      <c r="IRE18" s="90">
        <v>35379</v>
      </c>
      <c r="IRF18" s="90">
        <v>35379</v>
      </c>
      <c r="IRG18" s="90">
        <v>35379</v>
      </c>
      <c r="IRH18" s="90">
        <v>35379</v>
      </c>
      <c r="IRI18" s="90">
        <v>35379</v>
      </c>
      <c r="IRJ18" s="90">
        <v>35379</v>
      </c>
      <c r="IRK18" s="90">
        <v>35379</v>
      </c>
      <c r="IRL18" s="90">
        <v>35379</v>
      </c>
      <c r="IRM18" s="90">
        <v>35379</v>
      </c>
      <c r="IRN18" s="90">
        <v>35379</v>
      </c>
      <c r="IRO18" s="90">
        <v>35379</v>
      </c>
      <c r="IRP18" s="90">
        <v>35379</v>
      </c>
      <c r="IRQ18" s="90">
        <v>35379</v>
      </c>
      <c r="IRR18" s="90">
        <v>35379</v>
      </c>
      <c r="IRS18" s="90">
        <v>35379</v>
      </c>
      <c r="IRT18" s="90">
        <v>35379</v>
      </c>
      <c r="IRU18" s="90">
        <v>35379</v>
      </c>
      <c r="IRV18" s="90">
        <v>35379</v>
      </c>
      <c r="IRW18" s="90">
        <v>35379</v>
      </c>
      <c r="IRX18" s="90">
        <v>35379</v>
      </c>
      <c r="IRY18" s="90">
        <v>35379</v>
      </c>
      <c r="IRZ18" s="90">
        <v>35379</v>
      </c>
      <c r="ISA18" s="90">
        <v>35379</v>
      </c>
      <c r="ISB18" s="90">
        <v>35379</v>
      </c>
      <c r="ISC18" s="90">
        <v>35379</v>
      </c>
      <c r="ISD18" s="90">
        <v>35379</v>
      </c>
      <c r="ISE18" s="90">
        <v>35379</v>
      </c>
      <c r="ISF18" s="90">
        <v>35379</v>
      </c>
      <c r="ISG18" s="90">
        <v>35379</v>
      </c>
      <c r="ISH18" s="90">
        <v>35379</v>
      </c>
      <c r="ISI18" s="90">
        <v>35379</v>
      </c>
      <c r="ISJ18" s="90">
        <v>35379</v>
      </c>
      <c r="ISK18" s="90">
        <v>35379</v>
      </c>
      <c r="ISL18" s="90">
        <v>35379</v>
      </c>
      <c r="ISM18" s="90">
        <v>35379</v>
      </c>
      <c r="ISN18" s="90">
        <v>35379</v>
      </c>
      <c r="ISO18" s="90">
        <v>35379</v>
      </c>
      <c r="ISP18" s="90">
        <v>35379</v>
      </c>
      <c r="ISQ18" s="90">
        <v>35379</v>
      </c>
      <c r="ISR18" s="90">
        <v>35379</v>
      </c>
      <c r="ISS18" s="90">
        <v>35379</v>
      </c>
      <c r="IST18" s="90">
        <v>35379</v>
      </c>
      <c r="ISU18" s="90">
        <v>35379</v>
      </c>
      <c r="ISV18" s="90">
        <v>35379</v>
      </c>
      <c r="ISW18" s="90">
        <v>35379</v>
      </c>
      <c r="ISX18" s="90">
        <v>35379</v>
      </c>
      <c r="ISY18" s="90">
        <v>35379</v>
      </c>
      <c r="ISZ18" s="90">
        <v>35379</v>
      </c>
      <c r="ITA18" s="90">
        <v>35379</v>
      </c>
      <c r="ITB18" s="90">
        <v>35379</v>
      </c>
      <c r="ITC18" s="90">
        <v>35379</v>
      </c>
      <c r="ITD18" s="90">
        <v>35379</v>
      </c>
      <c r="ITE18" s="90">
        <v>35379</v>
      </c>
      <c r="ITF18" s="90">
        <v>35379</v>
      </c>
      <c r="ITG18" s="90">
        <v>35379</v>
      </c>
      <c r="ITH18" s="90">
        <v>35379</v>
      </c>
      <c r="ITI18" s="90">
        <v>35379</v>
      </c>
      <c r="ITJ18" s="90">
        <v>35379</v>
      </c>
      <c r="ITK18" s="90">
        <v>35379</v>
      </c>
      <c r="ITL18" s="90">
        <v>35379</v>
      </c>
      <c r="ITM18" s="90">
        <v>35379</v>
      </c>
      <c r="ITN18" s="90">
        <v>35379</v>
      </c>
      <c r="ITO18" s="90">
        <v>35379</v>
      </c>
      <c r="ITP18" s="90">
        <v>35379</v>
      </c>
      <c r="ITQ18" s="90">
        <v>35379</v>
      </c>
      <c r="ITR18" s="90">
        <v>35379</v>
      </c>
      <c r="ITS18" s="90">
        <v>35379</v>
      </c>
      <c r="ITT18" s="90">
        <v>35379</v>
      </c>
      <c r="ITU18" s="90">
        <v>35379</v>
      </c>
      <c r="ITV18" s="90">
        <v>35379</v>
      </c>
      <c r="ITW18" s="90">
        <v>35379</v>
      </c>
      <c r="ITX18" s="90">
        <v>35379</v>
      </c>
      <c r="ITY18" s="90">
        <v>35379</v>
      </c>
      <c r="ITZ18" s="90">
        <v>35379</v>
      </c>
      <c r="IUA18" s="90">
        <v>35379</v>
      </c>
      <c r="IUB18" s="90">
        <v>35379</v>
      </c>
      <c r="IUC18" s="90">
        <v>35379</v>
      </c>
      <c r="IUD18" s="90">
        <v>35379</v>
      </c>
      <c r="IUE18" s="90">
        <v>35379</v>
      </c>
      <c r="IUF18" s="90">
        <v>35379</v>
      </c>
      <c r="IUG18" s="90">
        <v>35379</v>
      </c>
      <c r="IUH18" s="90">
        <v>35379</v>
      </c>
      <c r="IUI18" s="90">
        <v>35379</v>
      </c>
      <c r="IUJ18" s="90">
        <v>35379</v>
      </c>
      <c r="IUK18" s="90">
        <v>35379</v>
      </c>
      <c r="IUL18" s="90">
        <v>35379</v>
      </c>
      <c r="IUM18" s="90">
        <v>35379</v>
      </c>
      <c r="IUN18" s="90">
        <v>35379</v>
      </c>
      <c r="IUO18" s="90">
        <v>35379</v>
      </c>
      <c r="IUP18" s="90">
        <v>35379</v>
      </c>
      <c r="IUQ18" s="90">
        <v>35379</v>
      </c>
      <c r="IUR18" s="90">
        <v>35379</v>
      </c>
      <c r="IUS18" s="90">
        <v>35379</v>
      </c>
      <c r="IUT18" s="90">
        <v>35379</v>
      </c>
      <c r="IUU18" s="90">
        <v>35379</v>
      </c>
      <c r="IUV18" s="90">
        <v>35379</v>
      </c>
      <c r="IUW18" s="90">
        <v>35379</v>
      </c>
      <c r="IUX18" s="90">
        <v>35379</v>
      </c>
      <c r="IUY18" s="90">
        <v>35379</v>
      </c>
      <c r="IUZ18" s="90">
        <v>35379</v>
      </c>
      <c r="IVA18" s="90">
        <v>35379</v>
      </c>
      <c r="IVB18" s="90">
        <v>35379</v>
      </c>
      <c r="IVC18" s="90">
        <v>35379</v>
      </c>
      <c r="IVD18" s="90">
        <v>35379</v>
      </c>
      <c r="IVE18" s="90">
        <v>35379</v>
      </c>
      <c r="IVF18" s="90">
        <v>35379</v>
      </c>
      <c r="IVG18" s="90">
        <v>35379</v>
      </c>
      <c r="IVH18" s="90">
        <v>35379</v>
      </c>
      <c r="IVI18" s="90">
        <v>35379</v>
      </c>
      <c r="IVJ18" s="90">
        <v>35379</v>
      </c>
      <c r="IVK18" s="90">
        <v>35379</v>
      </c>
      <c r="IVL18" s="90">
        <v>35379</v>
      </c>
      <c r="IVM18" s="90">
        <v>35379</v>
      </c>
      <c r="IVN18" s="90">
        <v>35379</v>
      </c>
      <c r="IVO18" s="90">
        <v>35379</v>
      </c>
      <c r="IVP18" s="90">
        <v>35379</v>
      </c>
      <c r="IVQ18" s="90">
        <v>35379</v>
      </c>
      <c r="IVR18" s="90">
        <v>35379</v>
      </c>
      <c r="IVS18" s="90">
        <v>35379</v>
      </c>
      <c r="IVT18" s="90">
        <v>35379</v>
      </c>
      <c r="IVU18" s="90">
        <v>35379</v>
      </c>
      <c r="IVV18" s="90">
        <v>35379</v>
      </c>
      <c r="IVW18" s="90">
        <v>35379</v>
      </c>
      <c r="IVX18" s="90">
        <v>35379</v>
      </c>
      <c r="IVY18" s="90">
        <v>35379</v>
      </c>
      <c r="IVZ18" s="90">
        <v>35379</v>
      </c>
      <c r="IWA18" s="90">
        <v>35379</v>
      </c>
      <c r="IWB18" s="90">
        <v>35379</v>
      </c>
      <c r="IWC18" s="90">
        <v>35379</v>
      </c>
      <c r="IWD18" s="90">
        <v>35379</v>
      </c>
      <c r="IWE18" s="90">
        <v>35379</v>
      </c>
      <c r="IWF18" s="90">
        <v>35379</v>
      </c>
      <c r="IWG18" s="90">
        <v>35379</v>
      </c>
      <c r="IWH18" s="90">
        <v>35379</v>
      </c>
      <c r="IWI18" s="90">
        <v>35379</v>
      </c>
      <c r="IWJ18" s="90">
        <v>35379</v>
      </c>
      <c r="IWK18" s="90">
        <v>35379</v>
      </c>
      <c r="IWL18" s="90">
        <v>35379</v>
      </c>
      <c r="IWM18" s="90">
        <v>35379</v>
      </c>
      <c r="IWN18" s="90">
        <v>35379</v>
      </c>
      <c r="IWO18" s="90">
        <v>35379</v>
      </c>
      <c r="IWP18" s="90">
        <v>35379</v>
      </c>
      <c r="IWQ18" s="90">
        <v>35379</v>
      </c>
      <c r="IWR18" s="90">
        <v>35379</v>
      </c>
      <c r="IWS18" s="90">
        <v>35379</v>
      </c>
      <c r="IWT18" s="90">
        <v>35379</v>
      </c>
      <c r="IWU18" s="90">
        <v>35379</v>
      </c>
      <c r="IWV18" s="90">
        <v>35379</v>
      </c>
      <c r="IWW18" s="90">
        <v>35379</v>
      </c>
      <c r="IWX18" s="90">
        <v>35379</v>
      </c>
      <c r="IWY18" s="90">
        <v>35379</v>
      </c>
      <c r="IWZ18" s="90">
        <v>35379</v>
      </c>
      <c r="IXA18" s="90">
        <v>35379</v>
      </c>
      <c r="IXB18" s="90">
        <v>35379</v>
      </c>
      <c r="IXC18" s="90">
        <v>35379</v>
      </c>
      <c r="IXD18" s="90">
        <v>35379</v>
      </c>
      <c r="IXE18" s="90">
        <v>35379</v>
      </c>
      <c r="IXF18" s="90">
        <v>35379</v>
      </c>
      <c r="IXG18" s="90">
        <v>35379</v>
      </c>
      <c r="IXH18" s="90">
        <v>35379</v>
      </c>
      <c r="IXI18" s="90">
        <v>35379</v>
      </c>
      <c r="IXJ18" s="90">
        <v>35379</v>
      </c>
      <c r="IXK18" s="90">
        <v>35379</v>
      </c>
      <c r="IXL18" s="90">
        <v>35379</v>
      </c>
      <c r="IXM18" s="90">
        <v>35379</v>
      </c>
      <c r="IXN18" s="90">
        <v>35379</v>
      </c>
      <c r="IXO18" s="90">
        <v>35379</v>
      </c>
      <c r="IXP18" s="90">
        <v>35379</v>
      </c>
      <c r="IXQ18" s="90">
        <v>35379</v>
      </c>
      <c r="IXR18" s="90">
        <v>35379</v>
      </c>
      <c r="IXS18" s="90">
        <v>35379</v>
      </c>
      <c r="IXT18" s="90">
        <v>35379</v>
      </c>
      <c r="IXU18" s="90">
        <v>35379</v>
      </c>
      <c r="IXV18" s="90">
        <v>35379</v>
      </c>
      <c r="IXW18" s="90">
        <v>35379</v>
      </c>
      <c r="IXX18" s="90">
        <v>35379</v>
      </c>
      <c r="IXY18" s="90">
        <v>35379</v>
      </c>
      <c r="IXZ18" s="90">
        <v>35379</v>
      </c>
      <c r="IYA18" s="90">
        <v>35379</v>
      </c>
      <c r="IYB18" s="90">
        <v>35379</v>
      </c>
      <c r="IYC18" s="90">
        <v>35379</v>
      </c>
      <c r="IYD18" s="90">
        <v>35379</v>
      </c>
      <c r="IYE18" s="90">
        <v>35379</v>
      </c>
      <c r="IYF18" s="90">
        <v>35379</v>
      </c>
      <c r="IYG18" s="90">
        <v>35379</v>
      </c>
      <c r="IYH18" s="90">
        <v>35379</v>
      </c>
      <c r="IYI18" s="90">
        <v>35379</v>
      </c>
      <c r="IYJ18" s="90">
        <v>35379</v>
      </c>
      <c r="IYK18" s="90">
        <v>35379</v>
      </c>
      <c r="IYL18" s="90">
        <v>35379</v>
      </c>
      <c r="IYM18" s="90">
        <v>35379</v>
      </c>
      <c r="IYN18" s="90">
        <v>35379</v>
      </c>
      <c r="IYO18" s="90">
        <v>35379</v>
      </c>
      <c r="IYP18" s="90">
        <v>35379</v>
      </c>
      <c r="IYQ18" s="90">
        <v>35379</v>
      </c>
      <c r="IYR18" s="90">
        <v>35379</v>
      </c>
      <c r="IYS18" s="90">
        <v>35379</v>
      </c>
      <c r="IYT18" s="90">
        <v>35379</v>
      </c>
      <c r="IYU18" s="90">
        <v>35379</v>
      </c>
      <c r="IYV18" s="90">
        <v>35379</v>
      </c>
      <c r="IYW18" s="90">
        <v>35379</v>
      </c>
      <c r="IYX18" s="90">
        <v>35379</v>
      </c>
      <c r="IYY18" s="90">
        <v>35379</v>
      </c>
      <c r="IYZ18" s="90">
        <v>35379</v>
      </c>
      <c r="IZA18" s="90">
        <v>35379</v>
      </c>
      <c r="IZB18" s="90">
        <v>35379</v>
      </c>
      <c r="IZC18" s="90">
        <v>35379</v>
      </c>
      <c r="IZD18" s="90">
        <v>35379</v>
      </c>
      <c r="IZE18" s="90">
        <v>35379</v>
      </c>
      <c r="IZF18" s="90">
        <v>35379</v>
      </c>
      <c r="IZG18" s="90">
        <v>35379</v>
      </c>
      <c r="IZH18" s="90">
        <v>35379</v>
      </c>
      <c r="IZI18" s="90">
        <v>35379</v>
      </c>
      <c r="IZJ18" s="90">
        <v>35379</v>
      </c>
      <c r="IZK18" s="90">
        <v>35379</v>
      </c>
      <c r="IZL18" s="90">
        <v>35379</v>
      </c>
      <c r="IZM18" s="90">
        <v>35379</v>
      </c>
      <c r="IZN18" s="90">
        <v>35379</v>
      </c>
      <c r="IZO18" s="90">
        <v>35379</v>
      </c>
      <c r="IZP18" s="90">
        <v>35379</v>
      </c>
      <c r="IZQ18" s="90">
        <v>35379</v>
      </c>
      <c r="IZR18" s="90">
        <v>35379</v>
      </c>
      <c r="IZS18" s="90">
        <v>35379</v>
      </c>
      <c r="IZT18" s="90">
        <v>35379</v>
      </c>
      <c r="IZU18" s="90">
        <v>35379</v>
      </c>
      <c r="IZV18" s="90">
        <v>35379</v>
      </c>
      <c r="IZW18" s="90">
        <v>35379</v>
      </c>
      <c r="IZX18" s="90">
        <v>35379</v>
      </c>
      <c r="IZY18" s="90">
        <v>35379</v>
      </c>
      <c r="IZZ18" s="90">
        <v>35379</v>
      </c>
      <c r="JAA18" s="90">
        <v>35379</v>
      </c>
      <c r="JAB18" s="90">
        <v>35379</v>
      </c>
      <c r="JAC18" s="90">
        <v>35379</v>
      </c>
      <c r="JAD18" s="90">
        <v>35379</v>
      </c>
      <c r="JAE18" s="90">
        <v>35379</v>
      </c>
      <c r="JAF18" s="90">
        <v>35379</v>
      </c>
      <c r="JAG18" s="90">
        <v>35379</v>
      </c>
      <c r="JAH18" s="90">
        <v>35379</v>
      </c>
      <c r="JAI18" s="90">
        <v>35379</v>
      </c>
      <c r="JAJ18" s="90">
        <v>35379</v>
      </c>
      <c r="JAK18" s="90">
        <v>35379</v>
      </c>
      <c r="JAL18" s="90">
        <v>35379</v>
      </c>
      <c r="JAM18" s="90">
        <v>35379</v>
      </c>
      <c r="JAN18" s="90">
        <v>35379</v>
      </c>
      <c r="JAO18" s="90">
        <v>35379</v>
      </c>
      <c r="JAP18" s="90">
        <v>35379</v>
      </c>
      <c r="JAQ18" s="90">
        <v>35379</v>
      </c>
      <c r="JAR18" s="90">
        <v>35379</v>
      </c>
      <c r="JAS18" s="90">
        <v>35379</v>
      </c>
      <c r="JAT18" s="90">
        <v>35379</v>
      </c>
      <c r="JAU18" s="90">
        <v>35379</v>
      </c>
      <c r="JAV18" s="90">
        <v>35379</v>
      </c>
      <c r="JAW18" s="90">
        <v>35379</v>
      </c>
      <c r="JAX18" s="90">
        <v>35379</v>
      </c>
      <c r="JAY18" s="90">
        <v>35379</v>
      </c>
      <c r="JAZ18" s="90">
        <v>35379</v>
      </c>
      <c r="JBA18" s="90">
        <v>35379</v>
      </c>
      <c r="JBB18" s="90">
        <v>35379</v>
      </c>
      <c r="JBC18" s="90">
        <v>35379</v>
      </c>
      <c r="JBD18" s="90">
        <v>35379</v>
      </c>
      <c r="JBE18" s="90">
        <v>35379</v>
      </c>
      <c r="JBF18" s="90">
        <v>35379</v>
      </c>
      <c r="JBG18" s="90">
        <v>35379</v>
      </c>
      <c r="JBH18" s="90">
        <v>35379</v>
      </c>
      <c r="JBI18" s="90">
        <v>35379</v>
      </c>
      <c r="JBJ18" s="90">
        <v>35379</v>
      </c>
      <c r="JBK18" s="90">
        <v>35379</v>
      </c>
      <c r="JBL18" s="90">
        <v>35379</v>
      </c>
      <c r="JBM18" s="90">
        <v>35379</v>
      </c>
      <c r="JBN18" s="90">
        <v>35379</v>
      </c>
      <c r="JBO18" s="90">
        <v>35379</v>
      </c>
      <c r="JBP18" s="90">
        <v>35379</v>
      </c>
      <c r="JBQ18" s="90">
        <v>35379</v>
      </c>
      <c r="JBR18" s="90">
        <v>35379</v>
      </c>
      <c r="JBS18" s="90">
        <v>35379</v>
      </c>
      <c r="JBT18" s="90">
        <v>35379</v>
      </c>
      <c r="JBU18" s="90">
        <v>35379</v>
      </c>
      <c r="JBV18" s="90">
        <v>35379</v>
      </c>
      <c r="JBW18" s="90">
        <v>35379</v>
      </c>
      <c r="JBX18" s="90">
        <v>35379</v>
      </c>
      <c r="JBY18" s="90">
        <v>35379</v>
      </c>
      <c r="JBZ18" s="90">
        <v>35379</v>
      </c>
      <c r="JCA18" s="90">
        <v>35379</v>
      </c>
      <c r="JCB18" s="90">
        <v>35379</v>
      </c>
      <c r="JCC18" s="90">
        <v>35379</v>
      </c>
      <c r="JCD18" s="90">
        <v>35379</v>
      </c>
      <c r="JCE18" s="90">
        <v>35379</v>
      </c>
      <c r="JCF18" s="90">
        <v>35379</v>
      </c>
      <c r="JCG18" s="90">
        <v>35379</v>
      </c>
      <c r="JCH18" s="90">
        <v>35379</v>
      </c>
      <c r="JCI18" s="90">
        <v>35379</v>
      </c>
      <c r="JCJ18" s="90">
        <v>35379</v>
      </c>
      <c r="JCK18" s="90">
        <v>35379</v>
      </c>
      <c r="JCL18" s="90">
        <v>35379</v>
      </c>
      <c r="JCM18" s="90">
        <v>35379</v>
      </c>
      <c r="JCN18" s="90">
        <v>35379</v>
      </c>
      <c r="JCO18" s="90">
        <v>35379</v>
      </c>
      <c r="JCP18" s="90">
        <v>35379</v>
      </c>
      <c r="JCQ18" s="90">
        <v>35379</v>
      </c>
      <c r="JCR18" s="90">
        <v>35379</v>
      </c>
      <c r="JCS18" s="90">
        <v>35379</v>
      </c>
      <c r="JCT18" s="90">
        <v>35379</v>
      </c>
      <c r="JCU18" s="90">
        <v>35379</v>
      </c>
      <c r="JCV18" s="90">
        <v>35379</v>
      </c>
      <c r="JCW18" s="90">
        <v>35379</v>
      </c>
      <c r="JCX18" s="90">
        <v>35379</v>
      </c>
      <c r="JCY18" s="90">
        <v>35379</v>
      </c>
      <c r="JCZ18" s="90">
        <v>35379</v>
      </c>
      <c r="JDA18" s="90">
        <v>35379</v>
      </c>
      <c r="JDB18" s="90">
        <v>35379</v>
      </c>
      <c r="JDC18" s="90">
        <v>35379</v>
      </c>
      <c r="JDD18" s="90">
        <v>35379</v>
      </c>
      <c r="JDE18" s="90">
        <v>35379</v>
      </c>
      <c r="JDF18" s="90">
        <v>35379</v>
      </c>
      <c r="JDG18" s="90">
        <v>35379</v>
      </c>
      <c r="JDH18" s="90">
        <v>35379</v>
      </c>
      <c r="JDI18" s="90">
        <v>35379</v>
      </c>
      <c r="JDJ18" s="90">
        <v>35379</v>
      </c>
      <c r="JDK18" s="90">
        <v>35379</v>
      </c>
      <c r="JDL18" s="90">
        <v>35379</v>
      </c>
      <c r="JDM18" s="90">
        <v>35379</v>
      </c>
      <c r="JDN18" s="90">
        <v>35379</v>
      </c>
      <c r="JDO18" s="90">
        <v>35379</v>
      </c>
      <c r="JDP18" s="90">
        <v>35379</v>
      </c>
      <c r="JDQ18" s="90">
        <v>35379</v>
      </c>
      <c r="JDR18" s="90">
        <v>35379</v>
      </c>
      <c r="JDS18" s="90">
        <v>35379</v>
      </c>
      <c r="JDT18" s="90">
        <v>35379</v>
      </c>
      <c r="JDU18" s="90">
        <v>35379</v>
      </c>
      <c r="JDV18" s="90">
        <v>35379</v>
      </c>
      <c r="JDW18" s="90">
        <v>35379</v>
      </c>
      <c r="JDX18" s="90">
        <v>35379</v>
      </c>
      <c r="JDY18" s="90">
        <v>35379</v>
      </c>
      <c r="JDZ18" s="90">
        <v>35379</v>
      </c>
      <c r="JEA18" s="90">
        <v>35379</v>
      </c>
      <c r="JEB18" s="90">
        <v>35379</v>
      </c>
      <c r="JEC18" s="90">
        <v>35379</v>
      </c>
      <c r="JED18" s="90">
        <v>35379</v>
      </c>
      <c r="JEE18" s="90">
        <v>35379</v>
      </c>
      <c r="JEF18" s="90">
        <v>35379</v>
      </c>
      <c r="JEG18" s="90">
        <v>35379</v>
      </c>
      <c r="JEH18" s="90">
        <v>35379</v>
      </c>
      <c r="JEI18" s="90">
        <v>35379</v>
      </c>
      <c r="JEJ18" s="90">
        <v>35379</v>
      </c>
      <c r="JEK18" s="90">
        <v>35379</v>
      </c>
      <c r="JEL18" s="90">
        <v>35379</v>
      </c>
      <c r="JEM18" s="90">
        <v>35379</v>
      </c>
      <c r="JEN18" s="90">
        <v>35379</v>
      </c>
      <c r="JEO18" s="90">
        <v>35379</v>
      </c>
      <c r="JEP18" s="90">
        <v>35379</v>
      </c>
      <c r="JEQ18" s="90">
        <v>35379</v>
      </c>
      <c r="JER18" s="90">
        <v>35379</v>
      </c>
      <c r="JES18" s="90">
        <v>35379</v>
      </c>
      <c r="JET18" s="90">
        <v>35379</v>
      </c>
      <c r="JEU18" s="90">
        <v>35379</v>
      </c>
      <c r="JEV18" s="90">
        <v>35379</v>
      </c>
      <c r="JEW18" s="90">
        <v>35379</v>
      </c>
      <c r="JEX18" s="90">
        <v>35379</v>
      </c>
      <c r="JEY18" s="90">
        <v>35379</v>
      </c>
      <c r="JEZ18" s="90">
        <v>35379</v>
      </c>
      <c r="JFA18" s="90">
        <v>35379</v>
      </c>
      <c r="JFB18" s="90">
        <v>35379</v>
      </c>
      <c r="JFC18" s="90">
        <v>35379</v>
      </c>
      <c r="JFD18" s="90">
        <v>35379</v>
      </c>
      <c r="JFE18" s="90">
        <v>35379</v>
      </c>
      <c r="JFF18" s="90">
        <v>35379</v>
      </c>
      <c r="JFG18" s="90">
        <v>35379</v>
      </c>
      <c r="JFH18" s="90">
        <v>35379</v>
      </c>
      <c r="JFI18" s="90">
        <v>35379</v>
      </c>
      <c r="JFJ18" s="90">
        <v>35379</v>
      </c>
      <c r="JFK18" s="90">
        <v>35379</v>
      </c>
      <c r="JFL18" s="90">
        <v>35379</v>
      </c>
      <c r="JFM18" s="90">
        <v>35379</v>
      </c>
      <c r="JFN18" s="90">
        <v>35379</v>
      </c>
      <c r="JFO18" s="90">
        <v>35379</v>
      </c>
      <c r="JFP18" s="90">
        <v>35379</v>
      </c>
      <c r="JFQ18" s="90">
        <v>35379</v>
      </c>
      <c r="JFR18" s="90">
        <v>35379</v>
      </c>
      <c r="JFS18" s="90">
        <v>35379</v>
      </c>
      <c r="JFT18" s="90">
        <v>35379</v>
      </c>
      <c r="JFU18" s="90">
        <v>35379</v>
      </c>
      <c r="JFV18" s="90">
        <v>35379</v>
      </c>
      <c r="JFW18" s="90">
        <v>35379</v>
      </c>
      <c r="JFX18" s="90">
        <v>35379</v>
      </c>
      <c r="JFY18" s="90">
        <v>35379</v>
      </c>
      <c r="JFZ18" s="90">
        <v>35379</v>
      </c>
      <c r="JGA18" s="90">
        <v>35379</v>
      </c>
      <c r="JGB18" s="90">
        <v>35379</v>
      </c>
      <c r="JGC18" s="90">
        <v>35379</v>
      </c>
      <c r="JGD18" s="90">
        <v>35379</v>
      </c>
      <c r="JGE18" s="90">
        <v>35379</v>
      </c>
      <c r="JGF18" s="90">
        <v>35379</v>
      </c>
      <c r="JGG18" s="90">
        <v>35379</v>
      </c>
      <c r="JGH18" s="90">
        <v>35379</v>
      </c>
      <c r="JGI18" s="90">
        <v>35379</v>
      </c>
      <c r="JGJ18" s="90">
        <v>35379</v>
      </c>
      <c r="JGK18" s="90">
        <v>35379</v>
      </c>
      <c r="JGL18" s="90">
        <v>35379</v>
      </c>
      <c r="JGM18" s="90">
        <v>35379</v>
      </c>
      <c r="JGN18" s="90">
        <v>35379</v>
      </c>
      <c r="JGO18" s="90">
        <v>35379</v>
      </c>
      <c r="JGP18" s="90">
        <v>35379</v>
      </c>
      <c r="JGQ18" s="90">
        <v>35379</v>
      </c>
      <c r="JGR18" s="90">
        <v>35379</v>
      </c>
      <c r="JGS18" s="90">
        <v>35379</v>
      </c>
      <c r="JGT18" s="90">
        <v>35379</v>
      </c>
      <c r="JGU18" s="90">
        <v>35379</v>
      </c>
      <c r="JGV18" s="90">
        <v>35379</v>
      </c>
      <c r="JGW18" s="90">
        <v>35379</v>
      </c>
      <c r="JGX18" s="90">
        <v>35379</v>
      </c>
      <c r="JGY18" s="90">
        <v>35379</v>
      </c>
      <c r="JGZ18" s="90">
        <v>35379</v>
      </c>
      <c r="JHA18" s="90">
        <v>35379</v>
      </c>
      <c r="JHB18" s="90">
        <v>35379</v>
      </c>
      <c r="JHC18" s="90">
        <v>35379</v>
      </c>
      <c r="JHD18" s="90">
        <v>35379</v>
      </c>
      <c r="JHE18" s="90">
        <v>35379</v>
      </c>
      <c r="JHF18" s="90">
        <v>35379</v>
      </c>
      <c r="JHG18" s="90">
        <v>35379</v>
      </c>
      <c r="JHH18" s="90">
        <v>35379</v>
      </c>
      <c r="JHI18" s="90">
        <v>35379</v>
      </c>
      <c r="JHJ18" s="90">
        <v>35379</v>
      </c>
      <c r="JHK18" s="90">
        <v>35379</v>
      </c>
      <c r="JHL18" s="90">
        <v>35379</v>
      </c>
      <c r="JHM18" s="90">
        <v>35379</v>
      </c>
      <c r="JHN18" s="90">
        <v>35379</v>
      </c>
      <c r="JHO18" s="90">
        <v>35379</v>
      </c>
      <c r="JHP18" s="90">
        <v>35379</v>
      </c>
      <c r="JHQ18" s="90">
        <v>35379</v>
      </c>
      <c r="JHR18" s="90">
        <v>35379</v>
      </c>
      <c r="JHS18" s="90">
        <v>35379</v>
      </c>
      <c r="JHT18" s="90">
        <v>35379</v>
      </c>
      <c r="JHU18" s="90">
        <v>35379</v>
      </c>
      <c r="JHV18" s="90">
        <v>35379</v>
      </c>
      <c r="JHW18" s="90">
        <v>35379</v>
      </c>
      <c r="JHX18" s="90">
        <v>35379</v>
      </c>
      <c r="JHY18" s="90">
        <v>35379</v>
      </c>
      <c r="JHZ18" s="90">
        <v>35379</v>
      </c>
      <c r="JIA18" s="90">
        <v>35379</v>
      </c>
      <c r="JIB18" s="90">
        <v>35379</v>
      </c>
      <c r="JIC18" s="90">
        <v>35379</v>
      </c>
      <c r="JID18" s="90">
        <v>35379</v>
      </c>
      <c r="JIE18" s="90">
        <v>35379</v>
      </c>
      <c r="JIF18" s="90">
        <v>35379</v>
      </c>
      <c r="JIG18" s="90">
        <v>35379</v>
      </c>
      <c r="JIH18" s="90">
        <v>35379</v>
      </c>
      <c r="JII18" s="90">
        <v>35379</v>
      </c>
      <c r="JIJ18" s="90">
        <v>35379</v>
      </c>
      <c r="JIK18" s="90">
        <v>35379</v>
      </c>
      <c r="JIL18" s="90">
        <v>35379</v>
      </c>
      <c r="JIM18" s="90">
        <v>35379</v>
      </c>
      <c r="JIN18" s="90">
        <v>35379</v>
      </c>
      <c r="JIO18" s="90">
        <v>35379</v>
      </c>
      <c r="JIP18" s="90">
        <v>35379</v>
      </c>
      <c r="JIQ18" s="90">
        <v>35379</v>
      </c>
      <c r="JIR18" s="90">
        <v>35379</v>
      </c>
      <c r="JIS18" s="90">
        <v>35379</v>
      </c>
      <c r="JIT18" s="90">
        <v>35379</v>
      </c>
      <c r="JIU18" s="90">
        <v>35379</v>
      </c>
      <c r="JIV18" s="90">
        <v>35379</v>
      </c>
      <c r="JIW18" s="90">
        <v>35379</v>
      </c>
      <c r="JIX18" s="90">
        <v>35379</v>
      </c>
      <c r="JIY18" s="90">
        <v>35379</v>
      </c>
      <c r="JIZ18" s="90">
        <v>35379</v>
      </c>
      <c r="JJA18" s="90">
        <v>35379</v>
      </c>
      <c r="JJB18" s="90">
        <v>35379</v>
      </c>
      <c r="JJC18" s="90">
        <v>35379</v>
      </c>
      <c r="JJD18" s="90">
        <v>35379</v>
      </c>
      <c r="JJE18" s="90">
        <v>35379</v>
      </c>
      <c r="JJF18" s="90">
        <v>35379</v>
      </c>
      <c r="JJG18" s="90">
        <v>35379</v>
      </c>
      <c r="JJH18" s="90">
        <v>35379</v>
      </c>
      <c r="JJI18" s="90">
        <v>35379</v>
      </c>
      <c r="JJJ18" s="90">
        <v>35379</v>
      </c>
      <c r="JJK18" s="90">
        <v>35379</v>
      </c>
      <c r="JJL18" s="90">
        <v>35379</v>
      </c>
      <c r="JJM18" s="90">
        <v>35379</v>
      </c>
      <c r="JJN18" s="90">
        <v>35379</v>
      </c>
      <c r="JJO18" s="90">
        <v>35379</v>
      </c>
      <c r="JJP18" s="90">
        <v>35379</v>
      </c>
      <c r="JJQ18" s="90">
        <v>35379</v>
      </c>
      <c r="JJR18" s="90">
        <v>35379</v>
      </c>
      <c r="JJS18" s="90">
        <v>35379</v>
      </c>
      <c r="JJT18" s="90">
        <v>35379</v>
      </c>
      <c r="JJU18" s="90">
        <v>35379</v>
      </c>
      <c r="JJV18" s="90">
        <v>35379</v>
      </c>
      <c r="JJW18" s="90">
        <v>35379</v>
      </c>
      <c r="JJX18" s="90">
        <v>35379</v>
      </c>
      <c r="JJY18" s="90">
        <v>35379</v>
      </c>
      <c r="JJZ18" s="90">
        <v>35379</v>
      </c>
      <c r="JKA18" s="90">
        <v>35379</v>
      </c>
      <c r="JKB18" s="90">
        <v>35379</v>
      </c>
      <c r="JKC18" s="90">
        <v>35379</v>
      </c>
      <c r="JKD18" s="90">
        <v>35379</v>
      </c>
      <c r="JKE18" s="90">
        <v>35379</v>
      </c>
      <c r="JKF18" s="90">
        <v>35379</v>
      </c>
      <c r="JKG18" s="90">
        <v>35379</v>
      </c>
      <c r="JKH18" s="90">
        <v>35379</v>
      </c>
      <c r="JKI18" s="90">
        <v>35379</v>
      </c>
      <c r="JKJ18" s="90">
        <v>35379</v>
      </c>
      <c r="JKK18" s="90">
        <v>35379</v>
      </c>
      <c r="JKL18" s="90">
        <v>35379</v>
      </c>
      <c r="JKM18" s="90">
        <v>35379</v>
      </c>
      <c r="JKN18" s="90">
        <v>35379</v>
      </c>
      <c r="JKO18" s="90">
        <v>35379</v>
      </c>
      <c r="JKP18" s="90">
        <v>35379</v>
      </c>
      <c r="JKQ18" s="90">
        <v>35379</v>
      </c>
      <c r="JKR18" s="90">
        <v>35379</v>
      </c>
      <c r="JKS18" s="90">
        <v>35379</v>
      </c>
      <c r="JKT18" s="90">
        <v>35379</v>
      </c>
      <c r="JKU18" s="90">
        <v>35379</v>
      </c>
      <c r="JKV18" s="90">
        <v>35379</v>
      </c>
      <c r="JKW18" s="90">
        <v>35379</v>
      </c>
      <c r="JKX18" s="90">
        <v>35379</v>
      </c>
      <c r="JKY18" s="90">
        <v>35379</v>
      </c>
      <c r="JKZ18" s="90">
        <v>35379</v>
      </c>
      <c r="JLA18" s="90">
        <v>35379</v>
      </c>
      <c r="JLB18" s="90">
        <v>35379</v>
      </c>
      <c r="JLC18" s="90">
        <v>35379</v>
      </c>
      <c r="JLD18" s="90">
        <v>35379</v>
      </c>
      <c r="JLE18" s="90">
        <v>35379</v>
      </c>
      <c r="JLF18" s="90">
        <v>35379</v>
      </c>
      <c r="JLG18" s="90">
        <v>35379</v>
      </c>
      <c r="JLH18" s="90">
        <v>35379</v>
      </c>
      <c r="JLI18" s="90">
        <v>35379</v>
      </c>
      <c r="JLJ18" s="90">
        <v>35379</v>
      </c>
      <c r="JLK18" s="90">
        <v>35379</v>
      </c>
      <c r="JLL18" s="90">
        <v>35379</v>
      </c>
      <c r="JLM18" s="90">
        <v>35379</v>
      </c>
      <c r="JLN18" s="90">
        <v>35379</v>
      </c>
      <c r="JLO18" s="90">
        <v>35379</v>
      </c>
      <c r="JLP18" s="90">
        <v>35379</v>
      </c>
      <c r="JLQ18" s="90">
        <v>35379</v>
      </c>
      <c r="JLR18" s="90">
        <v>35379</v>
      </c>
      <c r="JLS18" s="90">
        <v>35379</v>
      </c>
      <c r="JLT18" s="90">
        <v>35379</v>
      </c>
      <c r="JLU18" s="90">
        <v>35379</v>
      </c>
      <c r="JLV18" s="90">
        <v>35379</v>
      </c>
      <c r="JLW18" s="90">
        <v>35379</v>
      </c>
      <c r="JLX18" s="90">
        <v>35379</v>
      </c>
      <c r="JLY18" s="90">
        <v>35379</v>
      </c>
      <c r="JLZ18" s="90">
        <v>35379</v>
      </c>
      <c r="JMA18" s="90">
        <v>35379</v>
      </c>
      <c r="JMB18" s="90">
        <v>35379</v>
      </c>
      <c r="JMC18" s="90">
        <v>35379</v>
      </c>
      <c r="JMD18" s="90">
        <v>35379</v>
      </c>
      <c r="JME18" s="90">
        <v>35379</v>
      </c>
      <c r="JMF18" s="90">
        <v>35379</v>
      </c>
      <c r="JMG18" s="90">
        <v>35379</v>
      </c>
      <c r="JMH18" s="90">
        <v>35379</v>
      </c>
      <c r="JMI18" s="90">
        <v>35379</v>
      </c>
      <c r="JMJ18" s="90">
        <v>35379</v>
      </c>
      <c r="JMK18" s="90">
        <v>35379</v>
      </c>
      <c r="JML18" s="90">
        <v>35379</v>
      </c>
      <c r="JMM18" s="90">
        <v>35379</v>
      </c>
      <c r="JMN18" s="90">
        <v>35379</v>
      </c>
      <c r="JMO18" s="90">
        <v>35379</v>
      </c>
      <c r="JMP18" s="90">
        <v>35379</v>
      </c>
      <c r="JMQ18" s="90">
        <v>35379</v>
      </c>
      <c r="JMR18" s="90">
        <v>35379</v>
      </c>
      <c r="JMS18" s="90">
        <v>35379</v>
      </c>
      <c r="JMT18" s="90">
        <v>35379</v>
      </c>
      <c r="JMU18" s="90">
        <v>35379</v>
      </c>
      <c r="JMV18" s="90">
        <v>35379</v>
      </c>
      <c r="JMW18" s="90">
        <v>35379</v>
      </c>
      <c r="JMX18" s="90">
        <v>35379</v>
      </c>
      <c r="JMY18" s="90">
        <v>35379</v>
      </c>
      <c r="JMZ18" s="90">
        <v>35379</v>
      </c>
      <c r="JNA18" s="90">
        <v>35379</v>
      </c>
      <c r="JNB18" s="90">
        <v>35379</v>
      </c>
      <c r="JNC18" s="90">
        <v>35379</v>
      </c>
      <c r="JND18" s="90">
        <v>35379</v>
      </c>
      <c r="JNE18" s="90">
        <v>35379</v>
      </c>
      <c r="JNF18" s="90">
        <v>35379</v>
      </c>
      <c r="JNG18" s="90">
        <v>35379</v>
      </c>
      <c r="JNH18" s="90">
        <v>35379</v>
      </c>
      <c r="JNI18" s="90">
        <v>35379</v>
      </c>
      <c r="JNJ18" s="90">
        <v>35379</v>
      </c>
      <c r="JNK18" s="90">
        <v>35379</v>
      </c>
      <c r="JNL18" s="90">
        <v>35379</v>
      </c>
      <c r="JNM18" s="90">
        <v>35379</v>
      </c>
      <c r="JNN18" s="90">
        <v>35379</v>
      </c>
      <c r="JNO18" s="90">
        <v>35379</v>
      </c>
      <c r="JNP18" s="90">
        <v>35379</v>
      </c>
      <c r="JNQ18" s="90">
        <v>35379</v>
      </c>
      <c r="JNR18" s="90">
        <v>35379</v>
      </c>
      <c r="JNS18" s="90">
        <v>35379</v>
      </c>
      <c r="JNT18" s="90">
        <v>35379</v>
      </c>
      <c r="JNU18" s="90">
        <v>35379</v>
      </c>
      <c r="JNV18" s="90">
        <v>35379</v>
      </c>
      <c r="JNW18" s="90">
        <v>35379</v>
      </c>
      <c r="JNX18" s="90">
        <v>35379</v>
      </c>
      <c r="JNY18" s="90">
        <v>35379</v>
      </c>
      <c r="JNZ18" s="90">
        <v>35379</v>
      </c>
      <c r="JOA18" s="90">
        <v>35379</v>
      </c>
      <c r="JOB18" s="90">
        <v>35379</v>
      </c>
      <c r="JOC18" s="90">
        <v>35379</v>
      </c>
      <c r="JOD18" s="90">
        <v>35379</v>
      </c>
      <c r="JOE18" s="90">
        <v>35379</v>
      </c>
      <c r="JOF18" s="90">
        <v>35379</v>
      </c>
      <c r="JOG18" s="90">
        <v>35379</v>
      </c>
      <c r="JOH18" s="90">
        <v>35379</v>
      </c>
      <c r="JOI18" s="90">
        <v>35379</v>
      </c>
      <c r="JOJ18" s="90">
        <v>35379</v>
      </c>
      <c r="JOK18" s="90">
        <v>35379</v>
      </c>
      <c r="JOL18" s="90">
        <v>35379</v>
      </c>
      <c r="JOM18" s="90">
        <v>35379</v>
      </c>
      <c r="JON18" s="90">
        <v>35379</v>
      </c>
      <c r="JOO18" s="90">
        <v>35379</v>
      </c>
      <c r="JOP18" s="90">
        <v>35379</v>
      </c>
      <c r="JOQ18" s="90">
        <v>35379</v>
      </c>
      <c r="JOR18" s="90">
        <v>35379</v>
      </c>
      <c r="JOS18" s="90">
        <v>35379</v>
      </c>
      <c r="JOT18" s="90">
        <v>35379</v>
      </c>
      <c r="JOU18" s="90">
        <v>35379</v>
      </c>
      <c r="JOV18" s="90">
        <v>35379</v>
      </c>
      <c r="JOW18" s="90">
        <v>35379</v>
      </c>
      <c r="JOX18" s="90">
        <v>35379</v>
      </c>
      <c r="JOY18" s="90">
        <v>35379</v>
      </c>
      <c r="JOZ18" s="90">
        <v>35379</v>
      </c>
      <c r="JPA18" s="90">
        <v>35379</v>
      </c>
      <c r="JPB18" s="90">
        <v>35379</v>
      </c>
      <c r="JPC18" s="90">
        <v>35379</v>
      </c>
      <c r="JPD18" s="90">
        <v>35379</v>
      </c>
      <c r="JPE18" s="90">
        <v>35379</v>
      </c>
      <c r="JPF18" s="90">
        <v>35379</v>
      </c>
      <c r="JPG18" s="90">
        <v>35379</v>
      </c>
      <c r="JPH18" s="90">
        <v>35379</v>
      </c>
      <c r="JPI18" s="90">
        <v>35379</v>
      </c>
      <c r="JPJ18" s="90">
        <v>35379</v>
      </c>
      <c r="JPK18" s="90">
        <v>35379</v>
      </c>
      <c r="JPL18" s="90">
        <v>35379</v>
      </c>
      <c r="JPM18" s="90">
        <v>35379</v>
      </c>
      <c r="JPN18" s="90">
        <v>35379</v>
      </c>
      <c r="JPO18" s="90">
        <v>35379</v>
      </c>
      <c r="JPP18" s="90">
        <v>35379</v>
      </c>
      <c r="JPQ18" s="90">
        <v>35379</v>
      </c>
      <c r="JPR18" s="90">
        <v>35379</v>
      </c>
      <c r="JPS18" s="90">
        <v>35379</v>
      </c>
      <c r="JPT18" s="90">
        <v>35379</v>
      </c>
      <c r="JPU18" s="90">
        <v>35379</v>
      </c>
      <c r="JPV18" s="90">
        <v>35379</v>
      </c>
      <c r="JPW18" s="90">
        <v>35379</v>
      </c>
      <c r="JPX18" s="90">
        <v>35379</v>
      </c>
      <c r="JPY18" s="90">
        <v>35379</v>
      </c>
      <c r="JPZ18" s="90">
        <v>35379</v>
      </c>
      <c r="JQA18" s="90">
        <v>35379</v>
      </c>
      <c r="JQB18" s="90">
        <v>35379</v>
      </c>
      <c r="JQC18" s="90">
        <v>35379</v>
      </c>
      <c r="JQD18" s="90">
        <v>35379</v>
      </c>
      <c r="JQE18" s="90">
        <v>35379</v>
      </c>
      <c r="JQF18" s="90">
        <v>35379</v>
      </c>
      <c r="JQG18" s="90">
        <v>35379</v>
      </c>
      <c r="JQH18" s="90">
        <v>35379</v>
      </c>
      <c r="JQI18" s="90">
        <v>35379</v>
      </c>
      <c r="JQJ18" s="90">
        <v>35379</v>
      </c>
      <c r="JQK18" s="90">
        <v>35379</v>
      </c>
      <c r="JQL18" s="90">
        <v>35379</v>
      </c>
      <c r="JQM18" s="90">
        <v>35379</v>
      </c>
      <c r="JQN18" s="90">
        <v>35379</v>
      </c>
      <c r="JQO18" s="90">
        <v>35379</v>
      </c>
      <c r="JQP18" s="90">
        <v>35379</v>
      </c>
      <c r="JQQ18" s="90">
        <v>35379</v>
      </c>
      <c r="JQR18" s="90">
        <v>35379</v>
      </c>
      <c r="JQS18" s="90">
        <v>35379</v>
      </c>
      <c r="JQT18" s="90">
        <v>35379</v>
      </c>
      <c r="JQU18" s="90">
        <v>35379</v>
      </c>
      <c r="JQV18" s="90">
        <v>35379</v>
      </c>
      <c r="JQW18" s="90">
        <v>35379</v>
      </c>
      <c r="JQX18" s="90">
        <v>35379</v>
      </c>
      <c r="JQY18" s="90">
        <v>35379</v>
      </c>
      <c r="JQZ18" s="90">
        <v>35379</v>
      </c>
      <c r="JRA18" s="90">
        <v>35379</v>
      </c>
      <c r="JRB18" s="90">
        <v>35379</v>
      </c>
      <c r="JRC18" s="90">
        <v>35379</v>
      </c>
      <c r="JRD18" s="90">
        <v>35379</v>
      </c>
      <c r="JRE18" s="90">
        <v>35379</v>
      </c>
      <c r="JRF18" s="90">
        <v>35379</v>
      </c>
      <c r="JRG18" s="90">
        <v>35379</v>
      </c>
      <c r="JRH18" s="90">
        <v>35379</v>
      </c>
      <c r="JRI18" s="90">
        <v>35379</v>
      </c>
      <c r="JRJ18" s="90">
        <v>35379</v>
      </c>
      <c r="JRK18" s="90">
        <v>35379</v>
      </c>
      <c r="JRL18" s="90">
        <v>35379</v>
      </c>
      <c r="JRM18" s="90">
        <v>35379</v>
      </c>
      <c r="JRN18" s="90">
        <v>35379</v>
      </c>
      <c r="JRO18" s="90">
        <v>35379</v>
      </c>
      <c r="JRP18" s="90">
        <v>35379</v>
      </c>
      <c r="JRQ18" s="90">
        <v>35379</v>
      </c>
      <c r="JRR18" s="90">
        <v>35379</v>
      </c>
      <c r="JRS18" s="90">
        <v>35379</v>
      </c>
      <c r="JRT18" s="90">
        <v>35379</v>
      </c>
      <c r="JRU18" s="90">
        <v>35379</v>
      </c>
      <c r="JRV18" s="90">
        <v>35379</v>
      </c>
      <c r="JRW18" s="90">
        <v>35379</v>
      </c>
      <c r="JRX18" s="90">
        <v>35379</v>
      </c>
      <c r="JRY18" s="90">
        <v>35379</v>
      </c>
      <c r="JRZ18" s="90">
        <v>35379</v>
      </c>
      <c r="JSA18" s="90">
        <v>35379</v>
      </c>
      <c r="JSB18" s="90">
        <v>35379</v>
      </c>
      <c r="JSC18" s="90">
        <v>35379</v>
      </c>
      <c r="JSD18" s="90">
        <v>35379</v>
      </c>
      <c r="JSE18" s="90">
        <v>35379</v>
      </c>
      <c r="JSF18" s="90">
        <v>35379</v>
      </c>
      <c r="JSG18" s="90">
        <v>35379</v>
      </c>
      <c r="JSH18" s="90">
        <v>35379</v>
      </c>
      <c r="JSI18" s="90">
        <v>35379</v>
      </c>
      <c r="JSJ18" s="90">
        <v>35379</v>
      </c>
      <c r="JSK18" s="90">
        <v>35379</v>
      </c>
      <c r="JSL18" s="90">
        <v>35379</v>
      </c>
      <c r="JSM18" s="90">
        <v>35379</v>
      </c>
      <c r="JSN18" s="90">
        <v>35379</v>
      </c>
      <c r="JSO18" s="90">
        <v>35379</v>
      </c>
      <c r="JSP18" s="90">
        <v>35379</v>
      </c>
      <c r="JSQ18" s="90">
        <v>35379</v>
      </c>
      <c r="JSR18" s="90">
        <v>35379</v>
      </c>
      <c r="JSS18" s="90">
        <v>35379</v>
      </c>
      <c r="JST18" s="90">
        <v>35379</v>
      </c>
      <c r="JSU18" s="90">
        <v>35379</v>
      </c>
      <c r="JSV18" s="90">
        <v>35379</v>
      </c>
      <c r="JSW18" s="90">
        <v>35379</v>
      </c>
      <c r="JSX18" s="90">
        <v>35379</v>
      </c>
      <c r="JSY18" s="90">
        <v>35379</v>
      </c>
      <c r="JSZ18" s="90">
        <v>35379</v>
      </c>
      <c r="JTA18" s="90">
        <v>35379</v>
      </c>
      <c r="JTB18" s="90">
        <v>35379</v>
      </c>
      <c r="JTC18" s="90">
        <v>35379</v>
      </c>
      <c r="JTD18" s="90">
        <v>35379</v>
      </c>
      <c r="JTE18" s="90">
        <v>35379</v>
      </c>
      <c r="JTF18" s="90">
        <v>35379</v>
      </c>
      <c r="JTG18" s="90">
        <v>35379</v>
      </c>
      <c r="JTH18" s="90">
        <v>35379</v>
      </c>
      <c r="JTI18" s="90">
        <v>35379</v>
      </c>
      <c r="JTJ18" s="90">
        <v>35379</v>
      </c>
      <c r="JTK18" s="90">
        <v>35379</v>
      </c>
      <c r="JTL18" s="90">
        <v>35379</v>
      </c>
      <c r="JTM18" s="90">
        <v>35379</v>
      </c>
      <c r="JTN18" s="90">
        <v>35379</v>
      </c>
      <c r="JTO18" s="90">
        <v>35379</v>
      </c>
      <c r="JTP18" s="90">
        <v>35379</v>
      </c>
      <c r="JTQ18" s="90">
        <v>35379</v>
      </c>
      <c r="JTR18" s="90">
        <v>35379</v>
      </c>
      <c r="JTS18" s="90">
        <v>35379</v>
      </c>
      <c r="JTT18" s="90">
        <v>35379</v>
      </c>
      <c r="JTU18" s="90">
        <v>35379</v>
      </c>
      <c r="JTV18" s="90">
        <v>35379</v>
      </c>
      <c r="JTW18" s="90">
        <v>35379</v>
      </c>
      <c r="JTX18" s="90">
        <v>35379</v>
      </c>
      <c r="JTY18" s="90">
        <v>35379</v>
      </c>
      <c r="JTZ18" s="90">
        <v>35379</v>
      </c>
      <c r="JUA18" s="90">
        <v>35379</v>
      </c>
      <c r="JUB18" s="90">
        <v>35379</v>
      </c>
      <c r="JUC18" s="90">
        <v>35379</v>
      </c>
      <c r="JUD18" s="90">
        <v>35379</v>
      </c>
      <c r="JUE18" s="90">
        <v>35379</v>
      </c>
      <c r="JUF18" s="90">
        <v>35379</v>
      </c>
      <c r="JUG18" s="90">
        <v>35379</v>
      </c>
      <c r="JUH18" s="90">
        <v>35379</v>
      </c>
      <c r="JUI18" s="90">
        <v>35379</v>
      </c>
      <c r="JUJ18" s="90">
        <v>35379</v>
      </c>
      <c r="JUK18" s="90">
        <v>35379</v>
      </c>
      <c r="JUL18" s="90">
        <v>35379</v>
      </c>
      <c r="JUM18" s="90">
        <v>35379</v>
      </c>
      <c r="JUN18" s="90">
        <v>35379</v>
      </c>
      <c r="JUO18" s="90">
        <v>35379</v>
      </c>
      <c r="JUP18" s="90">
        <v>35379</v>
      </c>
      <c r="JUQ18" s="90">
        <v>35379</v>
      </c>
      <c r="JUR18" s="90">
        <v>35379</v>
      </c>
      <c r="JUS18" s="90">
        <v>35379</v>
      </c>
      <c r="JUT18" s="90">
        <v>35379</v>
      </c>
      <c r="JUU18" s="90">
        <v>35379</v>
      </c>
      <c r="JUV18" s="90">
        <v>35379</v>
      </c>
      <c r="JUW18" s="90">
        <v>35379</v>
      </c>
      <c r="JUX18" s="90">
        <v>35379</v>
      </c>
      <c r="JUY18" s="90">
        <v>35379</v>
      </c>
      <c r="JUZ18" s="90">
        <v>35379</v>
      </c>
      <c r="JVA18" s="90">
        <v>35379</v>
      </c>
      <c r="JVB18" s="90">
        <v>35379</v>
      </c>
      <c r="JVC18" s="90">
        <v>35379</v>
      </c>
      <c r="JVD18" s="90">
        <v>35379</v>
      </c>
      <c r="JVE18" s="90">
        <v>35379</v>
      </c>
      <c r="JVF18" s="90">
        <v>35379</v>
      </c>
      <c r="JVG18" s="90">
        <v>35379</v>
      </c>
      <c r="JVH18" s="90">
        <v>35379</v>
      </c>
      <c r="JVI18" s="90">
        <v>35379</v>
      </c>
      <c r="JVJ18" s="90">
        <v>35379</v>
      </c>
      <c r="JVK18" s="90">
        <v>35379</v>
      </c>
      <c r="JVL18" s="90">
        <v>35379</v>
      </c>
      <c r="JVM18" s="90">
        <v>35379</v>
      </c>
      <c r="JVN18" s="90">
        <v>35379</v>
      </c>
      <c r="JVO18" s="90">
        <v>35379</v>
      </c>
      <c r="JVP18" s="90">
        <v>35379</v>
      </c>
      <c r="JVQ18" s="90">
        <v>35379</v>
      </c>
      <c r="JVR18" s="90">
        <v>35379</v>
      </c>
      <c r="JVS18" s="90">
        <v>35379</v>
      </c>
      <c r="JVT18" s="90">
        <v>35379</v>
      </c>
      <c r="JVU18" s="90">
        <v>35379</v>
      </c>
      <c r="JVV18" s="90">
        <v>35379</v>
      </c>
      <c r="JVW18" s="90">
        <v>35379</v>
      </c>
      <c r="JVX18" s="90">
        <v>35379</v>
      </c>
      <c r="JVY18" s="90">
        <v>35379</v>
      </c>
      <c r="JVZ18" s="90">
        <v>35379</v>
      </c>
      <c r="JWA18" s="90">
        <v>35379</v>
      </c>
      <c r="JWB18" s="90">
        <v>35379</v>
      </c>
      <c r="JWC18" s="90">
        <v>35379</v>
      </c>
      <c r="JWD18" s="90">
        <v>35379</v>
      </c>
      <c r="JWE18" s="90">
        <v>35379</v>
      </c>
      <c r="JWF18" s="90">
        <v>35379</v>
      </c>
      <c r="JWG18" s="90">
        <v>35379</v>
      </c>
      <c r="JWH18" s="90">
        <v>35379</v>
      </c>
      <c r="JWI18" s="90">
        <v>35379</v>
      </c>
      <c r="JWJ18" s="90">
        <v>35379</v>
      </c>
      <c r="JWK18" s="90">
        <v>35379</v>
      </c>
      <c r="JWL18" s="90">
        <v>35379</v>
      </c>
      <c r="JWM18" s="90">
        <v>35379</v>
      </c>
      <c r="JWN18" s="90">
        <v>35379</v>
      </c>
      <c r="JWO18" s="90">
        <v>35379</v>
      </c>
      <c r="JWP18" s="90">
        <v>35379</v>
      </c>
      <c r="JWQ18" s="90">
        <v>35379</v>
      </c>
      <c r="JWR18" s="90">
        <v>35379</v>
      </c>
      <c r="JWS18" s="90">
        <v>35379</v>
      </c>
      <c r="JWT18" s="90">
        <v>35379</v>
      </c>
      <c r="JWU18" s="90">
        <v>35379</v>
      </c>
      <c r="JWV18" s="90">
        <v>35379</v>
      </c>
      <c r="JWW18" s="90">
        <v>35379</v>
      </c>
      <c r="JWX18" s="90">
        <v>35379</v>
      </c>
      <c r="JWY18" s="90">
        <v>35379</v>
      </c>
      <c r="JWZ18" s="90">
        <v>35379</v>
      </c>
      <c r="JXA18" s="90">
        <v>35379</v>
      </c>
      <c r="JXB18" s="90">
        <v>35379</v>
      </c>
      <c r="JXC18" s="90">
        <v>35379</v>
      </c>
      <c r="JXD18" s="90">
        <v>35379</v>
      </c>
      <c r="JXE18" s="90">
        <v>35379</v>
      </c>
      <c r="JXF18" s="90">
        <v>35379</v>
      </c>
      <c r="JXG18" s="90">
        <v>35379</v>
      </c>
      <c r="JXH18" s="90">
        <v>35379</v>
      </c>
      <c r="JXI18" s="90">
        <v>35379</v>
      </c>
      <c r="JXJ18" s="90">
        <v>35379</v>
      </c>
      <c r="JXK18" s="90">
        <v>35379</v>
      </c>
      <c r="JXL18" s="90">
        <v>35379</v>
      </c>
      <c r="JXM18" s="90">
        <v>35379</v>
      </c>
      <c r="JXN18" s="90">
        <v>35379</v>
      </c>
      <c r="JXO18" s="90">
        <v>35379</v>
      </c>
      <c r="JXP18" s="90">
        <v>35379</v>
      </c>
      <c r="JXQ18" s="90">
        <v>35379</v>
      </c>
      <c r="JXR18" s="90">
        <v>35379</v>
      </c>
      <c r="JXS18" s="90">
        <v>35379</v>
      </c>
      <c r="JXT18" s="90">
        <v>35379</v>
      </c>
      <c r="JXU18" s="90">
        <v>35379</v>
      </c>
      <c r="JXV18" s="90">
        <v>35379</v>
      </c>
      <c r="JXW18" s="90">
        <v>35379</v>
      </c>
      <c r="JXX18" s="90">
        <v>35379</v>
      </c>
      <c r="JXY18" s="90">
        <v>35379</v>
      </c>
      <c r="JXZ18" s="90">
        <v>35379</v>
      </c>
      <c r="JYA18" s="90">
        <v>35379</v>
      </c>
      <c r="JYB18" s="90">
        <v>35379</v>
      </c>
      <c r="JYC18" s="90">
        <v>35379</v>
      </c>
      <c r="JYD18" s="90">
        <v>35379</v>
      </c>
      <c r="JYE18" s="90">
        <v>35379</v>
      </c>
      <c r="JYF18" s="90">
        <v>35379</v>
      </c>
      <c r="JYG18" s="90">
        <v>35379</v>
      </c>
      <c r="JYH18" s="90">
        <v>35379</v>
      </c>
      <c r="JYI18" s="90">
        <v>35379</v>
      </c>
      <c r="JYJ18" s="90">
        <v>35379</v>
      </c>
      <c r="JYK18" s="90">
        <v>35379</v>
      </c>
      <c r="JYL18" s="90">
        <v>35379</v>
      </c>
      <c r="JYM18" s="90">
        <v>35379</v>
      </c>
      <c r="JYN18" s="90">
        <v>35379</v>
      </c>
      <c r="JYO18" s="90">
        <v>35379</v>
      </c>
      <c r="JYP18" s="90">
        <v>35379</v>
      </c>
      <c r="JYQ18" s="90">
        <v>35379</v>
      </c>
      <c r="JYR18" s="90">
        <v>35379</v>
      </c>
      <c r="JYS18" s="90">
        <v>35379</v>
      </c>
      <c r="JYT18" s="90">
        <v>35379</v>
      </c>
      <c r="JYU18" s="90">
        <v>35379</v>
      </c>
      <c r="JYV18" s="90">
        <v>35379</v>
      </c>
      <c r="JYW18" s="90">
        <v>35379</v>
      </c>
      <c r="JYX18" s="90">
        <v>35379</v>
      </c>
      <c r="JYY18" s="90">
        <v>35379</v>
      </c>
      <c r="JYZ18" s="90">
        <v>35379</v>
      </c>
      <c r="JZA18" s="90">
        <v>35379</v>
      </c>
      <c r="JZB18" s="90">
        <v>35379</v>
      </c>
      <c r="JZC18" s="90">
        <v>35379</v>
      </c>
      <c r="JZD18" s="90">
        <v>35379</v>
      </c>
      <c r="JZE18" s="90">
        <v>35379</v>
      </c>
      <c r="JZF18" s="90">
        <v>35379</v>
      </c>
      <c r="JZG18" s="90">
        <v>35379</v>
      </c>
      <c r="JZH18" s="90">
        <v>35379</v>
      </c>
      <c r="JZI18" s="90">
        <v>35379</v>
      </c>
      <c r="JZJ18" s="90">
        <v>35379</v>
      </c>
      <c r="JZK18" s="90">
        <v>35379</v>
      </c>
      <c r="JZL18" s="90">
        <v>35379</v>
      </c>
      <c r="JZM18" s="90">
        <v>35379</v>
      </c>
      <c r="JZN18" s="90">
        <v>35379</v>
      </c>
      <c r="JZO18" s="90">
        <v>35379</v>
      </c>
      <c r="JZP18" s="90">
        <v>35379</v>
      </c>
      <c r="JZQ18" s="90">
        <v>35379</v>
      </c>
      <c r="JZR18" s="90">
        <v>35379</v>
      </c>
      <c r="JZS18" s="90">
        <v>35379</v>
      </c>
      <c r="JZT18" s="90">
        <v>35379</v>
      </c>
      <c r="JZU18" s="90">
        <v>35379</v>
      </c>
      <c r="JZV18" s="90">
        <v>35379</v>
      </c>
      <c r="JZW18" s="90">
        <v>35379</v>
      </c>
      <c r="JZX18" s="90">
        <v>35379</v>
      </c>
      <c r="JZY18" s="90">
        <v>35379</v>
      </c>
      <c r="JZZ18" s="90">
        <v>35379</v>
      </c>
      <c r="KAA18" s="90">
        <v>35379</v>
      </c>
      <c r="KAB18" s="90">
        <v>35379</v>
      </c>
      <c r="KAC18" s="90">
        <v>35379</v>
      </c>
      <c r="KAD18" s="90">
        <v>35379</v>
      </c>
      <c r="KAE18" s="90">
        <v>35379</v>
      </c>
      <c r="KAF18" s="90">
        <v>35379</v>
      </c>
      <c r="KAG18" s="90">
        <v>35379</v>
      </c>
      <c r="KAH18" s="90">
        <v>35379</v>
      </c>
      <c r="KAI18" s="90">
        <v>35379</v>
      </c>
      <c r="KAJ18" s="90">
        <v>35379</v>
      </c>
      <c r="KAK18" s="90">
        <v>35379</v>
      </c>
      <c r="KAL18" s="90">
        <v>35379</v>
      </c>
      <c r="KAM18" s="90">
        <v>35379</v>
      </c>
      <c r="KAN18" s="90">
        <v>35379</v>
      </c>
      <c r="KAO18" s="90">
        <v>35379</v>
      </c>
      <c r="KAP18" s="90">
        <v>35379</v>
      </c>
      <c r="KAQ18" s="90">
        <v>35379</v>
      </c>
      <c r="KAR18" s="90">
        <v>35379</v>
      </c>
      <c r="KAS18" s="90">
        <v>35379</v>
      </c>
      <c r="KAT18" s="90">
        <v>35379</v>
      </c>
      <c r="KAU18" s="90">
        <v>35379</v>
      </c>
      <c r="KAV18" s="90">
        <v>35379</v>
      </c>
      <c r="KAW18" s="90">
        <v>35379</v>
      </c>
      <c r="KAX18" s="90">
        <v>35379</v>
      </c>
      <c r="KAY18" s="90">
        <v>35379</v>
      </c>
      <c r="KAZ18" s="90">
        <v>35379</v>
      </c>
      <c r="KBA18" s="90">
        <v>35379</v>
      </c>
      <c r="KBB18" s="90">
        <v>35379</v>
      </c>
      <c r="KBC18" s="90">
        <v>35379</v>
      </c>
      <c r="KBD18" s="90">
        <v>35379</v>
      </c>
      <c r="KBE18" s="90">
        <v>35379</v>
      </c>
      <c r="KBF18" s="90">
        <v>35379</v>
      </c>
      <c r="KBG18" s="90">
        <v>35379</v>
      </c>
      <c r="KBH18" s="90">
        <v>35379</v>
      </c>
      <c r="KBI18" s="90">
        <v>35379</v>
      </c>
      <c r="KBJ18" s="90">
        <v>35379</v>
      </c>
      <c r="KBK18" s="90">
        <v>35379</v>
      </c>
      <c r="KBL18" s="90">
        <v>35379</v>
      </c>
      <c r="KBM18" s="90">
        <v>35379</v>
      </c>
      <c r="KBN18" s="90">
        <v>35379</v>
      </c>
      <c r="KBO18" s="90">
        <v>35379</v>
      </c>
      <c r="KBP18" s="90">
        <v>35379</v>
      </c>
      <c r="KBQ18" s="90">
        <v>35379</v>
      </c>
      <c r="KBR18" s="90">
        <v>35379</v>
      </c>
      <c r="KBS18" s="90">
        <v>35379</v>
      </c>
      <c r="KBT18" s="90">
        <v>35379</v>
      </c>
      <c r="KBU18" s="90">
        <v>35379</v>
      </c>
      <c r="KBV18" s="90">
        <v>35379</v>
      </c>
      <c r="KBW18" s="90">
        <v>35379</v>
      </c>
      <c r="KBX18" s="90">
        <v>35379</v>
      </c>
      <c r="KBY18" s="90">
        <v>35379</v>
      </c>
      <c r="KBZ18" s="90">
        <v>35379</v>
      </c>
      <c r="KCA18" s="90">
        <v>35379</v>
      </c>
      <c r="KCB18" s="90">
        <v>35379</v>
      </c>
      <c r="KCC18" s="90">
        <v>35379</v>
      </c>
      <c r="KCD18" s="90">
        <v>35379</v>
      </c>
      <c r="KCE18" s="90">
        <v>35379</v>
      </c>
      <c r="KCF18" s="90">
        <v>35379</v>
      </c>
      <c r="KCG18" s="90">
        <v>35379</v>
      </c>
      <c r="KCH18" s="90">
        <v>35379</v>
      </c>
      <c r="KCI18" s="90">
        <v>35379</v>
      </c>
      <c r="KCJ18" s="90">
        <v>35379</v>
      </c>
      <c r="KCK18" s="90">
        <v>35379</v>
      </c>
      <c r="KCL18" s="90">
        <v>35379</v>
      </c>
      <c r="KCM18" s="90">
        <v>35379</v>
      </c>
      <c r="KCN18" s="90">
        <v>35379</v>
      </c>
      <c r="KCO18" s="90">
        <v>35379</v>
      </c>
      <c r="KCP18" s="90">
        <v>35379</v>
      </c>
      <c r="KCQ18" s="90">
        <v>35379</v>
      </c>
      <c r="KCR18" s="90">
        <v>35379</v>
      </c>
      <c r="KCS18" s="90">
        <v>35379</v>
      </c>
      <c r="KCT18" s="90">
        <v>35379</v>
      </c>
      <c r="KCU18" s="90">
        <v>35379</v>
      </c>
      <c r="KCV18" s="90">
        <v>35379</v>
      </c>
      <c r="KCW18" s="90">
        <v>35379</v>
      </c>
      <c r="KCX18" s="90">
        <v>35379</v>
      </c>
      <c r="KCY18" s="90">
        <v>35379</v>
      </c>
      <c r="KCZ18" s="90">
        <v>35379</v>
      </c>
      <c r="KDA18" s="90">
        <v>35379</v>
      </c>
      <c r="KDB18" s="90">
        <v>35379</v>
      </c>
      <c r="KDC18" s="90">
        <v>35379</v>
      </c>
      <c r="KDD18" s="90">
        <v>35379</v>
      </c>
      <c r="KDE18" s="90">
        <v>35379</v>
      </c>
      <c r="KDF18" s="90">
        <v>35379</v>
      </c>
      <c r="KDG18" s="90">
        <v>35379</v>
      </c>
      <c r="KDH18" s="90">
        <v>35379</v>
      </c>
      <c r="KDI18" s="90">
        <v>35379</v>
      </c>
      <c r="KDJ18" s="90">
        <v>35379</v>
      </c>
      <c r="KDK18" s="90">
        <v>35379</v>
      </c>
      <c r="KDL18" s="90">
        <v>35379</v>
      </c>
      <c r="KDM18" s="90">
        <v>35379</v>
      </c>
      <c r="KDN18" s="90">
        <v>35379</v>
      </c>
      <c r="KDO18" s="90">
        <v>35379</v>
      </c>
      <c r="KDP18" s="90">
        <v>35379</v>
      </c>
      <c r="KDQ18" s="90">
        <v>35379</v>
      </c>
      <c r="KDR18" s="90">
        <v>35379</v>
      </c>
      <c r="KDS18" s="90">
        <v>35379</v>
      </c>
      <c r="KDT18" s="90">
        <v>35379</v>
      </c>
      <c r="KDU18" s="90">
        <v>35379</v>
      </c>
      <c r="KDV18" s="90">
        <v>35379</v>
      </c>
      <c r="KDW18" s="90">
        <v>35379</v>
      </c>
      <c r="KDX18" s="90">
        <v>35379</v>
      </c>
      <c r="KDY18" s="90">
        <v>35379</v>
      </c>
      <c r="KDZ18" s="90">
        <v>35379</v>
      </c>
      <c r="KEA18" s="90">
        <v>35379</v>
      </c>
      <c r="KEB18" s="90">
        <v>35379</v>
      </c>
      <c r="KEC18" s="90">
        <v>35379</v>
      </c>
      <c r="KED18" s="90">
        <v>35379</v>
      </c>
      <c r="KEE18" s="90">
        <v>35379</v>
      </c>
      <c r="KEF18" s="90">
        <v>35379</v>
      </c>
      <c r="KEG18" s="90">
        <v>35379</v>
      </c>
      <c r="KEH18" s="90">
        <v>35379</v>
      </c>
      <c r="KEI18" s="90">
        <v>35379</v>
      </c>
      <c r="KEJ18" s="90">
        <v>35379</v>
      </c>
      <c r="KEK18" s="90">
        <v>35379</v>
      </c>
      <c r="KEL18" s="90">
        <v>35379</v>
      </c>
      <c r="KEM18" s="90">
        <v>35379</v>
      </c>
      <c r="KEN18" s="90">
        <v>35379</v>
      </c>
      <c r="KEO18" s="90">
        <v>35379</v>
      </c>
      <c r="KEP18" s="90">
        <v>35379</v>
      </c>
      <c r="KEQ18" s="90">
        <v>35379</v>
      </c>
      <c r="KER18" s="90">
        <v>35379</v>
      </c>
      <c r="KES18" s="90">
        <v>35379</v>
      </c>
      <c r="KET18" s="90">
        <v>35379</v>
      </c>
      <c r="KEU18" s="90">
        <v>35379</v>
      </c>
      <c r="KEV18" s="90">
        <v>35379</v>
      </c>
      <c r="KEW18" s="90">
        <v>35379</v>
      </c>
      <c r="KEX18" s="90">
        <v>35379</v>
      </c>
      <c r="KEY18" s="90">
        <v>35379</v>
      </c>
      <c r="KEZ18" s="90">
        <v>35379</v>
      </c>
      <c r="KFA18" s="90">
        <v>35379</v>
      </c>
      <c r="KFB18" s="90">
        <v>35379</v>
      </c>
      <c r="KFC18" s="90">
        <v>35379</v>
      </c>
      <c r="KFD18" s="90">
        <v>35379</v>
      </c>
      <c r="KFE18" s="90">
        <v>35379</v>
      </c>
      <c r="KFF18" s="90">
        <v>35379</v>
      </c>
      <c r="KFG18" s="90">
        <v>35379</v>
      </c>
      <c r="KFH18" s="90">
        <v>35379</v>
      </c>
      <c r="KFI18" s="90">
        <v>35379</v>
      </c>
      <c r="KFJ18" s="90">
        <v>35379</v>
      </c>
      <c r="KFK18" s="90">
        <v>35379</v>
      </c>
      <c r="KFL18" s="90">
        <v>35379</v>
      </c>
      <c r="KFM18" s="90">
        <v>35379</v>
      </c>
      <c r="KFN18" s="90">
        <v>35379</v>
      </c>
      <c r="KFO18" s="90">
        <v>35379</v>
      </c>
      <c r="KFP18" s="90">
        <v>35379</v>
      </c>
      <c r="KFQ18" s="90">
        <v>35379</v>
      </c>
      <c r="KFR18" s="90">
        <v>35379</v>
      </c>
      <c r="KFS18" s="90">
        <v>35379</v>
      </c>
      <c r="KFT18" s="90">
        <v>35379</v>
      </c>
      <c r="KFU18" s="90">
        <v>35379</v>
      </c>
      <c r="KFV18" s="90">
        <v>35379</v>
      </c>
      <c r="KFW18" s="90">
        <v>35379</v>
      </c>
      <c r="KFX18" s="90">
        <v>35379</v>
      </c>
      <c r="KFY18" s="90">
        <v>35379</v>
      </c>
      <c r="KFZ18" s="90">
        <v>35379</v>
      </c>
      <c r="KGA18" s="90">
        <v>35379</v>
      </c>
      <c r="KGB18" s="90">
        <v>35379</v>
      </c>
      <c r="KGC18" s="90">
        <v>35379</v>
      </c>
      <c r="KGD18" s="90">
        <v>35379</v>
      </c>
      <c r="KGE18" s="90">
        <v>35379</v>
      </c>
      <c r="KGF18" s="90">
        <v>35379</v>
      </c>
      <c r="KGG18" s="90">
        <v>35379</v>
      </c>
      <c r="KGH18" s="90">
        <v>35379</v>
      </c>
      <c r="KGI18" s="90">
        <v>35379</v>
      </c>
      <c r="KGJ18" s="90">
        <v>35379</v>
      </c>
      <c r="KGK18" s="90">
        <v>35379</v>
      </c>
      <c r="KGL18" s="90">
        <v>35379</v>
      </c>
      <c r="KGM18" s="90">
        <v>35379</v>
      </c>
      <c r="KGN18" s="90">
        <v>35379</v>
      </c>
      <c r="KGO18" s="90">
        <v>35379</v>
      </c>
      <c r="KGP18" s="90">
        <v>35379</v>
      </c>
      <c r="KGQ18" s="90">
        <v>35379</v>
      </c>
      <c r="KGR18" s="90">
        <v>35379</v>
      </c>
      <c r="KGS18" s="90">
        <v>35379</v>
      </c>
      <c r="KGT18" s="90">
        <v>35379</v>
      </c>
      <c r="KGU18" s="90">
        <v>35379</v>
      </c>
      <c r="KGV18" s="90">
        <v>35379</v>
      </c>
      <c r="KGW18" s="90">
        <v>35379</v>
      </c>
      <c r="KGX18" s="90">
        <v>35379</v>
      </c>
      <c r="KGY18" s="90">
        <v>35379</v>
      </c>
      <c r="KGZ18" s="90">
        <v>35379</v>
      </c>
      <c r="KHA18" s="90">
        <v>35379</v>
      </c>
      <c r="KHB18" s="90">
        <v>35379</v>
      </c>
      <c r="KHC18" s="90">
        <v>35379</v>
      </c>
      <c r="KHD18" s="90">
        <v>35379</v>
      </c>
      <c r="KHE18" s="90">
        <v>35379</v>
      </c>
      <c r="KHF18" s="90">
        <v>35379</v>
      </c>
      <c r="KHG18" s="90">
        <v>35379</v>
      </c>
      <c r="KHH18" s="90">
        <v>35379</v>
      </c>
      <c r="KHI18" s="90">
        <v>35379</v>
      </c>
      <c r="KHJ18" s="90">
        <v>35379</v>
      </c>
      <c r="KHK18" s="90">
        <v>35379</v>
      </c>
      <c r="KHL18" s="90">
        <v>35379</v>
      </c>
      <c r="KHM18" s="90">
        <v>35379</v>
      </c>
      <c r="KHN18" s="90">
        <v>35379</v>
      </c>
      <c r="KHO18" s="90">
        <v>35379</v>
      </c>
      <c r="KHP18" s="90">
        <v>35379</v>
      </c>
      <c r="KHQ18" s="90">
        <v>35379</v>
      </c>
      <c r="KHR18" s="90">
        <v>35379</v>
      </c>
      <c r="KHS18" s="90">
        <v>35379</v>
      </c>
      <c r="KHT18" s="90">
        <v>35379</v>
      </c>
      <c r="KHU18" s="90">
        <v>35379</v>
      </c>
      <c r="KHV18" s="90">
        <v>35379</v>
      </c>
      <c r="KHW18" s="90">
        <v>35379</v>
      </c>
      <c r="KHX18" s="90">
        <v>35379</v>
      </c>
      <c r="KHY18" s="90">
        <v>35379</v>
      </c>
      <c r="KHZ18" s="90">
        <v>35379</v>
      </c>
      <c r="KIA18" s="90">
        <v>35379</v>
      </c>
      <c r="KIB18" s="90">
        <v>35379</v>
      </c>
      <c r="KIC18" s="90">
        <v>35379</v>
      </c>
      <c r="KID18" s="90">
        <v>35379</v>
      </c>
      <c r="KIE18" s="90">
        <v>35379</v>
      </c>
      <c r="KIF18" s="90">
        <v>35379</v>
      </c>
      <c r="KIG18" s="90">
        <v>35379</v>
      </c>
      <c r="KIH18" s="90">
        <v>35379</v>
      </c>
      <c r="KII18" s="90">
        <v>35379</v>
      </c>
      <c r="KIJ18" s="90">
        <v>35379</v>
      </c>
      <c r="KIK18" s="90">
        <v>35379</v>
      </c>
      <c r="KIL18" s="90">
        <v>35379</v>
      </c>
      <c r="KIM18" s="90">
        <v>35379</v>
      </c>
      <c r="KIN18" s="90">
        <v>35379</v>
      </c>
      <c r="KIO18" s="90">
        <v>35379</v>
      </c>
      <c r="KIP18" s="90">
        <v>35379</v>
      </c>
      <c r="KIQ18" s="90">
        <v>35379</v>
      </c>
      <c r="KIR18" s="90">
        <v>35379</v>
      </c>
      <c r="KIS18" s="90">
        <v>35379</v>
      </c>
      <c r="KIT18" s="90">
        <v>35379</v>
      </c>
      <c r="KIU18" s="90">
        <v>35379</v>
      </c>
      <c r="KIV18" s="90">
        <v>35379</v>
      </c>
      <c r="KIW18" s="90">
        <v>35379</v>
      </c>
      <c r="KIX18" s="90">
        <v>35379</v>
      </c>
      <c r="KIY18" s="90">
        <v>35379</v>
      </c>
      <c r="KIZ18" s="90">
        <v>35379</v>
      </c>
      <c r="KJA18" s="90">
        <v>35379</v>
      </c>
      <c r="KJB18" s="90">
        <v>35379</v>
      </c>
      <c r="KJC18" s="90">
        <v>35379</v>
      </c>
      <c r="KJD18" s="90">
        <v>35379</v>
      </c>
      <c r="KJE18" s="90">
        <v>35379</v>
      </c>
      <c r="KJF18" s="90">
        <v>35379</v>
      </c>
      <c r="KJG18" s="90">
        <v>35379</v>
      </c>
      <c r="KJH18" s="90">
        <v>35379</v>
      </c>
      <c r="KJI18" s="90">
        <v>35379</v>
      </c>
      <c r="KJJ18" s="90">
        <v>35379</v>
      </c>
      <c r="KJK18" s="90">
        <v>35379</v>
      </c>
      <c r="KJL18" s="90">
        <v>35379</v>
      </c>
      <c r="KJM18" s="90">
        <v>35379</v>
      </c>
      <c r="KJN18" s="90">
        <v>35379</v>
      </c>
      <c r="KJO18" s="90">
        <v>35379</v>
      </c>
      <c r="KJP18" s="90">
        <v>35379</v>
      </c>
      <c r="KJQ18" s="90">
        <v>35379</v>
      </c>
      <c r="KJR18" s="90">
        <v>35379</v>
      </c>
      <c r="KJS18" s="90">
        <v>35379</v>
      </c>
      <c r="KJT18" s="90">
        <v>35379</v>
      </c>
      <c r="KJU18" s="90">
        <v>35379</v>
      </c>
      <c r="KJV18" s="90">
        <v>35379</v>
      </c>
      <c r="KJW18" s="90">
        <v>35379</v>
      </c>
      <c r="KJX18" s="90">
        <v>35379</v>
      </c>
      <c r="KJY18" s="90">
        <v>35379</v>
      </c>
      <c r="KJZ18" s="90">
        <v>35379</v>
      </c>
      <c r="KKA18" s="90">
        <v>35379</v>
      </c>
      <c r="KKB18" s="90">
        <v>35379</v>
      </c>
      <c r="KKC18" s="90">
        <v>35379</v>
      </c>
      <c r="KKD18" s="90">
        <v>35379</v>
      </c>
      <c r="KKE18" s="90">
        <v>35379</v>
      </c>
      <c r="KKF18" s="90">
        <v>35379</v>
      </c>
      <c r="KKG18" s="90">
        <v>35379</v>
      </c>
      <c r="KKH18" s="90">
        <v>35379</v>
      </c>
      <c r="KKI18" s="90">
        <v>35379</v>
      </c>
      <c r="KKJ18" s="90">
        <v>35379</v>
      </c>
      <c r="KKK18" s="90">
        <v>35379</v>
      </c>
      <c r="KKL18" s="90">
        <v>35379</v>
      </c>
      <c r="KKM18" s="90">
        <v>35379</v>
      </c>
      <c r="KKN18" s="90">
        <v>35379</v>
      </c>
      <c r="KKO18" s="90">
        <v>35379</v>
      </c>
      <c r="KKP18" s="90">
        <v>35379</v>
      </c>
      <c r="KKQ18" s="90">
        <v>35379</v>
      </c>
      <c r="KKR18" s="90">
        <v>35379</v>
      </c>
      <c r="KKS18" s="90">
        <v>35379</v>
      </c>
      <c r="KKT18" s="90">
        <v>35379</v>
      </c>
      <c r="KKU18" s="90">
        <v>35379</v>
      </c>
      <c r="KKV18" s="90">
        <v>35379</v>
      </c>
      <c r="KKW18" s="90">
        <v>35379</v>
      </c>
      <c r="KKX18" s="90">
        <v>35379</v>
      </c>
      <c r="KKY18" s="90">
        <v>35379</v>
      </c>
      <c r="KKZ18" s="90">
        <v>35379</v>
      </c>
      <c r="KLA18" s="90">
        <v>35379</v>
      </c>
      <c r="KLB18" s="90">
        <v>35379</v>
      </c>
      <c r="KLC18" s="90">
        <v>35379</v>
      </c>
      <c r="KLD18" s="90">
        <v>35379</v>
      </c>
      <c r="KLE18" s="90">
        <v>35379</v>
      </c>
      <c r="KLF18" s="90">
        <v>35379</v>
      </c>
      <c r="KLG18" s="90">
        <v>35379</v>
      </c>
      <c r="KLH18" s="90">
        <v>35379</v>
      </c>
      <c r="KLI18" s="90">
        <v>35379</v>
      </c>
      <c r="KLJ18" s="90">
        <v>35379</v>
      </c>
      <c r="KLK18" s="90">
        <v>35379</v>
      </c>
      <c r="KLL18" s="90">
        <v>35379</v>
      </c>
      <c r="KLM18" s="90">
        <v>35379</v>
      </c>
      <c r="KLN18" s="90">
        <v>35379</v>
      </c>
      <c r="KLO18" s="90">
        <v>35379</v>
      </c>
      <c r="KLP18" s="90">
        <v>35379</v>
      </c>
      <c r="KLQ18" s="90">
        <v>35379</v>
      </c>
      <c r="KLR18" s="90">
        <v>35379</v>
      </c>
      <c r="KLS18" s="90">
        <v>35379</v>
      </c>
      <c r="KLT18" s="90">
        <v>35379</v>
      </c>
      <c r="KLU18" s="90">
        <v>35379</v>
      </c>
      <c r="KLV18" s="90">
        <v>35379</v>
      </c>
      <c r="KLW18" s="90">
        <v>35379</v>
      </c>
      <c r="KLX18" s="90">
        <v>35379</v>
      </c>
      <c r="KLY18" s="90">
        <v>35379</v>
      </c>
      <c r="KLZ18" s="90">
        <v>35379</v>
      </c>
      <c r="KMA18" s="90">
        <v>35379</v>
      </c>
      <c r="KMB18" s="90">
        <v>35379</v>
      </c>
      <c r="KMC18" s="90">
        <v>35379</v>
      </c>
      <c r="KMD18" s="90">
        <v>35379</v>
      </c>
      <c r="KME18" s="90">
        <v>35379</v>
      </c>
      <c r="KMF18" s="90">
        <v>35379</v>
      </c>
      <c r="KMG18" s="90">
        <v>35379</v>
      </c>
      <c r="KMH18" s="90">
        <v>35379</v>
      </c>
      <c r="KMI18" s="90">
        <v>35379</v>
      </c>
      <c r="KMJ18" s="90">
        <v>35379</v>
      </c>
      <c r="KMK18" s="90">
        <v>35379</v>
      </c>
      <c r="KML18" s="90">
        <v>35379</v>
      </c>
      <c r="KMM18" s="90">
        <v>35379</v>
      </c>
      <c r="KMN18" s="90">
        <v>35379</v>
      </c>
      <c r="KMO18" s="90">
        <v>35379</v>
      </c>
      <c r="KMP18" s="90">
        <v>35379</v>
      </c>
      <c r="KMQ18" s="90">
        <v>35379</v>
      </c>
      <c r="KMR18" s="90">
        <v>35379</v>
      </c>
      <c r="KMS18" s="90">
        <v>35379</v>
      </c>
      <c r="KMT18" s="90">
        <v>35379</v>
      </c>
      <c r="KMU18" s="90">
        <v>35379</v>
      </c>
      <c r="KMV18" s="90">
        <v>35379</v>
      </c>
      <c r="KMW18" s="90">
        <v>35379</v>
      </c>
      <c r="KMX18" s="90">
        <v>35379</v>
      </c>
      <c r="KMY18" s="90">
        <v>35379</v>
      </c>
      <c r="KMZ18" s="90">
        <v>35379</v>
      </c>
      <c r="KNA18" s="90">
        <v>35379</v>
      </c>
      <c r="KNB18" s="90">
        <v>35379</v>
      </c>
      <c r="KNC18" s="90">
        <v>35379</v>
      </c>
      <c r="KND18" s="90">
        <v>35379</v>
      </c>
      <c r="KNE18" s="90">
        <v>35379</v>
      </c>
      <c r="KNF18" s="90">
        <v>35379</v>
      </c>
      <c r="KNG18" s="90">
        <v>35379</v>
      </c>
      <c r="KNH18" s="90">
        <v>35379</v>
      </c>
      <c r="KNI18" s="90">
        <v>35379</v>
      </c>
      <c r="KNJ18" s="90">
        <v>35379</v>
      </c>
      <c r="KNK18" s="90">
        <v>35379</v>
      </c>
      <c r="KNL18" s="90">
        <v>35379</v>
      </c>
      <c r="KNM18" s="90">
        <v>35379</v>
      </c>
      <c r="KNN18" s="90">
        <v>35379</v>
      </c>
      <c r="KNO18" s="90">
        <v>35379</v>
      </c>
      <c r="KNP18" s="90">
        <v>35379</v>
      </c>
      <c r="KNQ18" s="90">
        <v>35379</v>
      </c>
      <c r="KNR18" s="90">
        <v>35379</v>
      </c>
      <c r="KNS18" s="90">
        <v>35379</v>
      </c>
      <c r="KNT18" s="90">
        <v>35379</v>
      </c>
      <c r="KNU18" s="90">
        <v>35379</v>
      </c>
      <c r="KNV18" s="90">
        <v>35379</v>
      </c>
      <c r="KNW18" s="90">
        <v>35379</v>
      </c>
      <c r="KNX18" s="90">
        <v>35379</v>
      </c>
      <c r="KNY18" s="90">
        <v>35379</v>
      </c>
      <c r="KNZ18" s="90">
        <v>35379</v>
      </c>
      <c r="KOA18" s="90">
        <v>35379</v>
      </c>
      <c r="KOB18" s="90">
        <v>35379</v>
      </c>
      <c r="KOC18" s="90">
        <v>35379</v>
      </c>
      <c r="KOD18" s="90">
        <v>35379</v>
      </c>
      <c r="KOE18" s="90">
        <v>35379</v>
      </c>
      <c r="KOF18" s="90">
        <v>35379</v>
      </c>
      <c r="KOG18" s="90">
        <v>35379</v>
      </c>
      <c r="KOH18" s="90">
        <v>35379</v>
      </c>
      <c r="KOI18" s="90">
        <v>35379</v>
      </c>
      <c r="KOJ18" s="90">
        <v>35379</v>
      </c>
      <c r="KOK18" s="90">
        <v>35379</v>
      </c>
      <c r="KOL18" s="90">
        <v>35379</v>
      </c>
      <c r="KOM18" s="90">
        <v>35379</v>
      </c>
      <c r="KON18" s="90">
        <v>35379</v>
      </c>
      <c r="KOO18" s="90">
        <v>35379</v>
      </c>
      <c r="KOP18" s="90">
        <v>35379</v>
      </c>
      <c r="KOQ18" s="90">
        <v>35379</v>
      </c>
      <c r="KOR18" s="90">
        <v>35379</v>
      </c>
      <c r="KOS18" s="90">
        <v>35379</v>
      </c>
      <c r="KOT18" s="90">
        <v>35379</v>
      </c>
      <c r="KOU18" s="90">
        <v>35379</v>
      </c>
      <c r="KOV18" s="90">
        <v>35379</v>
      </c>
      <c r="KOW18" s="90">
        <v>35379</v>
      </c>
      <c r="KOX18" s="90">
        <v>35379</v>
      </c>
      <c r="KOY18" s="90">
        <v>35379</v>
      </c>
      <c r="KOZ18" s="90">
        <v>35379</v>
      </c>
      <c r="KPA18" s="90">
        <v>35379</v>
      </c>
      <c r="KPB18" s="90">
        <v>35379</v>
      </c>
      <c r="KPC18" s="90">
        <v>35379</v>
      </c>
      <c r="KPD18" s="90">
        <v>35379</v>
      </c>
      <c r="KPE18" s="90">
        <v>35379</v>
      </c>
      <c r="KPF18" s="90">
        <v>35379</v>
      </c>
      <c r="KPG18" s="90">
        <v>35379</v>
      </c>
      <c r="KPH18" s="90">
        <v>35379</v>
      </c>
      <c r="KPI18" s="90">
        <v>35379</v>
      </c>
      <c r="KPJ18" s="90">
        <v>35379</v>
      </c>
      <c r="KPK18" s="90">
        <v>35379</v>
      </c>
      <c r="KPL18" s="90">
        <v>35379</v>
      </c>
      <c r="KPM18" s="90">
        <v>35379</v>
      </c>
      <c r="KPN18" s="90">
        <v>35379</v>
      </c>
      <c r="KPO18" s="90">
        <v>35379</v>
      </c>
      <c r="KPP18" s="90">
        <v>35379</v>
      </c>
      <c r="KPQ18" s="90">
        <v>35379</v>
      </c>
      <c r="KPR18" s="90">
        <v>35379</v>
      </c>
      <c r="KPS18" s="90">
        <v>35379</v>
      </c>
      <c r="KPT18" s="90">
        <v>35379</v>
      </c>
      <c r="KPU18" s="90">
        <v>35379</v>
      </c>
      <c r="KPV18" s="90">
        <v>35379</v>
      </c>
      <c r="KPW18" s="90">
        <v>35379</v>
      </c>
      <c r="KPX18" s="90">
        <v>35379</v>
      </c>
      <c r="KPY18" s="90">
        <v>35379</v>
      </c>
      <c r="KPZ18" s="90">
        <v>35379</v>
      </c>
      <c r="KQA18" s="90">
        <v>35379</v>
      </c>
      <c r="KQB18" s="90">
        <v>35379</v>
      </c>
      <c r="KQC18" s="90">
        <v>35379</v>
      </c>
      <c r="KQD18" s="90">
        <v>35379</v>
      </c>
      <c r="KQE18" s="90">
        <v>35379</v>
      </c>
      <c r="KQF18" s="90">
        <v>35379</v>
      </c>
      <c r="KQG18" s="90">
        <v>35379</v>
      </c>
      <c r="KQH18" s="90">
        <v>35379</v>
      </c>
      <c r="KQI18" s="90">
        <v>35379</v>
      </c>
      <c r="KQJ18" s="90">
        <v>35379</v>
      </c>
      <c r="KQK18" s="90">
        <v>35379</v>
      </c>
      <c r="KQL18" s="90">
        <v>35379</v>
      </c>
      <c r="KQM18" s="90">
        <v>35379</v>
      </c>
      <c r="KQN18" s="90">
        <v>35379</v>
      </c>
      <c r="KQO18" s="90">
        <v>35379</v>
      </c>
      <c r="KQP18" s="90">
        <v>35379</v>
      </c>
      <c r="KQQ18" s="90">
        <v>35379</v>
      </c>
      <c r="KQR18" s="90">
        <v>35379</v>
      </c>
      <c r="KQS18" s="90">
        <v>35379</v>
      </c>
      <c r="KQT18" s="90">
        <v>35379</v>
      </c>
      <c r="KQU18" s="90">
        <v>35379</v>
      </c>
      <c r="KQV18" s="90">
        <v>35379</v>
      </c>
      <c r="KQW18" s="90">
        <v>35379</v>
      </c>
      <c r="KQX18" s="90">
        <v>35379</v>
      </c>
      <c r="KQY18" s="90">
        <v>35379</v>
      </c>
      <c r="KQZ18" s="90">
        <v>35379</v>
      </c>
      <c r="KRA18" s="90">
        <v>35379</v>
      </c>
      <c r="KRB18" s="90">
        <v>35379</v>
      </c>
      <c r="KRC18" s="90">
        <v>35379</v>
      </c>
      <c r="KRD18" s="90">
        <v>35379</v>
      </c>
      <c r="KRE18" s="90">
        <v>35379</v>
      </c>
      <c r="KRF18" s="90">
        <v>35379</v>
      </c>
      <c r="KRG18" s="90">
        <v>35379</v>
      </c>
      <c r="KRH18" s="90">
        <v>35379</v>
      </c>
      <c r="KRI18" s="90">
        <v>35379</v>
      </c>
      <c r="KRJ18" s="90">
        <v>35379</v>
      </c>
      <c r="KRK18" s="90">
        <v>35379</v>
      </c>
      <c r="KRL18" s="90">
        <v>35379</v>
      </c>
      <c r="KRM18" s="90">
        <v>35379</v>
      </c>
      <c r="KRN18" s="90">
        <v>35379</v>
      </c>
      <c r="KRO18" s="90">
        <v>35379</v>
      </c>
      <c r="KRP18" s="90">
        <v>35379</v>
      </c>
      <c r="KRQ18" s="90">
        <v>35379</v>
      </c>
      <c r="KRR18" s="90">
        <v>35379</v>
      </c>
      <c r="KRS18" s="90">
        <v>35379</v>
      </c>
      <c r="KRT18" s="90">
        <v>35379</v>
      </c>
      <c r="KRU18" s="90">
        <v>35379</v>
      </c>
      <c r="KRV18" s="90">
        <v>35379</v>
      </c>
      <c r="KRW18" s="90">
        <v>35379</v>
      </c>
      <c r="KRX18" s="90">
        <v>35379</v>
      </c>
      <c r="KRY18" s="90">
        <v>35379</v>
      </c>
      <c r="KRZ18" s="90">
        <v>35379</v>
      </c>
      <c r="KSA18" s="90">
        <v>35379</v>
      </c>
      <c r="KSB18" s="90">
        <v>35379</v>
      </c>
      <c r="KSC18" s="90">
        <v>35379</v>
      </c>
      <c r="KSD18" s="90">
        <v>35379</v>
      </c>
      <c r="KSE18" s="90">
        <v>35379</v>
      </c>
      <c r="KSF18" s="90">
        <v>35379</v>
      </c>
      <c r="KSG18" s="90">
        <v>35379</v>
      </c>
      <c r="KSH18" s="90">
        <v>35379</v>
      </c>
      <c r="KSI18" s="90">
        <v>35379</v>
      </c>
      <c r="KSJ18" s="90">
        <v>35379</v>
      </c>
      <c r="KSK18" s="90">
        <v>35379</v>
      </c>
      <c r="KSL18" s="90">
        <v>35379</v>
      </c>
      <c r="KSM18" s="90">
        <v>35379</v>
      </c>
      <c r="KSN18" s="90">
        <v>35379</v>
      </c>
      <c r="KSO18" s="90">
        <v>35379</v>
      </c>
      <c r="KSP18" s="90">
        <v>35379</v>
      </c>
      <c r="KSQ18" s="90">
        <v>35379</v>
      </c>
      <c r="KSR18" s="90">
        <v>35379</v>
      </c>
      <c r="KSS18" s="90">
        <v>35379</v>
      </c>
      <c r="KST18" s="90">
        <v>35379</v>
      </c>
      <c r="KSU18" s="90">
        <v>35379</v>
      </c>
      <c r="KSV18" s="90">
        <v>35379</v>
      </c>
      <c r="KSW18" s="90">
        <v>35379</v>
      </c>
      <c r="KSX18" s="90">
        <v>35379</v>
      </c>
      <c r="KSY18" s="90">
        <v>35379</v>
      </c>
      <c r="KSZ18" s="90">
        <v>35379</v>
      </c>
      <c r="KTA18" s="90">
        <v>35379</v>
      </c>
      <c r="KTB18" s="90">
        <v>35379</v>
      </c>
      <c r="KTC18" s="90">
        <v>35379</v>
      </c>
      <c r="KTD18" s="90">
        <v>35379</v>
      </c>
      <c r="KTE18" s="90">
        <v>35379</v>
      </c>
      <c r="KTF18" s="90">
        <v>35379</v>
      </c>
      <c r="KTG18" s="90">
        <v>35379</v>
      </c>
      <c r="KTH18" s="90">
        <v>35379</v>
      </c>
      <c r="KTI18" s="90">
        <v>35379</v>
      </c>
      <c r="KTJ18" s="90">
        <v>35379</v>
      </c>
      <c r="KTK18" s="90">
        <v>35379</v>
      </c>
      <c r="KTL18" s="90">
        <v>35379</v>
      </c>
      <c r="KTM18" s="90">
        <v>35379</v>
      </c>
      <c r="KTN18" s="90">
        <v>35379</v>
      </c>
      <c r="KTO18" s="90">
        <v>35379</v>
      </c>
      <c r="KTP18" s="90">
        <v>35379</v>
      </c>
      <c r="KTQ18" s="90">
        <v>35379</v>
      </c>
      <c r="KTR18" s="90">
        <v>35379</v>
      </c>
      <c r="KTS18" s="90">
        <v>35379</v>
      </c>
      <c r="KTT18" s="90">
        <v>35379</v>
      </c>
      <c r="KTU18" s="90">
        <v>35379</v>
      </c>
      <c r="KTV18" s="90">
        <v>35379</v>
      </c>
      <c r="KTW18" s="90">
        <v>35379</v>
      </c>
      <c r="KTX18" s="90">
        <v>35379</v>
      </c>
      <c r="KTY18" s="90">
        <v>35379</v>
      </c>
      <c r="KTZ18" s="90">
        <v>35379</v>
      </c>
      <c r="KUA18" s="90">
        <v>35379</v>
      </c>
      <c r="KUB18" s="90">
        <v>35379</v>
      </c>
      <c r="KUC18" s="90">
        <v>35379</v>
      </c>
      <c r="KUD18" s="90">
        <v>35379</v>
      </c>
      <c r="KUE18" s="90">
        <v>35379</v>
      </c>
      <c r="KUF18" s="90">
        <v>35379</v>
      </c>
      <c r="KUG18" s="90">
        <v>35379</v>
      </c>
      <c r="KUH18" s="90">
        <v>35379</v>
      </c>
      <c r="KUI18" s="90">
        <v>35379</v>
      </c>
      <c r="KUJ18" s="90">
        <v>35379</v>
      </c>
      <c r="KUK18" s="90">
        <v>35379</v>
      </c>
      <c r="KUL18" s="90">
        <v>35379</v>
      </c>
      <c r="KUM18" s="90">
        <v>35379</v>
      </c>
      <c r="KUN18" s="90">
        <v>35379</v>
      </c>
      <c r="KUO18" s="90">
        <v>35379</v>
      </c>
      <c r="KUP18" s="90">
        <v>35379</v>
      </c>
      <c r="KUQ18" s="90">
        <v>35379</v>
      </c>
      <c r="KUR18" s="90">
        <v>35379</v>
      </c>
      <c r="KUS18" s="90">
        <v>35379</v>
      </c>
      <c r="KUT18" s="90">
        <v>35379</v>
      </c>
      <c r="KUU18" s="90">
        <v>35379</v>
      </c>
      <c r="KUV18" s="90">
        <v>35379</v>
      </c>
      <c r="KUW18" s="90">
        <v>35379</v>
      </c>
      <c r="KUX18" s="90">
        <v>35379</v>
      </c>
      <c r="KUY18" s="90">
        <v>35379</v>
      </c>
      <c r="KUZ18" s="90">
        <v>35379</v>
      </c>
      <c r="KVA18" s="90">
        <v>35379</v>
      </c>
      <c r="KVB18" s="90">
        <v>35379</v>
      </c>
      <c r="KVC18" s="90">
        <v>35379</v>
      </c>
      <c r="KVD18" s="90">
        <v>35379</v>
      </c>
      <c r="KVE18" s="90">
        <v>35379</v>
      </c>
      <c r="KVF18" s="90">
        <v>35379</v>
      </c>
      <c r="KVG18" s="90">
        <v>35379</v>
      </c>
      <c r="KVH18" s="90">
        <v>35379</v>
      </c>
      <c r="KVI18" s="90">
        <v>35379</v>
      </c>
      <c r="KVJ18" s="90">
        <v>35379</v>
      </c>
      <c r="KVK18" s="90">
        <v>35379</v>
      </c>
      <c r="KVL18" s="90">
        <v>35379</v>
      </c>
      <c r="KVM18" s="90">
        <v>35379</v>
      </c>
      <c r="KVN18" s="90">
        <v>35379</v>
      </c>
      <c r="KVO18" s="90">
        <v>35379</v>
      </c>
      <c r="KVP18" s="90">
        <v>35379</v>
      </c>
      <c r="KVQ18" s="90">
        <v>35379</v>
      </c>
      <c r="KVR18" s="90">
        <v>35379</v>
      </c>
      <c r="KVS18" s="90">
        <v>35379</v>
      </c>
      <c r="KVT18" s="90">
        <v>35379</v>
      </c>
      <c r="KVU18" s="90">
        <v>35379</v>
      </c>
      <c r="KVV18" s="90">
        <v>35379</v>
      </c>
      <c r="KVW18" s="90">
        <v>35379</v>
      </c>
      <c r="KVX18" s="90">
        <v>35379</v>
      </c>
      <c r="KVY18" s="90">
        <v>35379</v>
      </c>
      <c r="KVZ18" s="90">
        <v>35379</v>
      </c>
      <c r="KWA18" s="90">
        <v>35379</v>
      </c>
      <c r="KWB18" s="90">
        <v>35379</v>
      </c>
      <c r="KWC18" s="90">
        <v>35379</v>
      </c>
      <c r="KWD18" s="90">
        <v>35379</v>
      </c>
      <c r="KWE18" s="90">
        <v>35379</v>
      </c>
      <c r="KWF18" s="90">
        <v>35379</v>
      </c>
      <c r="KWG18" s="90">
        <v>35379</v>
      </c>
      <c r="KWH18" s="90">
        <v>35379</v>
      </c>
      <c r="KWI18" s="90">
        <v>35379</v>
      </c>
      <c r="KWJ18" s="90">
        <v>35379</v>
      </c>
      <c r="KWK18" s="90">
        <v>35379</v>
      </c>
      <c r="KWL18" s="90">
        <v>35379</v>
      </c>
      <c r="KWM18" s="90">
        <v>35379</v>
      </c>
      <c r="KWN18" s="90">
        <v>35379</v>
      </c>
      <c r="KWO18" s="90">
        <v>35379</v>
      </c>
      <c r="KWP18" s="90">
        <v>35379</v>
      </c>
      <c r="KWQ18" s="90">
        <v>35379</v>
      </c>
      <c r="KWR18" s="90">
        <v>35379</v>
      </c>
      <c r="KWS18" s="90">
        <v>35379</v>
      </c>
      <c r="KWT18" s="90">
        <v>35379</v>
      </c>
      <c r="KWU18" s="90">
        <v>35379</v>
      </c>
      <c r="KWV18" s="90">
        <v>35379</v>
      </c>
      <c r="KWW18" s="90">
        <v>35379</v>
      </c>
      <c r="KWX18" s="90">
        <v>35379</v>
      </c>
      <c r="KWY18" s="90">
        <v>35379</v>
      </c>
      <c r="KWZ18" s="90">
        <v>35379</v>
      </c>
      <c r="KXA18" s="90">
        <v>35379</v>
      </c>
      <c r="KXB18" s="90">
        <v>35379</v>
      </c>
      <c r="KXC18" s="90">
        <v>35379</v>
      </c>
      <c r="KXD18" s="90">
        <v>35379</v>
      </c>
      <c r="KXE18" s="90">
        <v>35379</v>
      </c>
      <c r="KXF18" s="90">
        <v>35379</v>
      </c>
      <c r="KXG18" s="90">
        <v>35379</v>
      </c>
      <c r="KXH18" s="90">
        <v>35379</v>
      </c>
      <c r="KXI18" s="90">
        <v>35379</v>
      </c>
      <c r="KXJ18" s="90">
        <v>35379</v>
      </c>
      <c r="KXK18" s="90">
        <v>35379</v>
      </c>
      <c r="KXL18" s="90">
        <v>35379</v>
      </c>
      <c r="KXM18" s="90">
        <v>35379</v>
      </c>
      <c r="KXN18" s="90">
        <v>35379</v>
      </c>
      <c r="KXO18" s="90">
        <v>35379</v>
      </c>
      <c r="KXP18" s="90">
        <v>35379</v>
      </c>
      <c r="KXQ18" s="90">
        <v>35379</v>
      </c>
      <c r="KXR18" s="90">
        <v>35379</v>
      </c>
      <c r="KXS18" s="90">
        <v>35379</v>
      </c>
      <c r="KXT18" s="90">
        <v>35379</v>
      </c>
      <c r="KXU18" s="90">
        <v>35379</v>
      </c>
      <c r="KXV18" s="90">
        <v>35379</v>
      </c>
      <c r="KXW18" s="90">
        <v>35379</v>
      </c>
      <c r="KXX18" s="90">
        <v>35379</v>
      </c>
      <c r="KXY18" s="90">
        <v>35379</v>
      </c>
      <c r="KXZ18" s="90">
        <v>35379</v>
      </c>
      <c r="KYA18" s="90">
        <v>35379</v>
      </c>
      <c r="KYB18" s="90">
        <v>35379</v>
      </c>
      <c r="KYC18" s="90">
        <v>35379</v>
      </c>
      <c r="KYD18" s="90">
        <v>35379</v>
      </c>
      <c r="KYE18" s="90">
        <v>35379</v>
      </c>
      <c r="KYF18" s="90">
        <v>35379</v>
      </c>
      <c r="KYG18" s="90">
        <v>35379</v>
      </c>
      <c r="KYH18" s="90">
        <v>35379</v>
      </c>
      <c r="KYI18" s="90">
        <v>35379</v>
      </c>
      <c r="KYJ18" s="90">
        <v>35379</v>
      </c>
      <c r="KYK18" s="90">
        <v>35379</v>
      </c>
      <c r="KYL18" s="90">
        <v>35379</v>
      </c>
      <c r="KYM18" s="90">
        <v>35379</v>
      </c>
      <c r="KYN18" s="90">
        <v>35379</v>
      </c>
      <c r="KYO18" s="90">
        <v>35379</v>
      </c>
      <c r="KYP18" s="90">
        <v>35379</v>
      </c>
      <c r="KYQ18" s="90">
        <v>35379</v>
      </c>
      <c r="KYR18" s="90">
        <v>35379</v>
      </c>
      <c r="KYS18" s="90">
        <v>35379</v>
      </c>
      <c r="KYT18" s="90">
        <v>35379</v>
      </c>
      <c r="KYU18" s="90">
        <v>35379</v>
      </c>
      <c r="KYV18" s="90">
        <v>35379</v>
      </c>
      <c r="KYW18" s="90">
        <v>35379</v>
      </c>
      <c r="KYX18" s="90">
        <v>35379</v>
      </c>
      <c r="KYY18" s="90">
        <v>35379</v>
      </c>
      <c r="KYZ18" s="90">
        <v>35379</v>
      </c>
      <c r="KZA18" s="90">
        <v>35379</v>
      </c>
      <c r="KZB18" s="90">
        <v>35379</v>
      </c>
      <c r="KZC18" s="90">
        <v>35379</v>
      </c>
      <c r="KZD18" s="90">
        <v>35379</v>
      </c>
      <c r="KZE18" s="90">
        <v>35379</v>
      </c>
      <c r="KZF18" s="90">
        <v>35379</v>
      </c>
      <c r="KZG18" s="90">
        <v>35379</v>
      </c>
      <c r="KZH18" s="90">
        <v>35379</v>
      </c>
      <c r="KZI18" s="90">
        <v>35379</v>
      </c>
      <c r="KZJ18" s="90">
        <v>35379</v>
      </c>
      <c r="KZK18" s="90">
        <v>35379</v>
      </c>
      <c r="KZL18" s="90">
        <v>35379</v>
      </c>
      <c r="KZM18" s="90">
        <v>35379</v>
      </c>
      <c r="KZN18" s="90">
        <v>35379</v>
      </c>
      <c r="KZO18" s="90">
        <v>35379</v>
      </c>
      <c r="KZP18" s="90">
        <v>35379</v>
      </c>
      <c r="KZQ18" s="90">
        <v>35379</v>
      </c>
      <c r="KZR18" s="90">
        <v>35379</v>
      </c>
      <c r="KZS18" s="90">
        <v>35379</v>
      </c>
      <c r="KZT18" s="90">
        <v>35379</v>
      </c>
      <c r="KZU18" s="90">
        <v>35379</v>
      </c>
      <c r="KZV18" s="90">
        <v>35379</v>
      </c>
      <c r="KZW18" s="90">
        <v>35379</v>
      </c>
      <c r="KZX18" s="90">
        <v>35379</v>
      </c>
      <c r="KZY18" s="90">
        <v>35379</v>
      </c>
      <c r="KZZ18" s="90">
        <v>35379</v>
      </c>
      <c r="LAA18" s="90">
        <v>35379</v>
      </c>
      <c r="LAB18" s="90">
        <v>35379</v>
      </c>
      <c r="LAC18" s="90">
        <v>35379</v>
      </c>
      <c r="LAD18" s="90">
        <v>35379</v>
      </c>
      <c r="LAE18" s="90">
        <v>35379</v>
      </c>
      <c r="LAF18" s="90">
        <v>35379</v>
      </c>
      <c r="LAG18" s="90">
        <v>35379</v>
      </c>
      <c r="LAH18" s="90">
        <v>35379</v>
      </c>
      <c r="LAI18" s="90">
        <v>35379</v>
      </c>
      <c r="LAJ18" s="90">
        <v>35379</v>
      </c>
      <c r="LAK18" s="90">
        <v>35379</v>
      </c>
      <c r="LAL18" s="90">
        <v>35379</v>
      </c>
      <c r="LAM18" s="90">
        <v>35379</v>
      </c>
      <c r="LAN18" s="90">
        <v>35379</v>
      </c>
      <c r="LAO18" s="90">
        <v>35379</v>
      </c>
      <c r="LAP18" s="90">
        <v>35379</v>
      </c>
      <c r="LAQ18" s="90">
        <v>35379</v>
      </c>
      <c r="LAR18" s="90">
        <v>35379</v>
      </c>
      <c r="LAS18" s="90">
        <v>35379</v>
      </c>
      <c r="LAT18" s="90">
        <v>35379</v>
      </c>
      <c r="LAU18" s="90">
        <v>35379</v>
      </c>
      <c r="LAV18" s="90">
        <v>35379</v>
      </c>
      <c r="LAW18" s="90">
        <v>35379</v>
      </c>
      <c r="LAX18" s="90">
        <v>35379</v>
      </c>
      <c r="LAY18" s="90">
        <v>35379</v>
      </c>
      <c r="LAZ18" s="90">
        <v>35379</v>
      </c>
      <c r="LBA18" s="90">
        <v>35379</v>
      </c>
      <c r="LBB18" s="90">
        <v>35379</v>
      </c>
      <c r="LBC18" s="90">
        <v>35379</v>
      </c>
      <c r="LBD18" s="90">
        <v>35379</v>
      </c>
      <c r="LBE18" s="90">
        <v>35379</v>
      </c>
      <c r="LBF18" s="90">
        <v>35379</v>
      </c>
      <c r="LBG18" s="90">
        <v>35379</v>
      </c>
      <c r="LBH18" s="90">
        <v>35379</v>
      </c>
      <c r="LBI18" s="90">
        <v>35379</v>
      </c>
      <c r="LBJ18" s="90">
        <v>35379</v>
      </c>
      <c r="LBK18" s="90">
        <v>35379</v>
      </c>
      <c r="LBL18" s="90">
        <v>35379</v>
      </c>
      <c r="LBM18" s="90">
        <v>35379</v>
      </c>
      <c r="LBN18" s="90">
        <v>35379</v>
      </c>
      <c r="LBO18" s="90">
        <v>35379</v>
      </c>
      <c r="LBP18" s="90">
        <v>35379</v>
      </c>
      <c r="LBQ18" s="90">
        <v>35379</v>
      </c>
      <c r="LBR18" s="90">
        <v>35379</v>
      </c>
      <c r="LBS18" s="90">
        <v>35379</v>
      </c>
      <c r="LBT18" s="90">
        <v>35379</v>
      </c>
      <c r="LBU18" s="90">
        <v>35379</v>
      </c>
      <c r="LBV18" s="90">
        <v>35379</v>
      </c>
      <c r="LBW18" s="90">
        <v>35379</v>
      </c>
      <c r="LBX18" s="90">
        <v>35379</v>
      </c>
      <c r="LBY18" s="90">
        <v>35379</v>
      </c>
      <c r="LBZ18" s="90">
        <v>35379</v>
      </c>
      <c r="LCA18" s="90">
        <v>35379</v>
      </c>
      <c r="LCB18" s="90">
        <v>35379</v>
      </c>
      <c r="LCC18" s="90">
        <v>35379</v>
      </c>
      <c r="LCD18" s="90">
        <v>35379</v>
      </c>
      <c r="LCE18" s="90">
        <v>35379</v>
      </c>
      <c r="LCF18" s="90">
        <v>35379</v>
      </c>
      <c r="LCG18" s="90">
        <v>35379</v>
      </c>
      <c r="LCH18" s="90">
        <v>35379</v>
      </c>
      <c r="LCI18" s="90">
        <v>35379</v>
      </c>
      <c r="LCJ18" s="90">
        <v>35379</v>
      </c>
      <c r="LCK18" s="90">
        <v>35379</v>
      </c>
      <c r="LCL18" s="90">
        <v>35379</v>
      </c>
      <c r="LCM18" s="90">
        <v>35379</v>
      </c>
      <c r="LCN18" s="90">
        <v>35379</v>
      </c>
      <c r="LCO18" s="90">
        <v>35379</v>
      </c>
      <c r="LCP18" s="90">
        <v>35379</v>
      </c>
      <c r="LCQ18" s="90">
        <v>35379</v>
      </c>
      <c r="LCR18" s="90">
        <v>35379</v>
      </c>
      <c r="LCS18" s="90">
        <v>35379</v>
      </c>
      <c r="LCT18" s="90">
        <v>35379</v>
      </c>
      <c r="LCU18" s="90">
        <v>35379</v>
      </c>
      <c r="LCV18" s="90">
        <v>35379</v>
      </c>
      <c r="LCW18" s="90">
        <v>35379</v>
      </c>
      <c r="LCX18" s="90">
        <v>35379</v>
      </c>
      <c r="LCY18" s="90">
        <v>35379</v>
      </c>
      <c r="LCZ18" s="90">
        <v>35379</v>
      </c>
      <c r="LDA18" s="90">
        <v>35379</v>
      </c>
      <c r="LDB18" s="90">
        <v>35379</v>
      </c>
      <c r="LDC18" s="90">
        <v>35379</v>
      </c>
      <c r="LDD18" s="90">
        <v>35379</v>
      </c>
      <c r="LDE18" s="90">
        <v>35379</v>
      </c>
      <c r="LDF18" s="90">
        <v>35379</v>
      </c>
      <c r="LDG18" s="90">
        <v>35379</v>
      </c>
      <c r="LDH18" s="90">
        <v>35379</v>
      </c>
      <c r="LDI18" s="90">
        <v>35379</v>
      </c>
      <c r="LDJ18" s="90">
        <v>35379</v>
      </c>
      <c r="LDK18" s="90">
        <v>35379</v>
      </c>
      <c r="LDL18" s="90">
        <v>35379</v>
      </c>
      <c r="LDM18" s="90">
        <v>35379</v>
      </c>
      <c r="LDN18" s="90">
        <v>35379</v>
      </c>
      <c r="LDO18" s="90">
        <v>35379</v>
      </c>
      <c r="LDP18" s="90">
        <v>35379</v>
      </c>
      <c r="LDQ18" s="90">
        <v>35379</v>
      </c>
      <c r="LDR18" s="90">
        <v>35379</v>
      </c>
      <c r="LDS18" s="90">
        <v>35379</v>
      </c>
      <c r="LDT18" s="90">
        <v>35379</v>
      </c>
      <c r="LDU18" s="90">
        <v>35379</v>
      </c>
      <c r="LDV18" s="90">
        <v>35379</v>
      </c>
      <c r="LDW18" s="90">
        <v>35379</v>
      </c>
      <c r="LDX18" s="90">
        <v>35379</v>
      </c>
      <c r="LDY18" s="90">
        <v>35379</v>
      </c>
      <c r="LDZ18" s="90">
        <v>35379</v>
      </c>
      <c r="LEA18" s="90">
        <v>35379</v>
      </c>
      <c r="LEB18" s="90">
        <v>35379</v>
      </c>
      <c r="LEC18" s="90">
        <v>35379</v>
      </c>
      <c r="LED18" s="90">
        <v>35379</v>
      </c>
      <c r="LEE18" s="90">
        <v>35379</v>
      </c>
      <c r="LEF18" s="90">
        <v>35379</v>
      </c>
      <c r="LEG18" s="90">
        <v>35379</v>
      </c>
      <c r="LEH18" s="90">
        <v>35379</v>
      </c>
      <c r="LEI18" s="90">
        <v>35379</v>
      </c>
      <c r="LEJ18" s="90">
        <v>35379</v>
      </c>
      <c r="LEK18" s="90">
        <v>35379</v>
      </c>
      <c r="LEL18" s="90">
        <v>35379</v>
      </c>
      <c r="LEM18" s="90">
        <v>35379</v>
      </c>
      <c r="LEN18" s="90">
        <v>35379</v>
      </c>
      <c r="LEO18" s="90">
        <v>35379</v>
      </c>
      <c r="LEP18" s="90">
        <v>35379</v>
      </c>
      <c r="LEQ18" s="90">
        <v>35379</v>
      </c>
      <c r="LER18" s="90">
        <v>35379</v>
      </c>
      <c r="LES18" s="90">
        <v>35379</v>
      </c>
      <c r="LET18" s="90">
        <v>35379</v>
      </c>
      <c r="LEU18" s="90">
        <v>35379</v>
      </c>
      <c r="LEV18" s="90">
        <v>35379</v>
      </c>
      <c r="LEW18" s="90">
        <v>35379</v>
      </c>
      <c r="LEX18" s="90">
        <v>35379</v>
      </c>
      <c r="LEY18" s="90">
        <v>35379</v>
      </c>
      <c r="LEZ18" s="90">
        <v>35379</v>
      </c>
      <c r="LFA18" s="90">
        <v>35379</v>
      </c>
      <c r="LFB18" s="90">
        <v>35379</v>
      </c>
      <c r="LFC18" s="90">
        <v>35379</v>
      </c>
      <c r="LFD18" s="90">
        <v>35379</v>
      </c>
      <c r="LFE18" s="90">
        <v>35379</v>
      </c>
      <c r="LFF18" s="90">
        <v>35379</v>
      </c>
      <c r="LFG18" s="90">
        <v>35379</v>
      </c>
      <c r="LFH18" s="90">
        <v>35379</v>
      </c>
      <c r="LFI18" s="90">
        <v>35379</v>
      </c>
      <c r="LFJ18" s="90">
        <v>35379</v>
      </c>
      <c r="LFK18" s="90">
        <v>35379</v>
      </c>
      <c r="LFL18" s="90">
        <v>35379</v>
      </c>
      <c r="LFM18" s="90">
        <v>35379</v>
      </c>
      <c r="LFN18" s="90">
        <v>35379</v>
      </c>
      <c r="LFO18" s="90">
        <v>35379</v>
      </c>
      <c r="LFP18" s="90">
        <v>35379</v>
      </c>
      <c r="LFQ18" s="90">
        <v>35379</v>
      </c>
      <c r="LFR18" s="90">
        <v>35379</v>
      </c>
      <c r="LFS18" s="90">
        <v>35379</v>
      </c>
      <c r="LFT18" s="90">
        <v>35379</v>
      </c>
      <c r="LFU18" s="90">
        <v>35379</v>
      </c>
      <c r="LFV18" s="90">
        <v>35379</v>
      </c>
      <c r="LFW18" s="90">
        <v>35379</v>
      </c>
      <c r="LFX18" s="90">
        <v>35379</v>
      </c>
      <c r="LFY18" s="90">
        <v>35379</v>
      </c>
      <c r="LFZ18" s="90">
        <v>35379</v>
      </c>
      <c r="LGA18" s="90">
        <v>35379</v>
      </c>
      <c r="LGB18" s="90">
        <v>35379</v>
      </c>
      <c r="LGC18" s="90">
        <v>35379</v>
      </c>
      <c r="LGD18" s="90">
        <v>35379</v>
      </c>
      <c r="LGE18" s="90">
        <v>35379</v>
      </c>
      <c r="LGF18" s="90">
        <v>35379</v>
      </c>
      <c r="LGG18" s="90">
        <v>35379</v>
      </c>
      <c r="LGH18" s="90">
        <v>35379</v>
      </c>
      <c r="LGI18" s="90">
        <v>35379</v>
      </c>
      <c r="LGJ18" s="90">
        <v>35379</v>
      </c>
      <c r="LGK18" s="90">
        <v>35379</v>
      </c>
      <c r="LGL18" s="90">
        <v>35379</v>
      </c>
      <c r="LGM18" s="90">
        <v>35379</v>
      </c>
      <c r="LGN18" s="90">
        <v>35379</v>
      </c>
      <c r="LGO18" s="90">
        <v>35379</v>
      </c>
      <c r="LGP18" s="90">
        <v>35379</v>
      </c>
      <c r="LGQ18" s="90">
        <v>35379</v>
      </c>
      <c r="LGR18" s="90">
        <v>35379</v>
      </c>
      <c r="LGS18" s="90">
        <v>35379</v>
      </c>
      <c r="LGT18" s="90">
        <v>35379</v>
      </c>
      <c r="LGU18" s="90">
        <v>35379</v>
      </c>
      <c r="LGV18" s="90">
        <v>35379</v>
      </c>
      <c r="LGW18" s="90">
        <v>35379</v>
      </c>
      <c r="LGX18" s="90">
        <v>35379</v>
      </c>
      <c r="LGY18" s="90">
        <v>35379</v>
      </c>
      <c r="LGZ18" s="90">
        <v>35379</v>
      </c>
      <c r="LHA18" s="90">
        <v>35379</v>
      </c>
      <c r="LHB18" s="90">
        <v>35379</v>
      </c>
      <c r="LHC18" s="90">
        <v>35379</v>
      </c>
      <c r="LHD18" s="90">
        <v>35379</v>
      </c>
      <c r="LHE18" s="90">
        <v>35379</v>
      </c>
      <c r="LHF18" s="90">
        <v>35379</v>
      </c>
      <c r="LHG18" s="90">
        <v>35379</v>
      </c>
      <c r="LHH18" s="90">
        <v>35379</v>
      </c>
      <c r="LHI18" s="90">
        <v>35379</v>
      </c>
      <c r="LHJ18" s="90">
        <v>35379</v>
      </c>
      <c r="LHK18" s="90">
        <v>35379</v>
      </c>
      <c r="LHL18" s="90">
        <v>35379</v>
      </c>
      <c r="LHM18" s="90">
        <v>35379</v>
      </c>
      <c r="LHN18" s="90">
        <v>35379</v>
      </c>
      <c r="LHO18" s="90">
        <v>35379</v>
      </c>
      <c r="LHP18" s="90">
        <v>35379</v>
      </c>
      <c r="LHQ18" s="90">
        <v>35379</v>
      </c>
      <c r="LHR18" s="90">
        <v>35379</v>
      </c>
      <c r="LHS18" s="90">
        <v>35379</v>
      </c>
      <c r="LHT18" s="90">
        <v>35379</v>
      </c>
      <c r="LHU18" s="90">
        <v>35379</v>
      </c>
      <c r="LHV18" s="90">
        <v>35379</v>
      </c>
      <c r="LHW18" s="90">
        <v>35379</v>
      </c>
      <c r="LHX18" s="90">
        <v>35379</v>
      </c>
      <c r="LHY18" s="90">
        <v>35379</v>
      </c>
      <c r="LHZ18" s="90">
        <v>35379</v>
      </c>
      <c r="LIA18" s="90">
        <v>35379</v>
      </c>
      <c r="LIB18" s="90">
        <v>35379</v>
      </c>
      <c r="LIC18" s="90">
        <v>35379</v>
      </c>
      <c r="LID18" s="90">
        <v>35379</v>
      </c>
      <c r="LIE18" s="90">
        <v>35379</v>
      </c>
      <c r="LIF18" s="90">
        <v>35379</v>
      </c>
      <c r="LIG18" s="90">
        <v>35379</v>
      </c>
      <c r="LIH18" s="90">
        <v>35379</v>
      </c>
      <c r="LII18" s="90">
        <v>35379</v>
      </c>
      <c r="LIJ18" s="90">
        <v>35379</v>
      </c>
      <c r="LIK18" s="90">
        <v>35379</v>
      </c>
      <c r="LIL18" s="90">
        <v>35379</v>
      </c>
      <c r="LIM18" s="90">
        <v>35379</v>
      </c>
      <c r="LIN18" s="90">
        <v>35379</v>
      </c>
      <c r="LIO18" s="90">
        <v>35379</v>
      </c>
      <c r="LIP18" s="90">
        <v>35379</v>
      </c>
      <c r="LIQ18" s="90">
        <v>35379</v>
      </c>
      <c r="LIR18" s="90">
        <v>35379</v>
      </c>
      <c r="LIS18" s="90">
        <v>35379</v>
      </c>
      <c r="LIT18" s="90">
        <v>35379</v>
      </c>
      <c r="LIU18" s="90">
        <v>35379</v>
      </c>
      <c r="LIV18" s="90">
        <v>35379</v>
      </c>
      <c r="LIW18" s="90">
        <v>35379</v>
      </c>
      <c r="LIX18" s="90">
        <v>35379</v>
      </c>
      <c r="LIY18" s="90">
        <v>35379</v>
      </c>
      <c r="LIZ18" s="90">
        <v>35379</v>
      </c>
      <c r="LJA18" s="90">
        <v>35379</v>
      </c>
      <c r="LJB18" s="90">
        <v>35379</v>
      </c>
      <c r="LJC18" s="90">
        <v>35379</v>
      </c>
      <c r="LJD18" s="90">
        <v>35379</v>
      </c>
      <c r="LJE18" s="90">
        <v>35379</v>
      </c>
      <c r="LJF18" s="90">
        <v>35379</v>
      </c>
      <c r="LJG18" s="90">
        <v>35379</v>
      </c>
      <c r="LJH18" s="90">
        <v>35379</v>
      </c>
      <c r="LJI18" s="90">
        <v>35379</v>
      </c>
      <c r="LJJ18" s="90">
        <v>35379</v>
      </c>
      <c r="LJK18" s="90">
        <v>35379</v>
      </c>
      <c r="LJL18" s="90">
        <v>35379</v>
      </c>
      <c r="LJM18" s="90">
        <v>35379</v>
      </c>
      <c r="LJN18" s="90">
        <v>35379</v>
      </c>
      <c r="LJO18" s="90">
        <v>35379</v>
      </c>
      <c r="LJP18" s="90">
        <v>35379</v>
      </c>
      <c r="LJQ18" s="90">
        <v>35379</v>
      </c>
      <c r="LJR18" s="90">
        <v>35379</v>
      </c>
      <c r="LJS18" s="90">
        <v>35379</v>
      </c>
      <c r="LJT18" s="90">
        <v>35379</v>
      </c>
      <c r="LJU18" s="90">
        <v>35379</v>
      </c>
      <c r="LJV18" s="90">
        <v>35379</v>
      </c>
      <c r="LJW18" s="90">
        <v>35379</v>
      </c>
      <c r="LJX18" s="90">
        <v>35379</v>
      </c>
      <c r="LJY18" s="90">
        <v>35379</v>
      </c>
      <c r="LJZ18" s="90">
        <v>35379</v>
      </c>
      <c r="LKA18" s="90">
        <v>35379</v>
      </c>
      <c r="LKB18" s="90">
        <v>35379</v>
      </c>
      <c r="LKC18" s="90">
        <v>35379</v>
      </c>
      <c r="LKD18" s="90">
        <v>35379</v>
      </c>
      <c r="LKE18" s="90">
        <v>35379</v>
      </c>
      <c r="LKF18" s="90">
        <v>35379</v>
      </c>
      <c r="LKG18" s="90">
        <v>35379</v>
      </c>
      <c r="LKH18" s="90">
        <v>35379</v>
      </c>
      <c r="LKI18" s="90">
        <v>35379</v>
      </c>
      <c r="LKJ18" s="90">
        <v>35379</v>
      </c>
      <c r="LKK18" s="90">
        <v>35379</v>
      </c>
      <c r="LKL18" s="90">
        <v>35379</v>
      </c>
      <c r="LKM18" s="90">
        <v>35379</v>
      </c>
      <c r="LKN18" s="90">
        <v>35379</v>
      </c>
      <c r="LKO18" s="90">
        <v>35379</v>
      </c>
      <c r="LKP18" s="90">
        <v>35379</v>
      </c>
      <c r="LKQ18" s="90">
        <v>35379</v>
      </c>
      <c r="LKR18" s="90">
        <v>35379</v>
      </c>
      <c r="LKS18" s="90">
        <v>35379</v>
      </c>
      <c r="LKT18" s="90">
        <v>35379</v>
      </c>
      <c r="LKU18" s="90">
        <v>35379</v>
      </c>
      <c r="LKV18" s="90">
        <v>35379</v>
      </c>
      <c r="LKW18" s="90">
        <v>35379</v>
      </c>
      <c r="LKX18" s="90">
        <v>35379</v>
      </c>
      <c r="LKY18" s="90">
        <v>35379</v>
      </c>
      <c r="LKZ18" s="90">
        <v>35379</v>
      </c>
      <c r="LLA18" s="90">
        <v>35379</v>
      </c>
      <c r="LLB18" s="90">
        <v>35379</v>
      </c>
      <c r="LLC18" s="90">
        <v>35379</v>
      </c>
      <c r="LLD18" s="90">
        <v>35379</v>
      </c>
      <c r="LLE18" s="90">
        <v>35379</v>
      </c>
      <c r="LLF18" s="90">
        <v>35379</v>
      </c>
      <c r="LLG18" s="90">
        <v>35379</v>
      </c>
      <c r="LLH18" s="90">
        <v>35379</v>
      </c>
      <c r="LLI18" s="90">
        <v>35379</v>
      </c>
      <c r="LLJ18" s="90">
        <v>35379</v>
      </c>
      <c r="LLK18" s="90">
        <v>35379</v>
      </c>
      <c r="LLL18" s="90">
        <v>35379</v>
      </c>
      <c r="LLM18" s="90">
        <v>35379</v>
      </c>
      <c r="LLN18" s="90">
        <v>35379</v>
      </c>
      <c r="LLO18" s="90">
        <v>35379</v>
      </c>
      <c r="LLP18" s="90">
        <v>35379</v>
      </c>
      <c r="LLQ18" s="90">
        <v>35379</v>
      </c>
      <c r="LLR18" s="90">
        <v>35379</v>
      </c>
      <c r="LLS18" s="90">
        <v>35379</v>
      </c>
      <c r="LLT18" s="90">
        <v>35379</v>
      </c>
      <c r="LLU18" s="90">
        <v>35379</v>
      </c>
      <c r="LLV18" s="90">
        <v>35379</v>
      </c>
      <c r="LLW18" s="90">
        <v>35379</v>
      </c>
      <c r="LLX18" s="90">
        <v>35379</v>
      </c>
      <c r="LLY18" s="90">
        <v>35379</v>
      </c>
      <c r="LLZ18" s="90">
        <v>35379</v>
      </c>
      <c r="LMA18" s="90">
        <v>35379</v>
      </c>
      <c r="LMB18" s="90">
        <v>35379</v>
      </c>
      <c r="LMC18" s="90">
        <v>35379</v>
      </c>
      <c r="LMD18" s="90">
        <v>35379</v>
      </c>
      <c r="LME18" s="90">
        <v>35379</v>
      </c>
      <c r="LMF18" s="90">
        <v>35379</v>
      </c>
      <c r="LMG18" s="90">
        <v>35379</v>
      </c>
      <c r="LMH18" s="90">
        <v>35379</v>
      </c>
      <c r="LMI18" s="90">
        <v>35379</v>
      </c>
      <c r="LMJ18" s="90">
        <v>35379</v>
      </c>
      <c r="LMK18" s="90">
        <v>35379</v>
      </c>
      <c r="LML18" s="90">
        <v>35379</v>
      </c>
      <c r="LMM18" s="90">
        <v>35379</v>
      </c>
      <c r="LMN18" s="90">
        <v>35379</v>
      </c>
      <c r="LMO18" s="90">
        <v>35379</v>
      </c>
      <c r="LMP18" s="90">
        <v>35379</v>
      </c>
      <c r="LMQ18" s="90">
        <v>35379</v>
      </c>
      <c r="LMR18" s="90">
        <v>35379</v>
      </c>
      <c r="LMS18" s="90">
        <v>35379</v>
      </c>
      <c r="LMT18" s="90">
        <v>35379</v>
      </c>
      <c r="LMU18" s="90">
        <v>35379</v>
      </c>
      <c r="LMV18" s="90">
        <v>35379</v>
      </c>
      <c r="LMW18" s="90">
        <v>35379</v>
      </c>
      <c r="LMX18" s="90">
        <v>35379</v>
      </c>
      <c r="LMY18" s="90">
        <v>35379</v>
      </c>
      <c r="LMZ18" s="90">
        <v>35379</v>
      </c>
      <c r="LNA18" s="90">
        <v>35379</v>
      </c>
      <c r="LNB18" s="90">
        <v>35379</v>
      </c>
      <c r="LNC18" s="90">
        <v>35379</v>
      </c>
      <c r="LND18" s="90">
        <v>35379</v>
      </c>
      <c r="LNE18" s="90">
        <v>35379</v>
      </c>
      <c r="LNF18" s="90">
        <v>35379</v>
      </c>
      <c r="LNG18" s="90">
        <v>35379</v>
      </c>
      <c r="LNH18" s="90">
        <v>35379</v>
      </c>
      <c r="LNI18" s="90">
        <v>35379</v>
      </c>
      <c r="LNJ18" s="90">
        <v>35379</v>
      </c>
      <c r="LNK18" s="90">
        <v>35379</v>
      </c>
      <c r="LNL18" s="90">
        <v>35379</v>
      </c>
      <c r="LNM18" s="90">
        <v>35379</v>
      </c>
      <c r="LNN18" s="90">
        <v>35379</v>
      </c>
      <c r="LNO18" s="90">
        <v>35379</v>
      </c>
      <c r="LNP18" s="90">
        <v>35379</v>
      </c>
      <c r="LNQ18" s="90">
        <v>35379</v>
      </c>
      <c r="LNR18" s="90">
        <v>35379</v>
      </c>
      <c r="LNS18" s="90">
        <v>35379</v>
      </c>
      <c r="LNT18" s="90">
        <v>35379</v>
      </c>
      <c r="LNU18" s="90">
        <v>35379</v>
      </c>
      <c r="LNV18" s="90">
        <v>35379</v>
      </c>
      <c r="LNW18" s="90">
        <v>35379</v>
      </c>
      <c r="LNX18" s="90">
        <v>35379</v>
      </c>
      <c r="LNY18" s="90">
        <v>35379</v>
      </c>
      <c r="LNZ18" s="90">
        <v>35379</v>
      </c>
      <c r="LOA18" s="90">
        <v>35379</v>
      </c>
      <c r="LOB18" s="90">
        <v>35379</v>
      </c>
      <c r="LOC18" s="90">
        <v>35379</v>
      </c>
      <c r="LOD18" s="90">
        <v>35379</v>
      </c>
      <c r="LOE18" s="90">
        <v>35379</v>
      </c>
      <c r="LOF18" s="90">
        <v>35379</v>
      </c>
      <c r="LOG18" s="90">
        <v>35379</v>
      </c>
      <c r="LOH18" s="90">
        <v>35379</v>
      </c>
      <c r="LOI18" s="90">
        <v>35379</v>
      </c>
      <c r="LOJ18" s="90">
        <v>35379</v>
      </c>
      <c r="LOK18" s="90">
        <v>35379</v>
      </c>
      <c r="LOL18" s="90">
        <v>35379</v>
      </c>
      <c r="LOM18" s="90">
        <v>35379</v>
      </c>
      <c r="LON18" s="90">
        <v>35379</v>
      </c>
      <c r="LOO18" s="90">
        <v>35379</v>
      </c>
      <c r="LOP18" s="90">
        <v>35379</v>
      </c>
      <c r="LOQ18" s="90">
        <v>35379</v>
      </c>
      <c r="LOR18" s="90">
        <v>35379</v>
      </c>
      <c r="LOS18" s="90">
        <v>35379</v>
      </c>
      <c r="LOT18" s="90">
        <v>35379</v>
      </c>
      <c r="LOU18" s="90">
        <v>35379</v>
      </c>
      <c r="LOV18" s="90">
        <v>35379</v>
      </c>
      <c r="LOW18" s="90">
        <v>35379</v>
      </c>
      <c r="LOX18" s="90">
        <v>35379</v>
      </c>
      <c r="LOY18" s="90">
        <v>35379</v>
      </c>
      <c r="LOZ18" s="90">
        <v>35379</v>
      </c>
      <c r="LPA18" s="90">
        <v>35379</v>
      </c>
      <c r="LPB18" s="90">
        <v>35379</v>
      </c>
      <c r="LPC18" s="90">
        <v>35379</v>
      </c>
      <c r="LPD18" s="90">
        <v>35379</v>
      </c>
      <c r="LPE18" s="90">
        <v>35379</v>
      </c>
      <c r="LPF18" s="90">
        <v>35379</v>
      </c>
      <c r="LPG18" s="90">
        <v>35379</v>
      </c>
      <c r="LPH18" s="90">
        <v>35379</v>
      </c>
      <c r="LPI18" s="90">
        <v>35379</v>
      </c>
      <c r="LPJ18" s="90">
        <v>35379</v>
      </c>
      <c r="LPK18" s="90">
        <v>35379</v>
      </c>
      <c r="LPL18" s="90">
        <v>35379</v>
      </c>
      <c r="LPM18" s="90">
        <v>35379</v>
      </c>
      <c r="LPN18" s="90">
        <v>35379</v>
      </c>
      <c r="LPO18" s="90">
        <v>35379</v>
      </c>
      <c r="LPP18" s="90">
        <v>35379</v>
      </c>
      <c r="LPQ18" s="90">
        <v>35379</v>
      </c>
      <c r="LPR18" s="90">
        <v>35379</v>
      </c>
      <c r="LPS18" s="90">
        <v>35379</v>
      </c>
      <c r="LPT18" s="90">
        <v>35379</v>
      </c>
      <c r="LPU18" s="90">
        <v>35379</v>
      </c>
      <c r="LPV18" s="90">
        <v>35379</v>
      </c>
      <c r="LPW18" s="90">
        <v>35379</v>
      </c>
      <c r="LPX18" s="90">
        <v>35379</v>
      </c>
      <c r="LPY18" s="90">
        <v>35379</v>
      </c>
      <c r="LPZ18" s="90">
        <v>35379</v>
      </c>
      <c r="LQA18" s="90">
        <v>35379</v>
      </c>
      <c r="LQB18" s="90">
        <v>35379</v>
      </c>
      <c r="LQC18" s="90">
        <v>35379</v>
      </c>
      <c r="LQD18" s="90">
        <v>35379</v>
      </c>
      <c r="LQE18" s="90">
        <v>35379</v>
      </c>
      <c r="LQF18" s="90">
        <v>35379</v>
      </c>
      <c r="LQG18" s="90">
        <v>35379</v>
      </c>
      <c r="LQH18" s="90">
        <v>35379</v>
      </c>
      <c r="LQI18" s="90">
        <v>35379</v>
      </c>
      <c r="LQJ18" s="90">
        <v>35379</v>
      </c>
      <c r="LQK18" s="90">
        <v>35379</v>
      </c>
      <c r="LQL18" s="90">
        <v>35379</v>
      </c>
      <c r="LQM18" s="90">
        <v>35379</v>
      </c>
      <c r="LQN18" s="90">
        <v>35379</v>
      </c>
      <c r="LQO18" s="90">
        <v>35379</v>
      </c>
      <c r="LQP18" s="90">
        <v>35379</v>
      </c>
      <c r="LQQ18" s="90">
        <v>35379</v>
      </c>
      <c r="LQR18" s="90">
        <v>35379</v>
      </c>
      <c r="LQS18" s="90">
        <v>35379</v>
      </c>
      <c r="LQT18" s="90">
        <v>35379</v>
      </c>
      <c r="LQU18" s="90">
        <v>35379</v>
      </c>
      <c r="LQV18" s="90">
        <v>35379</v>
      </c>
      <c r="LQW18" s="90">
        <v>35379</v>
      </c>
      <c r="LQX18" s="90">
        <v>35379</v>
      </c>
      <c r="LQY18" s="90">
        <v>35379</v>
      </c>
      <c r="LQZ18" s="90">
        <v>35379</v>
      </c>
      <c r="LRA18" s="90">
        <v>35379</v>
      </c>
      <c r="LRB18" s="90">
        <v>35379</v>
      </c>
      <c r="LRC18" s="90">
        <v>35379</v>
      </c>
      <c r="LRD18" s="90">
        <v>35379</v>
      </c>
      <c r="LRE18" s="90">
        <v>35379</v>
      </c>
      <c r="LRF18" s="90">
        <v>35379</v>
      </c>
      <c r="LRG18" s="90">
        <v>35379</v>
      </c>
      <c r="LRH18" s="90">
        <v>35379</v>
      </c>
      <c r="LRI18" s="90">
        <v>35379</v>
      </c>
      <c r="LRJ18" s="90">
        <v>35379</v>
      </c>
      <c r="LRK18" s="90">
        <v>35379</v>
      </c>
      <c r="LRL18" s="90">
        <v>35379</v>
      </c>
      <c r="LRM18" s="90">
        <v>35379</v>
      </c>
      <c r="LRN18" s="90">
        <v>35379</v>
      </c>
      <c r="LRO18" s="90">
        <v>35379</v>
      </c>
      <c r="LRP18" s="90">
        <v>35379</v>
      </c>
      <c r="LRQ18" s="90">
        <v>35379</v>
      </c>
      <c r="LRR18" s="90">
        <v>35379</v>
      </c>
      <c r="LRS18" s="90">
        <v>35379</v>
      </c>
      <c r="LRT18" s="90">
        <v>35379</v>
      </c>
      <c r="LRU18" s="90">
        <v>35379</v>
      </c>
      <c r="LRV18" s="90">
        <v>35379</v>
      </c>
      <c r="LRW18" s="90">
        <v>35379</v>
      </c>
      <c r="LRX18" s="90">
        <v>35379</v>
      </c>
      <c r="LRY18" s="90">
        <v>35379</v>
      </c>
      <c r="LRZ18" s="90">
        <v>35379</v>
      </c>
      <c r="LSA18" s="90">
        <v>35379</v>
      </c>
      <c r="LSB18" s="90">
        <v>35379</v>
      </c>
      <c r="LSC18" s="90">
        <v>35379</v>
      </c>
      <c r="LSD18" s="90">
        <v>35379</v>
      </c>
      <c r="LSE18" s="90">
        <v>35379</v>
      </c>
      <c r="LSF18" s="90">
        <v>35379</v>
      </c>
      <c r="LSG18" s="90">
        <v>35379</v>
      </c>
      <c r="LSH18" s="90">
        <v>35379</v>
      </c>
      <c r="LSI18" s="90">
        <v>35379</v>
      </c>
      <c r="LSJ18" s="90">
        <v>35379</v>
      </c>
      <c r="LSK18" s="90">
        <v>35379</v>
      </c>
      <c r="LSL18" s="90">
        <v>35379</v>
      </c>
      <c r="LSM18" s="90">
        <v>35379</v>
      </c>
      <c r="LSN18" s="90">
        <v>35379</v>
      </c>
      <c r="LSO18" s="90">
        <v>35379</v>
      </c>
      <c r="LSP18" s="90">
        <v>35379</v>
      </c>
      <c r="LSQ18" s="90">
        <v>35379</v>
      </c>
      <c r="LSR18" s="90">
        <v>35379</v>
      </c>
      <c r="LSS18" s="90">
        <v>35379</v>
      </c>
      <c r="LST18" s="90">
        <v>35379</v>
      </c>
      <c r="LSU18" s="90">
        <v>35379</v>
      </c>
      <c r="LSV18" s="90">
        <v>35379</v>
      </c>
      <c r="LSW18" s="90">
        <v>35379</v>
      </c>
      <c r="LSX18" s="90">
        <v>35379</v>
      </c>
      <c r="LSY18" s="90">
        <v>35379</v>
      </c>
      <c r="LSZ18" s="90">
        <v>35379</v>
      </c>
      <c r="LTA18" s="90">
        <v>35379</v>
      </c>
      <c r="LTB18" s="90">
        <v>35379</v>
      </c>
      <c r="LTC18" s="90">
        <v>35379</v>
      </c>
      <c r="LTD18" s="90">
        <v>35379</v>
      </c>
      <c r="LTE18" s="90">
        <v>35379</v>
      </c>
      <c r="LTF18" s="90">
        <v>35379</v>
      </c>
      <c r="LTG18" s="90">
        <v>35379</v>
      </c>
      <c r="LTH18" s="90">
        <v>35379</v>
      </c>
      <c r="LTI18" s="90">
        <v>35379</v>
      </c>
      <c r="LTJ18" s="90">
        <v>35379</v>
      </c>
      <c r="LTK18" s="90">
        <v>35379</v>
      </c>
      <c r="LTL18" s="90">
        <v>35379</v>
      </c>
      <c r="LTM18" s="90">
        <v>35379</v>
      </c>
      <c r="LTN18" s="90">
        <v>35379</v>
      </c>
      <c r="LTO18" s="90">
        <v>35379</v>
      </c>
      <c r="LTP18" s="90">
        <v>35379</v>
      </c>
      <c r="LTQ18" s="90">
        <v>35379</v>
      </c>
      <c r="LTR18" s="90">
        <v>35379</v>
      </c>
      <c r="LTS18" s="90">
        <v>35379</v>
      </c>
      <c r="LTT18" s="90">
        <v>35379</v>
      </c>
      <c r="LTU18" s="90">
        <v>35379</v>
      </c>
      <c r="LTV18" s="90">
        <v>35379</v>
      </c>
      <c r="LTW18" s="90">
        <v>35379</v>
      </c>
      <c r="LTX18" s="90">
        <v>35379</v>
      </c>
      <c r="LTY18" s="90">
        <v>35379</v>
      </c>
      <c r="LTZ18" s="90">
        <v>35379</v>
      </c>
      <c r="LUA18" s="90">
        <v>35379</v>
      </c>
      <c r="LUB18" s="90">
        <v>35379</v>
      </c>
      <c r="LUC18" s="90">
        <v>35379</v>
      </c>
      <c r="LUD18" s="90">
        <v>35379</v>
      </c>
      <c r="LUE18" s="90">
        <v>35379</v>
      </c>
      <c r="LUF18" s="90">
        <v>35379</v>
      </c>
      <c r="LUG18" s="90">
        <v>35379</v>
      </c>
      <c r="LUH18" s="90">
        <v>35379</v>
      </c>
      <c r="LUI18" s="90">
        <v>35379</v>
      </c>
      <c r="LUJ18" s="90">
        <v>35379</v>
      </c>
      <c r="LUK18" s="90">
        <v>35379</v>
      </c>
      <c r="LUL18" s="90">
        <v>35379</v>
      </c>
      <c r="LUM18" s="90">
        <v>35379</v>
      </c>
      <c r="LUN18" s="90">
        <v>35379</v>
      </c>
      <c r="LUO18" s="90">
        <v>35379</v>
      </c>
      <c r="LUP18" s="90">
        <v>35379</v>
      </c>
      <c r="LUQ18" s="90">
        <v>35379</v>
      </c>
      <c r="LUR18" s="90">
        <v>35379</v>
      </c>
      <c r="LUS18" s="90">
        <v>35379</v>
      </c>
      <c r="LUT18" s="90">
        <v>35379</v>
      </c>
      <c r="LUU18" s="90">
        <v>35379</v>
      </c>
      <c r="LUV18" s="90">
        <v>35379</v>
      </c>
      <c r="LUW18" s="90">
        <v>35379</v>
      </c>
      <c r="LUX18" s="90">
        <v>35379</v>
      </c>
      <c r="LUY18" s="90">
        <v>35379</v>
      </c>
      <c r="LUZ18" s="90">
        <v>35379</v>
      </c>
      <c r="LVA18" s="90">
        <v>35379</v>
      </c>
      <c r="LVB18" s="90">
        <v>35379</v>
      </c>
      <c r="LVC18" s="90">
        <v>35379</v>
      </c>
      <c r="LVD18" s="90">
        <v>35379</v>
      </c>
      <c r="LVE18" s="90">
        <v>35379</v>
      </c>
      <c r="LVF18" s="90">
        <v>35379</v>
      </c>
      <c r="LVG18" s="90">
        <v>35379</v>
      </c>
      <c r="LVH18" s="90">
        <v>35379</v>
      </c>
      <c r="LVI18" s="90">
        <v>35379</v>
      </c>
      <c r="LVJ18" s="90">
        <v>35379</v>
      </c>
      <c r="LVK18" s="90">
        <v>35379</v>
      </c>
      <c r="LVL18" s="90">
        <v>35379</v>
      </c>
      <c r="LVM18" s="90">
        <v>35379</v>
      </c>
      <c r="LVN18" s="90">
        <v>35379</v>
      </c>
      <c r="LVO18" s="90">
        <v>35379</v>
      </c>
      <c r="LVP18" s="90">
        <v>35379</v>
      </c>
      <c r="LVQ18" s="90">
        <v>35379</v>
      </c>
      <c r="LVR18" s="90">
        <v>35379</v>
      </c>
      <c r="LVS18" s="90">
        <v>35379</v>
      </c>
      <c r="LVT18" s="90">
        <v>35379</v>
      </c>
      <c r="LVU18" s="90">
        <v>35379</v>
      </c>
      <c r="LVV18" s="90">
        <v>35379</v>
      </c>
      <c r="LVW18" s="90">
        <v>35379</v>
      </c>
      <c r="LVX18" s="90">
        <v>35379</v>
      </c>
      <c r="LVY18" s="90">
        <v>35379</v>
      </c>
      <c r="LVZ18" s="90">
        <v>35379</v>
      </c>
      <c r="LWA18" s="90">
        <v>35379</v>
      </c>
      <c r="LWB18" s="90">
        <v>35379</v>
      </c>
      <c r="LWC18" s="90">
        <v>35379</v>
      </c>
      <c r="LWD18" s="90">
        <v>35379</v>
      </c>
      <c r="LWE18" s="90">
        <v>35379</v>
      </c>
      <c r="LWF18" s="90">
        <v>35379</v>
      </c>
      <c r="LWG18" s="90">
        <v>35379</v>
      </c>
      <c r="LWH18" s="90">
        <v>35379</v>
      </c>
      <c r="LWI18" s="90">
        <v>35379</v>
      </c>
      <c r="LWJ18" s="90">
        <v>35379</v>
      </c>
      <c r="LWK18" s="90">
        <v>35379</v>
      </c>
      <c r="LWL18" s="90">
        <v>35379</v>
      </c>
      <c r="LWM18" s="90">
        <v>35379</v>
      </c>
      <c r="LWN18" s="90">
        <v>35379</v>
      </c>
      <c r="LWO18" s="90">
        <v>35379</v>
      </c>
      <c r="LWP18" s="90">
        <v>35379</v>
      </c>
      <c r="LWQ18" s="90">
        <v>35379</v>
      </c>
      <c r="LWR18" s="90">
        <v>35379</v>
      </c>
      <c r="LWS18" s="90">
        <v>35379</v>
      </c>
      <c r="LWT18" s="90">
        <v>35379</v>
      </c>
      <c r="LWU18" s="90">
        <v>35379</v>
      </c>
      <c r="LWV18" s="90">
        <v>35379</v>
      </c>
      <c r="LWW18" s="90">
        <v>35379</v>
      </c>
      <c r="LWX18" s="90">
        <v>35379</v>
      </c>
      <c r="LWY18" s="90">
        <v>35379</v>
      </c>
      <c r="LWZ18" s="90">
        <v>35379</v>
      </c>
      <c r="LXA18" s="90">
        <v>35379</v>
      </c>
      <c r="LXB18" s="90">
        <v>35379</v>
      </c>
      <c r="LXC18" s="90">
        <v>35379</v>
      </c>
      <c r="LXD18" s="90">
        <v>35379</v>
      </c>
      <c r="LXE18" s="90">
        <v>35379</v>
      </c>
      <c r="LXF18" s="90">
        <v>35379</v>
      </c>
      <c r="LXG18" s="90">
        <v>35379</v>
      </c>
      <c r="LXH18" s="90">
        <v>35379</v>
      </c>
      <c r="LXI18" s="90">
        <v>35379</v>
      </c>
      <c r="LXJ18" s="90">
        <v>35379</v>
      </c>
      <c r="LXK18" s="90">
        <v>35379</v>
      </c>
      <c r="LXL18" s="90">
        <v>35379</v>
      </c>
      <c r="LXM18" s="90">
        <v>35379</v>
      </c>
      <c r="LXN18" s="90">
        <v>35379</v>
      </c>
      <c r="LXO18" s="90">
        <v>35379</v>
      </c>
      <c r="LXP18" s="90">
        <v>35379</v>
      </c>
      <c r="LXQ18" s="90">
        <v>35379</v>
      </c>
      <c r="LXR18" s="90">
        <v>35379</v>
      </c>
      <c r="LXS18" s="90">
        <v>35379</v>
      </c>
      <c r="LXT18" s="90">
        <v>35379</v>
      </c>
      <c r="LXU18" s="90">
        <v>35379</v>
      </c>
      <c r="LXV18" s="90">
        <v>35379</v>
      </c>
      <c r="LXW18" s="90">
        <v>35379</v>
      </c>
      <c r="LXX18" s="90">
        <v>35379</v>
      </c>
      <c r="LXY18" s="90">
        <v>35379</v>
      </c>
      <c r="LXZ18" s="90">
        <v>35379</v>
      </c>
      <c r="LYA18" s="90">
        <v>35379</v>
      </c>
      <c r="LYB18" s="90">
        <v>35379</v>
      </c>
      <c r="LYC18" s="90">
        <v>35379</v>
      </c>
      <c r="LYD18" s="90">
        <v>35379</v>
      </c>
      <c r="LYE18" s="90">
        <v>35379</v>
      </c>
      <c r="LYF18" s="90">
        <v>35379</v>
      </c>
      <c r="LYG18" s="90">
        <v>35379</v>
      </c>
      <c r="LYH18" s="90">
        <v>35379</v>
      </c>
      <c r="LYI18" s="90">
        <v>35379</v>
      </c>
      <c r="LYJ18" s="90">
        <v>35379</v>
      </c>
      <c r="LYK18" s="90">
        <v>35379</v>
      </c>
      <c r="LYL18" s="90">
        <v>35379</v>
      </c>
      <c r="LYM18" s="90">
        <v>35379</v>
      </c>
      <c r="LYN18" s="90">
        <v>35379</v>
      </c>
      <c r="LYO18" s="90">
        <v>35379</v>
      </c>
      <c r="LYP18" s="90">
        <v>35379</v>
      </c>
      <c r="LYQ18" s="90">
        <v>35379</v>
      </c>
      <c r="LYR18" s="90">
        <v>35379</v>
      </c>
      <c r="LYS18" s="90">
        <v>35379</v>
      </c>
      <c r="LYT18" s="90">
        <v>35379</v>
      </c>
      <c r="LYU18" s="90">
        <v>35379</v>
      </c>
      <c r="LYV18" s="90">
        <v>35379</v>
      </c>
      <c r="LYW18" s="90">
        <v>35379</v>
      </c>
      <c r="LYX18" s="90">
        <v>35379</v>
      </c>
      <c r="LYY18" s="90">
        <v>35379</v>
      </c>
      <c r="LYZ18" s="90">
        <v>35379</v>
      </c>
      <c r="LZA18" s="90">
        <v>35379</v>
      </c>
      <c r="LZB18" s="90">
        <v>35379</v>
      </c>
      <c r="LZC18" s="90">
        <v>35379</v>
      </c>
      <c r="LZD18" s="90">
        <v>35379</v>
      </c>
      <c r="LZE18" s="90">
        <v>35379</v>
      </c>
      <c r="LZF18" s="90">
        <v>35379</v>
      </c>
      <c r="LZG18" s="90">
        <v>35379</v>
      </c>
      <c r="LZH18" s="90">
        <v>35379</v>
      </c>
      <c r="LZI18" s="90">
        <v>35379</v>
      </c>
      <c r="LZJ18" s="90">
        <v>35379</v>
      </c>
      <c r="LZK18" s="90">
        <v>35379</v>
      </c>
      <c r="LZL18" s="90">
        <v>35379</v>
      </c>
      <c r="LZM18" s="90">
        <v>35379</v>
      </c>
      <c r="LZN18" s="90">
        <v>35379</v>
      </c>
      <c r="LZO18" s="90">
        <v>35379</v>
      </c>
      <c r="LZP18" s="90">
        <v>35379</v>
      </c>
      <c r="LZQ18" s="90">
        <v>35379</v>
      </c>
      <c r="LZR18" s="90">
        <v>35379</v>
      </c>
      <c r="LZS18" s="90">
        <v>35379</v>
      </c>
      <c r="LZT18" s="90">
        <v>35379</v>
      </c>
      <c r="LZU18" s="90">
        <v>35379</v>
      </c>
      <c r="LZV18" s="90">
        <v>35379</v>
      </c>
      <c r="LZW18" s="90">
        <v>35379</v>
      </c>
      <c r="LZX18" s="90">
        <v>35379</v>
      </c>
      <c r="LZY18" s="90">
        <v>35379</v>
      </c>
      <c r="LZZ18" s="90">
        <v>35379</v>
      </c>
      <c r="MAA18" s="90">
        <v>35379</v>
      </c>
      <c r="MAB18" s="90">
        <v>35379</v>
      </c>
      <c r="MAC18" s="90">
        <v>35379</v>
      </c>
      <c r="MAD18" s="90">
        <v>35379</v>
      </c>
      <c r="MAE18" s="90">
        <v>35379</v>
      </c>
      <c r="MAF18" s="90">
        <v>35379</v>
      </c>
      <c r="MAG18" s="90">
        <v>35379</v>
      </c>
      <c r="MAH18" s="90">
        <v>35379</v>
      </c>
      <c r="MAI18" s="90">
        <v>35379</v>
      </c>
      <c r="MAJ18" s="90">
        <v>35379</v>
      </c>
      <c r="MAK18" s="90">
        <v>35379</v>
      </c>
      <c r="MAL18" s="90">
        <v>35379</v>
      </c>
      <c r="MAM18" s="90">
        <v>35379</v>
      </c>
      <c r="MAN18" s="90">
        <v>35379</v>
      </c>
      <c r="MAO18" s="90">
        <v>35379</v>
      </c>
      <c r="MAP18" s="90">
        <v>35379</v>
      </c>
      <c r="MAQ18" s="90">
        <v>35379</v>
      </c>
      <c r="MAR18" s="90">
        <v>35379</v>
      </c>
      <c r="MAS18" s="90">
        <v>35379</v>
      </c>
      <c r="MAT18" s="90">
        <v>35379</v>
      </c>
      <c r="MAU18" s="90">
        <v>35379</v>
      </c>
      <c r="MAV18" s="90">
        <v>35379</v>
      </c>
      <c r="MAW18" s="90">
        <v>35379</v>
      </c>
      <c r="MAX18" s="90">
        <v>35379</v>
      </c>
      <c r="MAY18" s="90">
        <v>35379</v>
      </c>
      <c r="MAZ18" s="90">
        <v>35379</v>
      </c>
      <c r="MBA18" s="90">
        <v>35379</v>
      </c>
      <c r="MBB18" s="90">
        <v>35379</v>
      </c>
      <c r="MBC18" s="90">
        <v>35379</v>
      </c>
      <c r="MBD18" s="90">
        <v>35379</v>
      </c>
      <c r="MBE18" s="90">
        <v>35379</v>
      </c>
      <c r="MBF18" s="90">
        <v>35379</v>
      </c>
      <c r="MBG18" s="90">
        <v>35379</v>
      </c>
      <c r="MBH18" s="90">
        <v>35379</v>
      </c>
      <c r="MBI18" s="90">
        <v>35379</v>
      </c>
      <c r="MBJ18" s="90">
        <v>35379</v>
      </c>
      <c r="MBK18" s="90">
        <v>35379</v>
      </c>
      <c r="MBL18" s="90">
        <v>35379</v>
      </c>
      <c r="MBM18" s="90">
        <v>35379</v>
      </c>
      <c r="MBN18" s="90">
        <v>35379</v>
      </c>
      <c r="MBO18" s="90">
        <v>35379</v>
      </c>
      <c r="MBP18" s="90">
        <v>35379</v>
      </c>
      <c r="MBQ18" s="90">
        <v>35379</v>
      </c>
      <c r="MBR18" s="90">
        <v>35379</v>
      </c>
      <c r="MBS18" s="90">
        <v>35379</v>
      </c>
      <c r="MBT18" s="90">
        <v>35379</v>
      </c>
      <c r="MBU18" s="90">
        <v>35379</v>
      </c>
      <c r="MBV18" s="90">
        <v>35379</v>
      </c>
      <c r="MBW18" s="90">
        <v>35379</v>
      </c>
      <c r="MBX18" s="90">
        <v>35379</v>
      </c>
      <c r="MBY18" s="90">
        <v>35379</v>
      </c>
      <c r="MBZ18" s="90">
        <v>35379</v>
      </c>
      <c r="MCA18" s="90">
        <v>35379</v>
      </c>
      <c r="MCB18" s="90">
        <v>35379</v>
      </c>
      <c r="MCC18" s="90">
        <v>35379</v>
      </c>
      <c r="MCD18" s="90">
        <v>35379</v>
      </c>
      <c r="MCE18" s="90">
        <v>35379</v>
      </c>
      <c r="MCF18" s="90">
        <v>35379</v>
      </c>
      <c r="MCG18" s="90">
        <v>35379</v>
      </c>
      <c r="MCH18" s="90">
        <v>35379</v>
      </c>
      <c r="MCI18" s="90">
        <v>35379</v>
      </c>
      <c r="MCJ18" s="90">
        <v>35379</v>
      </c>
      <c r="MCK18" s="90">
        <v>35379</v>
      </c>
      <c r="MCL18" s="90">
        <v>35379</v>
      </c>
      <c r="MCM18" s="90">
        <v>35379</v>
      </c>
      <c r="MCN18" s="90">
        <v>35379</v>
      </c>
      <c r="MCO18" s="90">
        <v>35379</v>
      </c>
      <c r="MCP18" s="90">
        <v>35379</v>
      </c>
      <c r="MCQ18" s="90">
        <v>35379</v>
      </c>
      <c r="MCR18" s="90">
        <v>35379</v>
      </c>
      <c r="MCS18" s="90">
        <v>35379</v>
      </c>
      <c r="MCT18" s="90">
        <v>35379</v>
      </c>
      <c r="MCU18" s="90">
        <v>35379</v>
      </c>
      <c r="MCV18" s="90">
        <v>35379</v>
      </c>
      <c r="MCW18" s="90">
        <v>35379</v>
      </c>
      <c r="MCX18" s="90">
        <v>35379</v>
      </c>
      <c r="MCY18" s="90">
        <v>35379</v>
      </c>
      <c r="MCZ18" s="90">
        <v>35379</v>
      </c>
      <c r="MDA18" s="90">
        <v>35379</v>
      </c>
      <c r="MDB18" s="90">
        <v>35379</v>
      </c>
      <c r="MDC18" s="90">
        <v>35379</v>
      </c>
      <c r="MDD18" s="90">
        <v>35379</v>
      </c>
      <c r="MDE18" s="90">
        <v>35379</v>
      </c>
      <c r="MDF18" s="90">
        <v>35379</v>
      </c>
      <c r="MDG18" s="90">
        <v>35379</v>
      </c>
      <c r="MDH18" s="90">
        <v>35379</v>
      </c>
      <c r="MDI18" s="90">
        <v>35379</v>
      </c>
      <c r="MDJ18" s="90">
        <v>35379</v>
      </c>
      <c r="MDK18" s="90">
        <v>35379</v>
      </c>
      <c r="MDL18" s="90">
        <v>35379</v>
      </c>
      <c r="MDM18" s="90">
        <v>35379</v>
      </c>
      <c r="MDN18" s="90">
        <v>35379</v>
      </c>
      <c r="MDO18" s="90">
        <v>35379</v>
      </c>
      <c r="MDP18" s="90">
        <v>35379</v>
      </c>
      <c r="MDQ18" s="90">
        <v>35379</v>
      </c>
      <c r="MDR18" s="90">
        <v>35379</v>
      </c>
      <c r="MDS18" s="90">
        <v>35379</v>
      </c>
      <c r="MDT18" s="90">
        <v>35379</v>
      </c>
      <c r="MDU18" s="90">
        <v>35379</v>
      </c>
      <c r="MDV18" s="90">
        <v>35379</v>
      </c>
      <c r="MDW18" s="90">
        <v>35379</v>
      </c>
      <c r="MDX18" s="90">
        <v>35379</v>
      </c>
      <c r="MDY18" s="90">
        <v>35379</v>
      </c>
      <c r="MDZ18" s="90">
        <v>35379</v>
      </c>
      <c r="MEA18" s="90">
        <v>35379</v>
      </c>
      <c r="MEB18" s="90">
        <v>35379</v>
      </c>
      <c r="MEC18" s="90">
        <v>35379</v>
      </c>
      <c r="MED18" s="90">
        <v>35379</v>
      </c>
      <c r="MEE18" s="90">
        <v>35379</v>
      </c>
      <c r="MEF18" s="90">
        <v>35379</v>
      </c>
      <c r="MEG18" s="90">
        <v>35379</v>
      </c>
      <c r="MEH18" s="90">
        <v>35379</v>
      </c>
      <c r="MEI18" s="90">
        <v>35379</v>
      </c>
      <c r="MEJ18" s="90">
        <v>35379</v>
      </c>
      <c r="MEK18" s="90">
        <v>35379</v>
      </c>
      <c r="MEL18" s="90">
        <v>35379</v>
      </c>
      <c r="MEM18" s="90">
        <v>35379</v>
      </c>
      <c r="MEN18" s="90">
        <v>35379</v>
      </c>
      <c r="MEO18" s="90">
        <v>35379</v>
      </c>
      <c r="MEP18" s="90">
        <v>35379</v>
      </c>
      <c r="MEQ18" s="90">
        <v>35379</v>
      </c>
      <c r="MER18" s="90">
        <v>35379</v>
      </c>
      <c r="MES18" s="90">
        <v>35379</v>
      </c>
      <c r="MET18" s="90">
        <v>35379</v>
      </c>
      <c r="MEU18" s="90">
        <v>35379</v>
      </c>
      <c r="MEV18" s="90">
        <v>35379</v>
      </c>
      <c r="MEW18" s="90">
        <v>35379</v>
      </c>
      <c r="MEX18" s="90">
        <v>35379</v>
      </c>
      <c r="MEY18" s="90">
        <v>35379</v>
      </c>
      <c r="MEZ18" s="90">
        <v>35379</v>
      </c>
      <c r="MFA18" s="90">
        <v>35379</v>
      </c>
      <c r="MFB18" s="90">
        <v>35379</v>
      </c>
      <c r="MFC18" s="90">
        <v>35379</v>
      </c>
      <c r="MFD18" s="90">
        <v>35379</v>
      </c>
      <c r="MFE18" s="90">
        <v>35379</v>
      </c>
      <c r="MFF18" s="90">
        <v>35379</v>
      </c>
      <c r="MFG18" s="90">
        <v>35379</v>
      </c>
      <c r="MFH18" s="90">
        <v>35379</v>
      </c>
      <c r="MFI18" s="90">
        <v>35379</v>
      </c>
      <c r="MFJ18" s="90">
        <v>35379</v>
      </c>
      <c r="MFK18" s="90">
        <v>35379</v>
      </c>
      <c r="MFL18" s="90">
        <v>35379</v>
      </c>
      <c r="MFM18" s="90">
        <v>35379</v>
      </c>
      <c r="MFN18" s="90">
        <v>35379</v>
      </c>
      <c r="MFO18" s="90">
        <v>35379</v>
      </c>
      <c r="MFP18" s="90">
        <v>35379</v>
      </c>
      <c r="MFQ18" s="90">
        <v>35379</v>
      </c>
      <c r="MFR18" s="90">
        <v>35379</v>
      </c>
      <c r="MFS18" s="90">
        <v>35379</v>
      </c>
      <c r="MFT18" s="90">
        <v>35379</v>
      </c>
      <c r="MFU18" s="90">
        <v>35379</v>
      </c>
      <c r="MFV18" s="90">
        <v>35379</v>
      </c>
      <c r="MFW18" s="90">
        <v>35379</v>
      </c>
      <c r="MFX18" s="90">
        <v>35379</v>
      </c>
      <c r="MFY18" s="90">
        <v>35379</v>
      </c>
      <c r="MFZ18" s="90">
        <v>35379</v>
      </c>
      <c r="MGA18" s="90">
        <v>35379</v>
      </c>
      <c r="MGB18" s="90">
        <v>35379</v>
      </c>
      <c r="MGC18" s="90">
        <v>35379</v>
      </c>
      <c r="MGD18" s="90">
        <v>35379</v>
      </c>
      <c r="MGE18" s="90">
        <v>35379</v>
      </c>
      <c r="MGF18" s="90">
        <v>35379</v>
      </c>
      <c r="MGG18" s="90">
        <v>35379</v>
      </c>
      <c r="MGH18" s="90">
        <v>35379</v>
      </c>
      <c r="MGI18" s="90">
        <v>35379</v>
      </c>
      <c r="MGJ18" s="90">
        <v>35379</v>
      </c>
      <c r="MGK18" s="90">
        <v>35379</v>
      </c>
      <c r="MGL18" s="90">
        <v>35379</v>
      </c>
      <c r="MGM18" s="90">
        <v>35379</v>
      </c>
      <c r="MGN18" s="90">
        <v>35379</v>
      </c>
      <c r="MGO18" s="90">
        <v>35379</v>
      </c>
      <c r="MGP18" s="90">
        <v>35379</v>
      </c>
      <c r="MGQ18" s="90">
        <v>35379</v>
      </c>
      <c r="MGR18" s="90">
        <v>35379</v>
      </c>
      <c r="MGS18" s="90">
        <v>35379</v>
      </c>
      <c r="MGT18" s="90">
        <v>35379</v>
      </c>
      <c r="MGU18" s="90">
        <v>35379</v>
      </c>
      <c r="MGV18" s="90">
        <v>35379</v>
      </c>
      <c r="MGW18" s="90">
        <v>35379</v>
      </c>
      <c r="MGX18" s="90">
        <v>35379</v>
      </c>
      <c r="MGY18" s="90">
        <v>35379</v>
      </c>
      <c r="MGZ18" s="90">
        <v>35379</v>
      </c>
      <c r="MHA18" s="90">
        <v>35379</v>
      </c>
      <c r="MHB18" s="90">
        <v>35379</v>
      </c>
      <c r="MHC18" s="90">
        <v>35379</v>
      </c>
      <c r="MHD18" s="90">
        <v>35379</v>
      </c>
      <c r="MHE18" s="90">
        <v>35379</v>
      </c>
      <c r="MHF18" s="90">
        <v>35379</v>
      </c>
      <c r="MHG18" s="90">
        <v>35379</v>
      </c>
      <c r="MHH18" s="90">
        <v>35379</v>
      </c>
      <c r="MHI18" s="90">
        <v>35379</v>
      </c>
      <c r="MHJ18" s="90">
        <v>35379</v>
      </c>
      <c r="MHK18" s="90">
        <v>35379</v>
      </c>
      <c r="MHL18" s="90">
        <v>35379</v>
      </c>
      <c r="MHM18" s="90">
        <v>35379</v>
      </c>
      <c r="MHN18" s="90">
        <v>35379</v>
      </c>
      <c r="MHO18" s="90">
        <v>35379</v>
      </c>
      <c r="MHP18" s="90">
        <v>35379</v>
      </c>
      <c r="MHQ18" s="90">
        <v>35379</v>
      </c>
      <c r="MHR18" s="90">
        <v>35379</v>
      </c>
      <c r="MHS18" s="90">
        <v>35379</v>
      </c>
      <c r="MHT18" s="90">
        <v>35379</v>
      </c>
      <c r="MHU18" s="90">
        <v>35379</v>
      </c>
      <c r="MHV18" s="90">
        <v>35379</v>
      </c>
      <c r="MHW18" s="90">
        <v>35379</v>
      </c>
      <c r="MHX18" s="90">
        <v>35379</v>
      </c>
      <c r="MHY18" s="90">
        <v>35379</v>
      </c>
      <c r="MHZ18" s="90">
        <v>35379</v>
      </c>
      <c r="MIA18" s="90">
        <v>35379</v>
      </c>
      <c r="MIB18" s="90">
        <v>35379</v>
      </c>
      <c r="MIC18" s="90">
        <v>35379</v>
      </c>
      <c r="MID18" s="90">
        <v>35379</v>
      </c>
      <c r="MIE18" s="90">
        <v>35379</v>
      </c>
      <c r="MIF18" s="90">
        <v>35379</v>
      </c>
      <c r="MIG18" s="90">
        <v>35379</v>
      </c>
      <c r="MIH18" s="90">
        <v>35379</v>
      </c>
      <c r="MII18" s="90">
        <v>35379</v>
      </c>
      <c r="MIJ18" s="90">
        <v>35379</v>
      </c>
      <c r="MIK18" s="90">
        <v>35379</v>
      </c>
      <c r="MIL18" s="90">
        <v>35379</v>
      </c>
      <c r="MIM18" s="90">
        <v>35379</v>
      </c>
      <c r="MIN18" s="90">
        <v>35379</v>
      </c>
      <c r="MIO18" s="90">
        <v>35379</v>
      </c>
      <c r="MIP18" s="90">
        <v>35379</v>
      </c>
      <c r="MIQ18" s="90">
        <v>35379</v>
      </c>
      <c r="MIR18" s="90">
        <v>35379</v>
      </c>
      <c r="MIS18" s="90">
        <v>35379</v>
      </c>
      <c r="MIT18" s="90">
        <v>35379</v>
      </c>
      <c r="MIU18" s="90">
        <v>35379</v>
      </c>
      <c r="MIV18" s="90">
        <v>35379</v>
      </c>
      <c r="MIW18" s="90">
        <v>35379</v>
      </c>
      <c r="MIX18" s="90">
        <v>35379</v>
      </c>
      <c r="MIY18" s="90">
        <v>35379</v>
      </c>
      <c r="MIZ18" s="90">
        <v>35379</v>
      </c>
      <c r="MJA18" s="90">
        <v>35379</v>
      </c>
      <c r="MJB18" s="90">
        <v>35379</v>
      </c>
      <c r="MJC18" s="90">
        <v>35379</v>
      </c>
      <c r="MJD18" s="90">
        <v>35379</v>
      </c>
      <c r="MJE18" s="90">
        <v>35379</v>
      </c>
      <c r="MJF18" s="90">
        <v>35379</v>
      </c>
      <c r="MJG18" s="90">
        <v>35379</v>
      </c>
      <c r="MJH18" s="90">
        <v>35379</v>
      </c>
      <c r="MJI18" s="90">
        <v>35379</v>
      </c>
      <c r="MJJ18" s="90">
        <v>35379</v>
      </c>
      <c r="MJK18" s="90">
        <v>35379</v>
      </c>
      <c r="MJL18" s="90">
        <v>35379</v>
      </c>
      <c r="MJM18" s="90">
        <v>35379</v>
      </c>
      <c r="MJN18" s="90">
        <v>35379</v>
      </c>
      <c r="MJO18" s="90">
        <v>35379</v>
      </c>
      <c r="MJP18" s="90">
        <v>35379</v>
      </c>
      <c r="MJQ18" s="90">
        <v>35379</v>
      </c>
      <c r="MJR18" s="90">
        <v>35379</v>
      </c>
      <c r="MJS18" s="90">
        <v>35379</v>
      </c>
      <c r="MJT18" s="90">
        <v>35379</v>
      </c>
      <c r="MJU18" s="90">
        <v>35379</v>
      </c>
      <c r="MJV18" s="90">
        <v>35379</v>
      </c>
      <c r="MJW18" s="90">
        <v>35379</v>
      </c>
      <c r="MJX18" s="90">
        <v>35379</v>
      </c>
      <c r="MJY18" s="90">
        <v>35379</v>
      </c>
      <c r="MJZ18" s="90">
        <v>35379</v>
      </c>
      <c r="MKA18" s="90">
        <v>35379</v>
      </c>
      <c r="MKB18" s="90">
        <v>35379</v>
      </c>
      <c r="MKC18" s="90">
        <v>35379</v>
      </c>
      <c r="MKD18" s="90">
        <v>35379</v>
      </c>
      <c r="MKE18" s="90">
        <v>35379</v>
      </c>
      <c r="MKF18" s="90">
        <v>35379</v>
      </c>
      <c r="MKG18" s="90">
        <v>35379</v>
      </c>
      <c r="MKH18" s="90">
        <v>35379</v>
      </c>
      <c r="MKI18" s="90">
        <v>35379</v>
      </c>
      <c r="MKJ18" s="90">
        <v>35379</v>
      </c>
      <c r="MKK18" s="90">
        <v>35379</v>
      </c>
      <c r="MKL18" s="90">
        <v>35379</v>
      </c>
      <c r="MKM18" s="90">
        <v>35379</v>
      </c>
      <c r="MKN18" s="90">
        <v>35379</v>
      </c>
      <c r="MKO18" s="90">
        <v>35379</v>
      </c>
      <c r="MKP18" s="90">
        <v>35379</v>
      </c>
      <c r="MKQ18" s="90">
        <v>35379</v>
      </c>
      <c r="MKR18" s="90">
        <v>35379</v>
      </c>
      <c r="MKS18" s="90">
        <v>35379</v>
      </c>
      <c r="MKT18" s="90">
        <v>35379</v>
      </c>
      <c r="MKU18" s="90">
        <v>35379</v>
      </c>
      <c r="MKV18" s="90">
        <v>35379</v>
      </c>
      <c r="MKW18" s="90">
        <v>35379</v>
      </c>
      <c r="MKX18" s="90">
        <v>35379</v>
      </c>
      <c r="MKY18" s="90">
        <v>35379</v>
      </c>
      <c r="MKZ18" s="90">
        <v>35379</v>
      </c>
      <c r="MLA18" s="90">
        <v>35379</v>
      </c>
      <c r="MLB18" s="90">
        <v>35379</v>
      </c>
      <c r="MLC18" s="90">
        <v>35379</v>
      </c>
      <c r="MLD18" s="90">
        <v>35379</v>
      </c>
      <c r="MLE18" s="90">
        <v>35379</v>
      </c>
      <c r="MLF18" s="90">
        <v>35379</v>
      </c>
      <c r="MLG18" s="90">
        <v>35379</v>
      </c>
      <c r="MLH18" s="90">
        <v>35379</v>
      </c>
      <c r="MLI18" s="90">
        <v>35379</v>
      </c>
      <c r="MLJ18" s="90">
        <v>35379</v>
      </c>
      <c r="MLK18" s="90">
        <v>35379</v>
      </c>
      <c r="MLL18" s="90">
        <v>35379</v>
      </c>
      <c r="MLM18" s="90">
        <v>35379</v>
      </c>
      <c r="MLN18" s="90">
        <v>35379</v>
      </c>
      <c r="MLO18" s="90">
        <v>35379</v>
      </c>
      <c r="MLP18" s="90">
        <v>35379</v>
      </c>
      <c r="MLQ18" s="90">
        <v>35379</v>
      </c>
      <c r="MLR18" s="90">
        <v>35379</v>
      </c>
      <c r="MLS18" s="90">
        <v>35379</v>
      </c>
      <c r="MLT18" s="90">
        <v>35379</v>
      </c>
      <c r="MLU18" s="90">
        <v>35379</v>
      </c>
      <c r="MLV18" s="90">
        <v>35379</v>
      </c>
      <c r="MLW18" s="90">
        <v>35379</v>
      </c>
      <c r="MLX18" s="90">
        <v>35379</v>
      </c>
      <c r="MLY18" s="90">
        <v>35379</v>
      </c>
      <c r="MLZ18" s="90">
        <v>35379</v>
      </c>
      <c r="MMA18" s="90">
        <v>35379</v>
      </c>
      <c r="MMB18" s="90">
        <v>35379</v>
      </c>
      <c r="MMC18" s="90">
        <v>35379</v>
      </c>
      <c r="MMD18" s="90">
        <v>35379</v>
      </c>
      <c r="MME18" s="90">
        <v>35379</v>
      </c>
      <c r="MMF18" s="90">
        <v>35379</v>
      </c>
      <c r="MMG18" s="90">
        <v>35379</v>
      </c>
      <c r="MMH18" s="90">
        <v>35379</v>
      </c>
      <c r="MMI18" s="90">
        <v>35379</v>
      </c>
      <c r="MMJ18" s="90">
        <v>35379</v>
      </c>
      <c r="MMK18" s="90">
        <v>35379</v>
      </c>
      <c r="MML18" s="90">
        <v>35379</v>
      </c>
      <c r="MMM18" s="90">
        <v>35379</v>
      </c>
      <c r="MMN18" s="90">
        <v>35379</v>
      </c>
      <c r="MMO18" s="90">
        <v>35379</v>
      </c>
      <c r="MMP18" s="90">
        <v>35379</v>
      </c>
      <c r="MMQ18" s="90">
        <v>35379</v>
      </c>
      <c r="MMR18" s="90">
        <v>35379</v>
      </c>
      <c r="MMS18" s="90">
        <v>35379</v>
      </c>
      <c r="MMT18" s="90">
        <v>35379</v>
      </c>
      <c r="MMU18" s="90">
        <v>35379</v>
      </c>
      <c r="MMV18" s="90">
        <v>35379</v>
      </c>
      <c r="MMW18" s="90">
        <v>35379</v>
      </c>
      <c r="MMX18" s="90">
        <v>35379</v>
      </c>
      <c r="MMY18" s="90">
        <v>35379</v>
      </c>
      <c r="MMZ18" s="90">
        <v>35379</v>
      </c>
      <c r="MNA18" s="90">
        <v>35379</v>
      </c>
      <c r="MNB18" s="90">
        <v>35379</v>
      </c>
      <c r="MNC18" s="90">
        <v>35379</v>
      </c>
      <c r="MND18" s="90">
        <v>35379</v>
      </c>
      <c r="MNE18" s="90">
        <v>35379</v>
      </c>
      <c r="MNF18" s="90">
        <v>35379</v>
      </c>
      <c r="MNG18" s="90">
        <v>35379</v>
      </c>
      <c r="MNH18" s="90">
        <v>35379</v>
      </c>
      <c r="MNI18" s="90">
        <v>35379</v>
      </c>
      <c r="MNJ18" s="90">
        <v>35379</v>
      </c>
      <c r="MNK18" s="90">
        <v>35379</v>
      </c>
      <c r="MNL18" s="90">
        <v>35379</v>
      </c>
      <c r="MNM18" s="90">
        <v>35379</v>
      </c>
      <c r="MNN18" s="90">
        <v>35379</v>
      </c>
      <c r="MNO18" s="90">
        <v>35379</v>
      </c>
      <c r="MNP18" s="90">
        <v>35379</v>
      </c>
      <c r="MNQ18" s="90">
        <v>35379</v>
      </c>
      <c r="MNR18" s="90">
        <v>35379</v>
      </c>
      <c r="MNS18" s="90">
        <v>35379</v>
      </c>
      <c r="MNT18" s="90">
        <v>35379</v>
      </c>
      <c r="MNU18" s="90">
        <v>35379</v>
      </c>
      <c r="MNV18" s="90">
        <v>35379</v>
      </c>
      <c r="MNW18" s="90">
        <v>35379</v>
      </c>
      <c r="MNX18" s="90">
        <v>35379</v>
      </c>
      <c r="MNY18" s="90">
        <v>35379</v>
      </c>
      <c r="MNZ18" s="90">
        <v>35379</v>
      </c>
      <c r="MOA18" s="90">
        <v>35379</v>
      </c>
      <c r="MOB18" s="90">
        <v>35379</v>
      </c>
      <c r="MOC18" s="90">
        <v>35379</v>
      </c>
      <c r="MOD18" s="90">
        <v>35379</v>
      </c>
      <c r="MOE18" s="90">
        <v>35379</v>
      </c>
      <c r="MOF18" s="90">
        <v>35379</v>
      </c>
      <c r="MOG18" s="90">
        <v>35379</v>
      </c>
      <c r="MOH18" s="90">
        <v>35379</v>
      </c>
      <c r="MOI18" s="90">
        <v>35379</v>
      </c>
      <c r="MOJ18" s="90">
        <v>35379</v>
      </c>
      <c r="MOK18" s="90">
        <v>35379</v>
      </c>
      <c r="MOL18" s="90">
        <v>35379</v>
      </c>
      <c r="MOM18" s="90">
        <v>35379</v>
      </c>
      <c r="MON18" s="90">
        <v>35379</v>
      </c>
      <c r="MOO18" s="90">
        <v>35379</v>
      </c>
      <c r="MOP18" s="90">
        <v>35379</v>
      </c>
      <c r="MOQ18" s="90">
        <v>35379</v>
      </c>
      <c r="MOR18" s="90">
        <v>35379</v>
      </c>
      <c r="MOS18" s="90">
        <v>35379</v>
      </c>
      <c r="MOT18" s="90">
        <v>35379</v>
      </c>
      <c r="MOU18" s="90">
        <v>35379</v>
      </c>
      <c r="MOV18" s="90">
        <v>35379</v>
      </c>
      <c r="MOW18" s="90">
        <v>35379</v>
      </c>
      <c r="MOX18" s="90">
        <v>35379</v>
      </c>
      <c r="MOY18" s="90">
        <v>35379</v>
      </c>
      <c r="MOZ18" s="90">
        <v>35379</v>
      </c>
      <c r="MPA18" s="90">
        <v>35379</v>
      </c>
      <c r="MPB18" s="90">
        <v>35379</v>
      </c>
      <c r="MPC18" s="90">
        <v>35379</v>
      </c>
      <c r="MPD18" s="90">
        <v>35379</v>
      </c>
      <c r="MPE18" s="90">
        <v>35379</v>
      </c>
      <c r="MPF18" s="90">
        <v>35379</v>
      </c>
      <c r="MPG18" s="90">
        <v>35379</v>
      </c>
      <c r="MPH18" s="90">
        <v>35379</v>
      </c>
      <c r="MPI18" s="90">
        <v>35379</v>
      </c>
      <c r="MPJ18" s="90">
        <v>35379</v>
      </c>
      <c r="MPK18" s="90">
        <v>35379</v>
      </c>
      <c r="MPL18" s="90">
        <v>35379</v>
      </c>
      <c r="MPM18" s="90">
        <v>35379</v>
      </c>
      <c r="MPN18" s="90">
        <v>35379</v>
      </c>
      <c r="MPO18" s="90">
        <v>35379</v>
      </c>
      <c r="MPP18" s="90">
        <v>35379</v>
      </c>
      <c r="MPQ18" s="90">
        <v>35379</v>
      </c>
      <c r="MPR18" s="90">
        <v>35379</v>
      </c>
      <c r="MPS18" s="90">
        <v>35379</v>
      </c>
      <c r="MPT18" s="90">
        <v>35379</v>
      </c>
      <c r="MPU18" s="90">
        <v>35379</v>
      </c>
      <c r="MPV18" s="90">
        <v>35379</v>
      </c>
      <c r="MPW18" s="90">
        <v>35379</v>
      </c>
      <c r="MPX18" s="90">
        <v>35379</v>
      </c>
      <c r="MPY18" s="90">
        <v>35379</v>
      </c>
      <c r="MPZ18" s="90">
        <v>35379</v>
      </c>
      <c r="MQA18" s="90">
        <v>35379</v>
      </c>
      <c r="MQB18" s="90">
        <v>35379</v>
      </c>
      <c r="MQC18" s="90">
        <v>35379</v>
      </c>
      <c r="MQD18" s="90">
        <v>35379</v>
      </c>
      <c r="MQE18" s="90">
        <v>35379</v>
      </c>
      <c r="MQF18" s="90">
        <v>35379</v>
      </c>
      <c r="MQG18" s="90">
        <v>35379</v>
      </c>
      <c r="MQH18" s="90">
        <v>35379</v>
      </c>
      <c r="MQI18" s="90">
        <v>35379</v>
      </c>
      <c r="MQJ18" s="90">
        <v>35379</v>
      </c>
      <c r="MQK18" s="90">
        <v>35379</v>
      </c>
      <c r="MQL18" s="90">
        <v>35379</v>
      </c>
      <c r="MQM18" s="90">
        <v>35379</v>
      </c>
      <c r="MQN18" s="90">
        <v>35379</v>
      </c>
      <c r="MQO18" s="90">
        <v>35379</v>
      </c>
      <c r="MQP18" s="90">
        <v>35379</v>
      </c>
      <c r="MQQ18" s="90">
        <v>35379</v>
      </c>
      <c r="MQR18" s="90">
        <v>35379</v>
      </c>
      <c r="MQS18" s="90">
        <v>35379</v>
      </c>
      <c r="MQT18" s="90">
        <v>35379</v>
      </c>
      <c r="MQU18" s="90">
        <v>35379</v>
      </c>
      <c r="MQV18" s="90">
        <v>35379</v>
      </c>
      <c r="MQW18" s="90">
        <v>35379</v>
      </c>
      <c r="MQX18" s="90">
        <v>35379</v>
      </c>
      <c r="MQY18" s="90">
        <v>35379</v>
      </c>
      <c r="MQZ18" s="90">
        <v>35379</v>
      </c>
      <c r="MRA18" s="90">
        <v>35379</v>
      </c>
      <c r="MRB18" s="90">
        <v>35379</v>
      </c>
      <c r="MRC18" s="90">
        <v>35379</v>
      </c>
      <c r="MRD18" s="90">
        <v>35379</v>
      </c>
      <c r="MRE18" s="90">
        <v>35379</v>
      </c>
      <c r="MRF18" s="90">
        <v>35379</v>
      </c>
      <c r="MRG18" s="90">
        <v>35379</v>
      </c>
      <c r="MRH18" s="90">
        <v>35379</v>
      </c>
      <c r="MRI18" s="90">
        <v>35379</v>
      </c>
      <c r="MRJ18" s="90">
        <v>35379</v>
      </c>
      <c r="MRK18" s="90">
        <v>35379</v>
      </c>
      <c r="MRL18" s="90">
        <v>35379</v>
      </c>
      <c r="MRM18" s="90">
        <v>35379</v>
      </c>
      <c r="MRN18" s="90">
        <v>35379</v>
      </c>
      <c r="MRO18" s="90">
        <v>35379</v>
      </c>
      <c r="MRP18" s="90">
        <v>35379</v>
      </c>
      <c r="MRQ18" s="90">
        <v>35379</v>
      </c>
      <c r="MRR18" s="90">
        <v>35379</v>
      </c>
      <c r="MRS18" s="90">
        <v>35379</v>
      </c>
      <c r="MRT18" s="90">
        <v>35379</v>
      </c>
      <c r="MRU18" s="90">
        <v>35379</v>
      </c>
      <c r="MRV18" s="90">
        <v>35379</v>
      </c>
      <c r="MRW18" s="90">
        <v>35379</v>
      </c>
      <c r="MRX18" s="90">
        <v>35379</v>
      </c>
      <c r="MRY18" s="90">
        <v>35379</v>
      </c>
      <c r="MRZ18" s="90">
        <v>35379</v>
      </c>
      <c r="MSA18" s="90">
        <v>35379</v>
      </c>
      <c r="MSB18" s="90">
        <v>35379</v>
      </c>
      <c r="MSC18" s="90">
        <v>35379</v>
      </c>
      <c r="MSD18" s="90">
        <v>35379</v>
      </c>
      <c r="MSE18" s="90">
        <v>35379</v>
      </c>
      <c r="MSF18" s="90">
        <v>35379</v>
      </c>
      <c r="MSG18" s="90">
        <v>35379</v>
      </c>
      <c r="MSH18" s="90">
        <v>35379</v>
      </c>
      <c r="MSI18" s="90">
        <v>35379</v>
      </c>
      <c r="MSJ18" s="90">
        <v>35379</v>
      </c>
      <c r="MSK18" s="90">
        <v>35379</v>
      </c>
      <c r="MSL18" s="90">
        <v>35379</v>
      </c>
      <c r="MSM18" s="90">
        <v>35379</v>
      </c>
      <c r="MSN18" s="90">
        <v>35379</v>
      </c>
      <c r="MSO18" s="90">
        <v>35379</v>
      </c>
      <c r="MSP18" s="90">
        <v>35379</v>
      </c>
      <c r="MSQ18" s="90">
        <v>35379</v>
      </c>
      <c r="MSR18" s="90">
        <v>35379</v>
      </c>
      <c r="MSS18" s="90">
        <v>35379</v>
      </c>
      <c r="MST18" s="90">
        <v>35379</v>
      </c>
      <c r="MSU18" s="90">
        <v>35379</v>
      </c>
      <c r="MSV18" s="90">
        <v>35379</v>
      </c>
      <c r="MSW18" s="90">
        <v>35379</v>
      </c>
      <c r="MSX18" s="90">
        <v>35379</v>
      </c>
      <c r="MSY18" s="90">
        <v>35379</v>
      </c>
      <c r="MSZ18" s="90">
        <v>35379</v>
      </c>
      <c r="MTA18" s="90">
        <v>35379</v>
      </c>
      <c r="MTB18" s="90">
        <v>35379</v>
      </c>
      <c r="MTC18" s="90">
        <v>35379</v>
      </c>
      <c r="MTD18" s="90">
        <v>35379</v>
      </c>
      <c r="MTE18" s="90">
        <v>35379</v>
      </c>
      <c r="MTF18" s="90">
        <v>35379</v>
      </c>
      <c r="MTG18" s="90">
        <v>35379</v>
      </c>
      <c r="MTH18" s="90">
        <v>35379</v>
      </c>
      <c r="MTI18" s="90">
        <v>35379</v>
      </c>
      <c r="MTJ18" s="90">
        <v>35379</v>
      </c>
      <c r="MTK18" s="90">
        <v>35379</v>
      </c>
      <c r="MTL18" s="90">
        <v>35379</v>
      </c>
      <c r="MTM18" s="90">
        <v>35379</v>
      </c>
      <c r="MTN18" s="90">
        <v>35379</v>
      </c>
      <c r="MTO18" s="90">
        <v>35379</v>
      </c>
      <c r="MTP18" s="90">
        <v>35379</v>
      </c>
      <c r="MTQ18" s="90">
        <v>35379</v>
      </c>
      <c r="MTR18" s="90">
        <v>35379</v>
      </c>
      <c r="MTS18" s="90">
        <v>35379</v>
      </c>
      <c r="MTT18" s="90">
        <v>35379</v>
      </c>
      <c r="MTU18" s="90">
        <v>35379</v>
      </c>
      <c r="MTV18" s="90">
        <v>35379</v>
      </c>
      <c r="MTW18" s="90">
        <v>35379</v>
      </c>
      <c r="MTX18" s="90">
        <v>35379</v>
      </c>
      <c r="MTY18" s="90">
        <v>35379</v>
      </c>
      <c r="MTZ18" s="90">
        <v>35379</v>
      </c>
      <c r="MUA18" s="90">
        <v>35379</v>
      </c>
      <c r="MUB18" s="90">
        <v>35379</v>
      </c>
      <c r="MUC18" s="90">
        <v>35379</v>
      </c>
      <c r="MUD18" s="90">
        <v>35379</v>
      </c>
      <c r="MUE18" s="90">
        <v>35379</v>
      </c>
      <c r="MUF18" s="90">
        <v>35379</v>
      </c>
      <c r="MUG18" s="90">
        <v>35379</v>
      </c>
      <c r="MUH18" s="90">
        <v>35379</v>
      </c>
      <c r="MUI18" s="90">
        <v>35379</v>
      </c>
      <c r="MUJ18" s="90">
        <v>35379</v>
      </c>
      <c r="MUK18" s="90">
        <v>35379</v>
      </c>
      <c r="MUL18" s="90">
        <v>35379</v>
      </c>
      <c r="MUM18" s="90">
        <v>35379</v>
      </c>
      <c r="MUN18" s="90">
        <v>35379</v>
      </c>
      <c r="MUO18" s="90">
        <v>35379</v>
      </c>
      <c r="MUP18" s="90">
        <v>35379</v>
      </c>
      <c r="MUQ18" s="90">
        <v>35379</v>
      </c>
      <c r="MUR18" s="90">
        <v>35379</v>
      </c>
      <c r="MUS18" s="90">
        <v>35379</v>
      </c>
      <c r="MUT18" s="90">
        <v>35379</v>
      </c>
      <c r="MUU18" s="90">
        <v>35379</v>
      </c>
      <c r="MUV18" s="90">
        <v>35379</v>
      </c>
      <c r="MUW18" s="90">
        <v>35379</v>
      </c>
      <c r="MUX18" s="90">
        <v>35379</v>
      </c>
      <c r="MUY18" s="90">
        <v>35379</v>
      </c>
      <c r="MUZ18" s="90">
        <v>35379</v>
      </c>
      <c r="MVA18" s="90">
        <v>35379</v>
      </c>
      <c r="MVB18" s="90">
        <v>35379</v>
      </c>
      <c r="MVC18" s="90">
        <v>35379</v>
      </c>
      <c r="MVD18" s="90">
        <v>35379</v>
      </c>
      <c r="MVE18" s="90">
        <v>35379</v>
      </c>
      <c r="MVF18" s="90">
        <v>35379</v>
      </c>
      <c r="MVG18" s="90">
        <v>35379</v>
      </c>
      <c r="MVH18" s="90">
        <v>35379</v>
      </c>
      <c r="MVI18" s="90">
        <v>35379</v>
      </c>
      <c r="MVJ18" s="90">
        <v>35379</v>
      </c>
      <c r="MVK18" s="90">
        <v>35379</v>
      </c>
      <c r="MVL18" s="90">
        <v>35379</v>
      </c>
      <c r="MVM18" s="90">
        <v>35379</v>
      </c>
      <c r="MVN18" s="90">
        <v>35379</v>
      </c>
      <c r="MVO18" s="90">
        <v>35379</v>
      </c>
      <c r="MVP18" s="90">
        <v>35379</v>
      </c>
      <c r="MVQ18" s="90">
        <v>35379</v>
      </c>
      <c r="MVR18" s="90">
        <v>35379</v>
      </c>
      <c r="MVS18" s="90">
        <v>35379</v>
      </c>
      <c r="MVT18" s="90">
        <v>35379</v>
      </c>
      <c r="MVU18" s="90">
        <v>35379</v>
      </c>
      <c r="MVV18" s="90">
        <v>35379</v>
      </c>
      <c r="MVW18" s="90">
        <v>35379</v>
      </c>
      <c r="MVX18" s="90">
        <v>35379</v>
      </c>
      <c r="MVY18" s="90">
        <v>35379</v>
      </c>
      <c r="MVZ18" s="90">
        <v>35379</v>
      </c>
      <c r="MWA18" s="90">
        <v>35379</v>
      </c>
      <c r="MWB18" s="90">
        <v>35379</v>
      </c>
      <c r="MWC18" s="90">
        <v>35379</v>
      </c>
      <c r="MWD18" s="90">
        <v>35379</v>
      </c>
      <c r="MWE18" s="90">
        <v>35379</v>
      </c>
      <c r="MWF18" s="90">
        <v>35379</v>
      </c>
      <c r="MWG18" s="90">
        <v>35379</v>
      </c>
      <c r="MWH18" s="90">
        <v>35379</v>
      </c>
      <c r="MWI18" s="90">
        <v>35379</v>
      </c>
      <c r="MWJ18" s="90">
        <v>35379</v>
      </c>
      <c r="MWK18" s="90">
        <v>35379</v>
      </c>
      <c r="MWL18" s="90">
        <v>35379</v>
      </c>
      <c r="MWM18" s="90">
        <v>35379</v>
      </c>
      <c r="MWN18" s="90">
        <v>35379</v>
      </c>
      <c r="MWO18" s="90">
        <v>35379</v>
      </c>
      <c r="MWP18" s="90">
        <v>35379</v>
      </c>
      <c r="MWQ18" s="90">
        <v>35379</v>
      </c>
      <c r="MWR18" s="90">
        <v>35379</v>
      </c>
      <c r="MWS18" s="90">
        <v>35379</v>
      </c>
      <c r="MWT18" s="90">
        <v>35379</v>
      </c>
      <c r="MWU18" s="90">
        <v>35379</v>
      </c>
      <c r="MWV18" s="90">
        <v>35379</v>
      </c>
      <c r="MWW18" s="90">
        <v>35379</v>
      </c>
      <c r="MWX18" s="90">
        <v>35379</v>
      </c>
      <c r="MWY18" s="90">
        <v>35379</v>
      </c>
      <c r="MWZ18" s="90">
        <v>35379</v>
      </c>
      <c r="MXA18" s="90">
        <v>35379</v>
      </c>
      <c r="MXB18" s="90">
        <v>35379</v>
      </c>
      <c r="MXC18" s="90">
        <v>35379</v>
      </c>
      <c r="MXD18" s="90">
        <v>35379</v>
      </c>
      <c r="MXE18" s="90">
        <v>35379</v>
      </c>
      <c r="MXF18" s="90">
        <v>35379</v>
      </c>
      <c r="MXG18" s="90">
        <v>35379</v>
      </c>
      <c r="MXH18" s="90">
        <v>35379</v>
      </c>
      <c r="MXI18" s="90">
        <v>35379</v>
      </c>
      <c r="MXJ18" s="90">
        <v>35379</v>
      </c>
      <c r="MXK18" s="90">
        <v>35379</v>
      </c>
      <c r="MXL18" s="90">
        <v>35379</v>
      </c>
      <c r="MXM18" s="90">
        <v>35379</v>
      </c>
      <c r="MXN18" s="90">
        <v>35379</v>
      </c>
      <c r="MXO18" s="90">
        <v>35379</v>
      </c>
      <c r="MXP18" s="90">
        <v>35379</v>
      </c>
      <c r="MXQ18" s="90">
        <v>35379</v>
      </c>
      <c r="MXR18" s="90">
        <v>35379</v>
      </c>
      <c r="MXS18" s="90">
        <v>35379</v>
      </c>
      <c r="MXT18" s="90">
        <v>35379</v>
      </c>
      <c r="MXU18" s="90">
        <v>35379</v>
      </c>
      <c r="MXV18" s="90">
        <v>35379</v>
      </c>
      <c r="MXW18" s="90">
        <v>35379</v>
      </c>
      <c r="MXX18" s="90">
        <v>35379</v>
      </c>
      <c r="MXY18" s="90">
        <v>35379</v>
      </c>
      <c r="MXZ18" s="90">
        <v>35379</v>
      </c>
      <c r="MYA18" s="90">
        <v>35379</v>
      </c>
      <c r="MYB18" s="90">
        <v>35379</v>
      </c>
      <c r="MYC18" s="90">
        <v>35379</v>
      </c>
      <c r="MYD18" s="90">
        <v>35379</v>
      </c>
      <c r="MYE18" s="90">
        <v>35379</v>
      </c>
      <c r="MYF18" s="90">
        <v>35379</v>
      </c>
      <c r="MYG18" s="90">
        <v>35379</v>
      </c>
      <c r="MYH18" s="90">
        <v>35379</v>
      </c>
      <c r="MYI18" s="90">
        <v>35379</v>
      </c>
      <c r="MYJ18" s="90">
        <v>35379</v>
      </c>
      <c r="MYK18" s="90">
        <v>35379</v>
      </c>
      <c r="MYL18" s="90">
        <v>35379</v>
      </c>
      <c r="MYM18" s="90">
        <v>35379</v>
      </c>
      <c r="MYN18" s="90">
        <v>35379</v>
      </c>
      <c r="MYO18" s="90">
        <v>35379</v>
      </c>
      <c r="MYP18" s="90">
        <v>35379</v>
      </c>
      <c r="MYQ18" s="90">
        <v>35379</v>
      </c>
      <c r="MYR18" s="90">
        <v>35379</v>
      </c>
      <c r="MYS18" s="90">
        <v>35379</v>
      </c>
      <c r="MYT18" s="90">
        <v>35379</v>
      </c>
      <c r="MYU18" s="90">
        <v>35379</v>
      </c>
      <c r="MYV18" s="90">
        <v>35379</v>
      </c>
      <c r="MYW18" s="90">
        <v>35379</v>
      </c>
      <c r="MYX18" s="90">
        <v>35379</v>
      </c>
      <c r="MYY18" s="90">
        <v>35379</v>
      </c>
      <c r="MYZ18" s="90">
        <v>35379</v>
      </c>
      <c r="MZA18" s="90">
        <v>35379</v>
      </c>
      <c r="MZB18" s="90">
        <v>35379</v>
      </c>
      <c r="MZC18" s="90">
        <v>35379</v>
      </c>
      <c r="MZD18" s="90">
        <v>35379</v>
      </c>
      <c r="MZE18" s="90">
        <v>35379</v>
      </c>
      <c r="MZF18" s="90">
        <v>35379</v>
      </c>
      <c r="MZG18" s="90">
        <v>35379</v>
      </c>
      <c r="MZH18" s="90">
        <v>35379</v>
      </c>
      <c r="MZI18" s="90">
        <v>35379</v>
      </c>
      <c r="MZJ18" s="90">
        <v>35379</v>
      </c>
      <c r="MZK18" s="90">
        <v>35379</v>
      </c>
      <c r="MZL18" s="90">
        <v>35379</v>
      </c>
      <c r="MZM18" s="90">
        <v>35379</v>
      </c>
      <c r="MZN18" s="90">
        <v>35379</v>
      </c>
      <c r="MZO18" s="90">
        <v>35379</v>
      </c>
      <c r="MZP18" s="90">
        <v>35379</v>
      </c>
      <c r="MZQ18" s="90">
        <v>35379</v>
      </c>
      <c r="MZR18" s="90">
        <v>35379</v>
      </c>
      <c r="MZS18" s="90">
        <v>35379</v>
      </c>
      <c r="MZT18" s="90">
        <v>35379</v>
      </c>
      <c r="MZU18" s="90">
        <v>35379</v>
      </c>
      <c r="MZV18" s="90">
        <v>35379</v>
      </c>
      <c r="MZW18" s="90">
        <v>35379</v>
      </c>
      <c r="MZX18" s="90">
        <v>35379</v>
      </c>
      <c r="MZY18" s="90">
        <v>35379</v>
      </c>
      <c r="MZZ18" s="90">
        <v>35379</v>
      </c>
      <c r="NAA18" s="90">
        <v>35379</v>
      </c>
      <c r="NAB18" s="90">
        <v>35379</v>
      </c>
      <c r="NAC18" s="90">
        <v>35379</v>
      </c>
      <c r="NAD18" s="90">
        <v>35379</v>
      </c>
      <c r="NAE18" s="90">
        <v>35379</v>
      </c>
      <c r="NAF18" s="90">
        <v>35379</v>
      </c>
      <c r="NAG18" s="90">
        <v>35379</v>
      </c>
      <c r="NAH18" s="90">
        <v>35379</v>
      </c>
      <c r="NAI18" s="90">
        <v>35379</v>
      </c>
      <c r="NAJ18" s="90">
        <v>35379</v>
      </c>
      <c r="NAK18" s="90">
        <v>35379</v>
      </c>
      <c r="NAL18" s="90">
        <v>35379</v>
      </c>
      <c r="NAM18" s="90">
        <v>35379</v>
      </c>
      <c r="NAN18" s="90">
        <v>35379</v>
      </c>
      <c r="NAO18" s="90">
        <v>35379</v>
      </c>
      <c r="NAP18" s="90">
        <v>35379</v>
      </c>
      <c r="NAQ18" s="90">
        <v>35379</v>
      </c>
      <c r="NAR18" s="90">
        <v>35379</v>
      </c>
      <c r="NAS18" s="90">
        <v>35379</v>
      </c>
      <c r="NAT18" s="90">
        <v>35379</v>
      </c>
      <c r="NAU18" s="90">
        <v>35379</v>
      </c>
      <c r="NAV18" s="90">
        <v>35379</v>
      </c>
      <c r="NAW18" s="90">
        <v>35379</v>
      </c>
      <c r="NAX18" s="90">
        <v>35379</v>
      </c>
      <c r="NAY18" s="90">
        <v>35379</v>
      </c>
      <c r="NAZ18" s="90">
        <v>35379</v>
      </c>
      <c r="NBA18" s="90">
        <v>35379</v>
      </c>
      <c r="NBB18" s="90">
        <v>35379</v>
      </c>
      <c r="NBC18" s="90">
        <v>35379</v>
      </c>
      <c r="NBD18" s="90">
        <v>35379</v>
      </c>
      <c r="NBE18" s="90">
        <v>35379</v>
      </c>
      <c r="NBF18" s="90">
        <v>35379</v>
      </c>
      <c r="NBG18" s="90">
        <v>35379</v>
      </c>
      <c r="NBH18" s="90">
        <v>35379</v>
      </c>
      <c r="NBI18" s="90">
        <v>35379</v>
      </c>
      <c r="NBJ18" s="90">
        <v>35379</v>
      </c>
      <c r="NBK18" s="90">
        <v>35379</v>
      </c>
      <c r="NBL18" s="90">
        <v>35379</v>
      </c>
      <c r="NBM18" s="90">
        <v>35379</v>
      </c>
      <c r="NBN18" s="90">
        <v>35379</v>
      </c>
      <c r="NBO18" s="90">
        <v>35379</v>
      </c>
      <c r="NBP18" s="90">
        <v>35379</v>
      </c>
      <c r="NBQ18" s="90">
        <v>35379</v>
      </c>
      <c r="NBR18" s="90">
        <v>35379</v>
      </c>
      <c r="NBS18" s="90">
        <v>35379</v>
      </c>
      <c r="NBT18" s="90">
        <v>35379</v>
      </c>
      <c r="NBU18" s="90">
        <v>35379</v>
      </c>
      <c r="NBV18" s="90">
        <v>35379</v>
      </c>
      <c r="NBW18" s="90">
        <v>35379</v>
      </c>
      <c r="NBX18" s="90">
        <v>35379</v>
      </c>
      <c r="NBY18" s="90">
        <v>35379</v>
      </c>
      <c r="NBZ18" s="90">
        <v>35379</v>
      </c>
      <c r="NCA18" s="90">
        <v>35379</v>
      </c>
      <c r="NCB18" s="90">
        <v>35379</v>
      </c>
      <c r="NCC18" s="90">
        <v>35379</v>
      </c>
      <c r="NCD18" s="90">
        <v>35379</v>
      </c>
      <c r="NCE18" s="90">
        <v>35379</v>
      </c>
      <c r="NCF18" s="90">
        <v>35379</v>
      </c>
      <c r="NCG18" s="90">
        <v>35379</v>
      </c>
      <c r="NCH18" s="90">
        <v>35379</v>
      </c>
      <c r="NCI18" s="90">
        <v>35379</v>
      </c>
      <c r="NCJ18" s="90">
        <v>35379</v>
      </c>
      <c r="NCK18" s="90">
        <v>35379</v>
      </c>
      <c r="NCL18" s="90">
        <v>35379</v>
      </c>
      <c r="NCM18" s="90">
        <v>35379</v>
      </c>
      <c r="NCN18" s="90">
        <v>35379</v>
      </c>
      <c r="NCO18" s="90">
        <v>35379</v>
      </c>
      <c r="NCP18" s="90">
        <v>35379</v>
      </c>
      <c r="NCQ18" s="90">
        <v>35379</v>
      </c>
      <c r="NCR18" s="90">
        <v>35379</v>
      </c>
      <c r="NCS18" s="90">
        <v>35379</v>
      </c>
      <c r="NCT18" s="90">
        <v>35379</v>
      </c>
      <c r="NCU18" s="90">
        <v>35379</v>
      </c>
      <c r="NCV18" s="90">
        <v>35379</v>
      </c>
      <c r="NCW18" s="90">
        <v>35379</v>
      </c>
      <c r="NCX18" s="90">
        <v>35379</v>
      </c>
      <c r="NCY18" s="90">
        <v>35379</v>
      </c>
      <c r="NCZ18" s="90">
        <v>35379</v>
      </c>
      <c r="NDA18" s="90">
        <v>35379</v>
      </c>
      <c r="NDB18" s="90">
        <v>35379</v>
      </c>
      <c r="NDC18" s="90">
        <v>35379</v>
      </c>
      <c r="NDD18" s="90">
        <v>35379</v>
      </c>
      <c r="NDE18" s="90">
        <v>35379</v>
      </c>
      <c r="NDF18" s="90">
        <v>35379</v>
      </c>
      <c r="NDG18" s="90">
        <v>35379</v>
      </c>
      <c r="NDH18" s="90">
        <v>35379</v>
      </c>
      <c r="NDI18" s="90">
        <v>35379</v>
      </c>
      <c r="NDJ18" s="90">
        <v>35379</v>
      </c>
      <c r="NDK18" s="90">
        <v>35379</v>
      </c>
      <c r="NDL18" s="90">
        <v>35379</v>
      </c>
      <c r="NDM18" s="90">
        <v>35379</v>
      </c>
      <c r="NDN18" s="90">
        <v>35379</v>
      </c>
      <c r="NDO18" s="90">
        <v>35379</v>
      </c>
      <c r="NDP18" s="90">
        <v>35379</v>
      </c>
      <c r="NDQ18" s="90">
        <v>35379</v>
      </c>
      <c r="NDR18" s="90">
        <v>35379</v>
      </c>
      <c r="NDS18" s="90">
        <v>35379</v>
      </c>
      <c r="NDT18" s="90">
        <v>35379</v>
      </c>
      <c r="NDU18" s="90">
        <v>35379</v>
      </c>
      <c r="NDV18" s="90">
        <v>35379</v>
      </c>
      <c r="NDW18" s="90">
        <v>35379</v>
      </c>
      <c r="NDX18" s="90">
        <v>35379</v>
      </c>
      <c r="NDY18" s="90">
        <v>35379</v>
      </c>
      <c r="NDZ18" s="90">
        <v>35379</v>
      </c>
      <c r="NEA18" s="90">
        <v>35379</v>
      </c>
      <c r="NEB18" s="90">
        <v>35379</v>
      </c>
      <c r="NEC18" s="90">
        <v>35379</v>
      </c>
      <c r="NED18" s="90">
        <v>35379</v>
      </c>
      <c r="NEE18" s="90">
        <v>35379</v>
      </c>
      <c r="NEF18" s="90">
        <v>35379</v>
      </c>
      <c r="NEG18" s="90">
        <v>35379</v>
      </c>
      <c r="NEH18" s="90">
        <v>35379</v>
      </c>
      <c r="NEI18" s="90">
        <v>35379</v>
      </c>
      <c r="NEJ18" s="90">
        <v>35379</v>
      </c>
      <c r="NEK18" s="90">
        <v>35379</v>
      </c>
      <c r="NEL18" s="90">
        <v>35379</v>
      </c>
      <c r="NEM18" s="90">
        <v>35379</v>
      </c>
      <c r="NEN18" s="90">
        <v>35379</v>
      </c>
      <c r="NEO18" s="90">
        <v>35379</v>
      </c>
      <c r="NEP18" s="90">
        <v>35379</v>
      </c>
      <c r="NEQ18" s="90">
        <v>35379</v>
      </c>
      <c r="NER18" s="90">
        <v>35379</v>
      </c>
      <c r="NES18" s="90">
        <v>35379</v>
      </c>
      <c r="NET18" s="90">
        <v>35379</v>
      </c>
      <c r="NEU18" s="90">
        <v>35379</v>
      </c>
      <c r="NEV18" s="90">
        <v>35379</v>
      </c>
      <c r="NEW18" s="90">
        <v>35379</v>
      </c>
      <c r="NEX18" s="90">
        <v>35379</v>
      </c>
      <c r="NEY18" s="90">
        <v>35379</v>
      </c>
      <c r="NEZ18" s="90">
        <v>35379</v>
      </c>
      <c r="NFA18" s="90">
        <v>35379</v>
      </c>
      <c r="NFB18" s="90">
        <v>35379</v>
      </c>
      <c r="NFC18" s="90">
        <v>35379</v>
      </c>
      <c r="NFD18" s="90">
        <v>35379</v>
      </c>
      <c r="NFE18" s="90">
        <v>35379</v>
      </c>
      <c r="NFF18" s="90">
        <v>35379</v>
      </c>
      <c r="NFG18" s="90">
        <v>35379</v>
      </c>
      <c r="NFH18" s="90">
        <v>35379</v>
      </c>
      <c r="NFI18" s="90">
        <v>35379</v>
      </c>
      <c r="NFJ18" s="90">
        <v>35379</v>
      </c>
      <c r="NFK18" s="90">
        <v>35379</v>
      </c>
      <c r="NFL18" s="90">
        <v>35379</v>
      </c>
      <c r="NFM18" s="90">
        <v>35379</v>
      </c>
      <c r="NFN18" s="90">
        <v>35379</v>
      </c>
      <c r="NFO18" s="90">
        <v>35379</v>
      </c>
      <c r="NFP18" s="90">
        <v>35379</v>
      </c>
      <c r="NFQ18" s="90">
        <v>35379</v>
      </c>
      <c r="NFR18" s="90">
        <v>35379</v>
      </c>
      <c r="NFS18" s="90">
        <v>35379</v>
      </c>
      <c r="NFT18" s="90">
        <v>35379</v>
      </c>
      <c r="NFU18" s="90">
        <v>35379</v>
      </c>
      <c r="NFV18" s="90">
        <v>35379</v>
      </c>
      <c r="NFW18" s="90">
        <v>35379</v>
      </c>
      <c r="NFX18" s="90">
        <v>35379</v>
      </c>
      <c r="NFY18" s="90">
        <v>35379</v>
      </c>
      <c r="NFZ18" s="90">
        <v>35379</v>
      </c>
      <c r="NGA18" s="90">
        <v>35379</v>
      </c>
      <c r="NGB18" s="90">
        <v>35379</v>
      </c>
      <c r="NGC18" s="90">
        <v>35379</v>
      </c>
      <c r="NGD18" s="90">
        <v>35379</v>
      </c>
      <c r="NGE18" s="90">
        <v>35379</v>
      </c>
      <c r="NGF18" s="90">
        <v>35379</v>
      </c>
      <c r="NGG18" s="90">
        <v>35379</v>
      </c>
      <c r="NGH18" s="90">
        <v>35379</v>
      </c>
      <c r="NGI18" s="90">
        <v>35379</v>
      </c>
      <c r="NGJ18" s="90">
        <v>35379</v>
      </c>
      <c r="NGK18" s="90">
        <v>35379</v>
      </c>
      <c r="NGL18" s="90">
        <v>35379</v>
      </c>
      <c r="NGM18" s="90">
        <v>35379</v>
      </c>
      <c r="NGN18" s="90">
        <v>35379</v>
      </c>
      <c r="NGO18" s="90">
        <v>35379</v>
      </c>
      <c r="NGP18" s="90">
        <v>35379</v>
      </c>
      <c r="NGQ18" s="90">
        <v>35379</v>
      </c>
      <c r="NGR18" s="90">
        <v>35379</v>
      </c>
      <c r="NGS18" s="90">
        <v>35379</v>
      </c>
      <c r="NGT18" s="90">
        <v>35379</v>
      </c>
      <c r="NGU18" s="90">
        <v>35379</v>
      </c>
      <c r="NGV18" s="90">
        <v>35379</v>
      </c>
      <c r="NGW18" s="90">
        <v>35379</v>
      </c>
      <c r="NGX18" s="90">
        <v>35379</v>
      </c>
      <c r="NGY18" s="90">
        <v>35379</v>
      </c>
      <c r="NGZ18" s="90">
        <v>35379</v>
      </c>
      <c r="NHA18" s="90">
        <v>35379</v>
      </c>
      <c r="NHB18" s="90">
        <v>35379</v>
      </c>
      <c r="NHC18" s="90">
        <v>35379</v>
      </c>
      <c r="NHD18" s="90">
        <v>35379</v>
      </c>
      <c r="NHE18" s="90">
        <v>35379</v>
      </c>
      <c r="NHF18" s="90">
        <v>35379</v>
      </c>
      <c r="NHG18" s="90">
        <v>35379</v>
      </c>
      <c r="NHH18" s="90">
        <v>35379</v>
      </c>
      <c r="NHI18" s="90">
        <v>35379</v>
      </c>
      <c r="NHJ18" s="90">
        <v>35379</v>
      </c>
      <c r="NHK18" s="90">
        <v>35379</v>
      </c>
      <c r="NHL18" s="90">
        <v>35379</v>
      </c>
      <c r="NHM18" s="90">
        <v>35379</v>
      </c>
      <c r="NHN18" s="90">
        <v>35379</v>
      </c>
      <c r="NHO18" s="90">
        <v>35379</v>
      </c>
      <c r="NHP18" s="90">
        <v>35379</v>
      </c>
      <c r="NHQ18" s="90">
        <v>35379</v>
      </c>
      <c r="NHR18" s="90">
        <v>35379</v>
      </c>
      <c r="NHS18" s="90">
        <v>35379</v>
      </c>
      <c r="NHT18" s="90">
        <v>35379</v>
      </c>
      <c r="NHU18" s="90">
        <v>35379</v>
      </c>
      <c r="NHV18" s="90">
        <v>35379</v>
      </c>
      <c r="NHW18" s="90">
        <v>35379</v>
      </c>
      <c r="NHX18" s="90">
        <v>35379</v>
      </c>
      <c r="NHY18" s="90">
        <v>35379</v>
      </c>
      <c r="NHZ18" s="90">
        <v>35379</v>
      </c>
      <c r="NIA18" s="90">
        <v>35379</v>
      </c>
      <c r="NIB18" s="90">
        <v>35379</v>
      </c>
      <c r="NIC18" s="90">
        <v>35379</v>
      </c>
      <c r="NID18" s="90">
        <v>35379</v>
      </c>
      <c r="NIE18" s="90">
        <v>35379</v>
      </c>
      <c r="NIF18" s="90">
        <v>35379</v>
      </c>
      <c r="NIG18" s="90">
        <v>35379</v>
      </c>
      <c r="NIH18" s="90">
        <v>35379</v>
      </c>
      <c r="NII18" s="90">
        <v>35379</v>
      </c>
      <c r="NIJ18" s="90">
        <v>35379</v>
      </c>
      <c r="NIK18" s="90">
        <v>35379</v>
      </c>
      <c r="NIL18" s="90">
        <v>35379</v>
      </c>
      <c r="NIM18" s="90">
        <v>35379</v>
      </c>
      <c r="NIN18" s="90">
        <v>35379</v>
      </c>
      <c r="NIO18" s="90">
        <v>35379</v>
      </c>
      <c r="NIP18" s="90">
        <v>35379</v>
      </c>
      <c r="NIQ18" s="90">
        <v>35379</v>
      </c>
      <c r="NIR18" s="90">
        <v>35379</v>
      </c>
      <c r="NIS18" s="90">
        <v>35379</v>
      </c>
      <c r="NIT18" s="90">
        <v>35379</v>
      </c>
      <c r="NIU18" s="90">
        <v>35379</v>
      </c>
      <c r="NIV18" s="90">
        <v>35379</v>
      </c>
      <c r="NIW18" s="90">
        <v>35379</v>
      </c>
      <c r="NIX18" s="90">
        <v>35379</v>
      </c>
      <c r="NIY18" s="90">
        <v>35379</v>
      </c>
      <c r="NIZ18" s="90">
        <v>35379</v>
      </c>
      <c r="NJA18" s="90">
        <v>35379</v>
      </c>
      <c r="NJB18" s="90">
        <v>35379</v>
      </c>
      <c r="NJC18" s="90">
        <v>35379</v>
      </c>
      <c r="NJD18" s="90">
        <v>35379</v>
      </c>
      <c r="NJE18" s="90">
        <v>35379</v>
      </c>
      <c r="NJF18" s="90">
        <v>35379</v>
      </c>
      <c r="NJG18" s="90">
        <v>35379</v>
      </c>
      <c r="NJH18" s="90">
        <v>35379</v>
      </c>
      <c r="NJI18" s="90">
        <v>35379</v>
      </c>
      <c r="NJJ18" s="90">
        <v>35379</v>
      </c>
      <c r="NJK18" s="90">
        <v>35379</v>
      </c>
      <c r="NJL18" s="90">
        <v>35379</v>
      </c>
      <c r="NJM18" s="90">
        <v>35379</v>
      </c>
      <c r="NJN18" s="90">
        <v>35379</v>
      </c>
      <c r="NJO18" s="90">
        <v>35379</v>
      </c>
      <c r="NJP18" s="90">
        <v>35379</v>
      </c>
      <c r="NJQ18" s="90">
        <v>35379</v>
      </c>
      <c r="NJR18" s="90">
        <v>35379</v>
      </c>
      <c r="NJS18" s="90">
        <v>35379</v>
      </c>
      <c r="NJT18" s="90">
        <v>35379</v>
      </c>
      <c r="NJU18" s="90">
        <v>35379</v>
      </c>
      <c r="NJV18" s="90">
        <v>35379</v>
      </c>
      <c r="NJW18" s="90">
        <v>35379</v>
      </c>
      <c r="NJX18" s="90">
        <v>35379</v>
      </c>
      <c r="NJY18" s="90">
        <v>35379</v>
      </c>
      <c r="NJZ18" s="90">
        <v>35379</v>
      </c>
      <c r="NKA18" s="90">
        <v>35379</v>
      </c>
      <c r="NKB18" s="90">
        <v>35379</v>
      </c>
      <c r="NKC18" s="90">
        <v>35379</v>
      </c>
      <c r="NKD18" s="90">
        <v>35379</v>
      </c>
      <c r="NKE18" s="90">
        <v>35379</v>
      </c>
      <c r="NKF18" s="90">
        <v>35379</v>
      </c>
      <c r="NKG18" s="90">
        <v>35379</v>
      </c>
      <c r="NKH18" s="90">
        <v>35379</v>
      </c>
      <c r="NKI18" s="90">
        <v>35379</v>
      </c>
      <c r="NKJ18" s="90">
        <v>35379</v>
      </c>
      <c r="NKK18" s="90">
        <v>35379</v>
      </c>
      <c r="NKL18" s="90">
        <v>35379</v>
      </c>
      <c r="NKM18" s="90">
        <v>35379</v>
      </c>
      <c r="NKN18" s="90">
        <v>35379</v>
      </c>
      <c r="NKO18" s="90">
        <v>35379</v>
      </c>
      <c r="NKP18" s="90">
        <v>35379</v>
      </c>
      <c r="NKQ18" s="90">
        <v>35379</v>
      </c>
      <c r="NKR18" s="90">
        <v>35379</v>
      </c>
      <c r="NKS18" s="90">
        <v>35379</v>
      </c>
      <c r="NKT18" s="90">
        <v>35379</v>
      </c>
      <c r="NKU18" s="90">
        <v>35379</v>
      </c>
      <c r="NKV18" s="90">
        <v>35379</v>
      </c>
      <c r="NKW18" s="90">
        <v>35379</v>
      </c>
      <c r="NKX18" s="90">
        <v>35379</v>
      </c>
      <c r="NKY18" s="90">
        <v>35379</v>
      </c>
      <c r="NKZ18" s="90">
        <v>35379</v>
      </c>
      <c r="NLA18" s="90">
        <v>35379</v>
      </c>
      <c r="NLB18" s="90">
        <v>35379</v>
      </c>
      <c r="NLC18" s="90">
        <v>35379</v>
      </c>
      <c r="NLD18" s="90">
        <v>35379</v>
      </c>
      <c r="NLE18" s="90">
        <v>35379</v>
      </c>
      <c r="NLF18" s="90">
        <v>35379</v>
      </c>
      <c r="NLG18" s="90">
        <v>35379</v>
      </c>
      <c r="NLH18" s="90">
        <v>35379</v>
      </c>
      <c r="NLI18" s="90">
        <v>35379</v>
      </c>
      <c r="NLJ18" s="90">
        <v>35379</v>
      </c>
      <c r="NLK18" s="90">
        <v>35379</v>
      </c>
      <c r="NLL18" s="90">
        <v>35379</v>
      </c>
      <c r="NLM18" s="90">
        <v>35379</v>
      </c>
      <c r="NLN18" s="90">
        <v>35379</v>
      </c>
      <c r="NLO18" s="90">
        <v>35379</v>
      </c>
      <c r="NLP18" s="90">
        <v>35379</v>
      </c>
      <c r="NLQ18" s="90">
        <v>35379</v>
      </c>
      <c r="NLR18" s="90">
        <v>35379</v>
      </c>
      <c r="NLS18" s="90">
        <v>35379</v>
      </c>
      <c r="NLT18" s="90">
        <v>35379</v>
      </c>
      <c r="NLU18" s="90">
        <v>35379</v>
      </c>
      <c r="NLV18" s="90">
        <v>35379</v>
      </c>
      <c r="NLW18" s="90">
        <v>35379</v>
      </c>
      <c r="NLX18" s="90">
        <v>35379</v>
      </c>
      <c r="NLY18" s="90">
        <v>35379</v>
      </c>
      <c r="NLZ18" s="90">
        <v>35379</v>
      </c>
      <c r="NMA18" s="90">
        <v>35379</v>
      </c>
      <c r="NMB18" s="90">
        <v>35379</v>
      </c>
      <c r="NMC18" s="90">
        <v>35379</v>
      </c>
      <c r="NMD18" s="90">
        <v>35379</v>
      </c>
      <c r="NME18" s="90">
        <v>35379</v>
      </c>
      <c r="NMF18" s="90">
        <v>35379</v>
      </c>
      <c r="NMG18" s="90">
        <v>35379</v>
      </c>
      <c r="NMH18" s="90">
        <v>35379</v>
      </c>
      <c r="NMI18" s="90">
        <v>35379</v>
      </c>
      <c r="NMJ18" s="90">
        <v>35379</v>
      </c>
      <c r="NMK18" s="90">
        <v>35379</v>
      </c>
      <c r="NML18" s="90">
        <v>35379</v>
      </c>
      <c r="NMM18" s="90">
        <v>35379</v>
      </c>
      <c r="NMN18" s="90">
        <v>35379</v>
      </c>
      <c r="NMO18" s="90">
        <v>35379</v>
      </c>
      <c r="NMP18" s="90">
        <v>35379</v>
      </c>
      <c r="NMQ18" s="90">
        <v>35379</v>
      </c>
      <c r="NMR18" s="90">
        <v>35379</v>
      </c>
      <c r="NMS18" s="90">
        <v>35379</v>
      </c>
      <c r="NMT18" s="90">
        <v>35379</v>
      </c>
      <c r="NMU18" s="90">
        <v>35379</v>
      </c>
      <c r="NMV18" s="90">
        <v>35379</v>
      </c>
      <c r="NMW18" s="90">
        <v>35379</v>
      </c>
      <c r="NMX18" s="90">
        <v>35379</v>
      </c>
      <c r="NMY18" s="90">
        <v>35379</v>
      </c>
      <c r="NMZ18" s="90">
        <v>35379</v>
      </c>
      <c r="NNA18" s="90">
        <v>35379</v>
      </c>
      <c r="NNB18" s="90">
        <v>35379</v>
      </c>
      <c r="NNC18" s="90">
        <v>35379</v>
      </c>
      <c r="NND18" s="90">
        <v>35379</v>
      </c>
      <c r="NNE18" s="90">
        <v>35379</v>
      </c>
      <c r="NNF18" s="90">
        <v>35379</v>
      </c>
      <c r="NNG18" s="90">
        <v>35379</v>
      </c>
      <c r="NNH18" s="90">
        <v>35379</v>
      </c>
      <c r="NNI18" s="90">
        <v>35379</v>
      </c>
      <c r="NNJ18" s="90">
        <v>35379</v>
      </c>
      <c r="NNK18" s="90">
        <v>35379</v>
      </c>
      <c r="NNL18" s="90">
        <v>35379</v>
      </c>
      <c r="NNM18" s="90">
        <v>35379</v>
      </c>
      <c r="NNN18" s="90">
        <v>35379</v>
      </c>
      <c r="NNO18" s="90">
        <v>35379</v>
      </c>
      <c r="NNP18" s="90">
        <v>35379</v>
      </c>
      <c r="NNQ18" s="90">
        <v>35379</v>
      </c>
      <c r="NNR18" s="90">
        <v>35379</v>
      </c>
      <c r="NNS18" s="90">
        <v>35379</v>
      </c>
      <c r="NNT18" s="90">
        <v>35379</v>
      </c>
      <c r="NNU18" s="90">
        <v>35379</v>
      </c>
      <c r="NNV18" s="90">
        <v>35379</v>
      </c>
      <c r="NNW18" s="90">
        <v>35379</v>
      </c>
      <c r="NNX18" s="90">
        <v>35379</v>
      </c>
      <c r="NNY18" s="90">
        <v>35379</v>
      </c>
      <c r="NNZ18" s="90">
        <v>35379</v>
      </c>
      <c r="NOA18" s="90">
        <v>35379</v>
      </c>
      <c r="NOB18" s="90">
        <v>35379</v>
      </c>
      <c r="NOC18" s="90">
        <v>35379</v>
      </c>
      <c r="NOD18" s="90">
        <v>35379</v>
      </c>
      <c r="NOE18" s="90">
        <v>35379</v>
      </c>
      <c r="NOF18" s="90">
        <v>35379</v>
      </c>
      <c r="NOG18" s="90">
        <v>35379</v>
      </c>
      <c r="NOH18" s="90">
        <v>35379</v>
      </c>
      <c r="NOI18" s="90">
        <v>35379</v>
      </c>
      <c r="NOJ18" s="90">
        <v>35379</v>
      </c>
      <c r="NOK18" s="90">
        <v>35379</v>
      </c>
      <c r="NOL18" s="90">
        <v>35379</v>
      </c>
      <c r="NOM18" s="90">
        <v>35379</v>
      </c>
      <c r="NON18" s="90">
        <v>35379</v>
      </c>
      <c r="NOO18" s="90">
        <v>35379</v>
      </c>
      <c r="NOP18" s="90">
        <v>35379</v>
      </c>
      <c r="NOQ18" s="90">
        <v>35379</v>
      </c>
      <c r="NOR18" s="90">
        <v>35379</v>
      </c>
      <c r="NOS18" s="90">
        <v>35379</v>
      </c>
      <c r="NOT18" s="90">
        <v>35379</v>
      </c>
      <c r="NOU18" s="90">
        <v>35379</v>
      </c>
      <c r="NOV18" s="90">
        <v>35379</v>
      </c>
      <c r="NOW18" s="90">
        <v>35379</v>
      </c>
      <c r="NOX18" s="90">
        <v>35379</v>
      </c>
      <c r="NOY18" s="90">
        <v>35379</v>
      </c>
      <c r="NOZ18" s="90">
        <v>35379</v>
      </c>
      <c r="NPA18" s="90">
        <v>35379</v>
      </c>
      <c r="NPB18" s="90">
        <v>35379</v>
      </c>
      <c r="NPC18" s="90">
        <v>35379</v>
      </c>
      <c r="NPD18" s="90">
        <v>35379</v>
      </c>
      <c r="NPE18" s="90">
        <v>35379</v>
      </c>
      <c r="NPF18" s="90">
        <v>35379</v>
      </c>
      <c r="NPG18" s="90">
        <v>35379</v>
      </c>
      <c r="NPH18" s="90">
        <v>35379</v>
      </c>
      <c r="NPI18" s="90">
        <v>35379</v>
      </c>
      <c r="NPJ18" s="90">
        <v>35379</v>
      </c>
      <c r="NPK18" s="90">
        <v>35379</v>
      </c>
      <c r="NPL18" s="90">
        <v>35379</v>
      </c>
      <c r="NPM18" s="90">
        <v>35379</v>
      </c>
      <c r="NPN18" s="90">
        <v>35379</v>
      </c>
      <c r="NPO18" s="90">
        <v>35379</v>
      </c>
      <c r="NPP18" s="90">
        <v>35379</v>
      </c>
      <c r="NPQ18" s="90">
        <v>35379</v>
      </c>
      <c r="NPR18" s="90">
        <v>35379</v>
      </c>
      <c r="NPS18" s="90">
        <v>35379</v>
      </c>
      <c r="NPT18" s="90">
        <v>35379</v>
      </c>
      <c r="NPU18" s="90">
        <v>35379</v>
      </c>
      <c r="NPV18" s="90">
        <v>35379</v>
      </c>
      <c r="NPW18" s="90">
        <v>35379</v>
      </c>
      <c r="NPX18" s="90">
        <v>35379</v>
      </c>
      <c r="NPY18" s="90">
        <v>35379</v>
      </c>
      <c r="NPZ18" s="90">
        <v>35379</v>
      </c>
      <c r="NQA18" s="90">
        <v>35379</v>
      </c>
      <c r="NQB18" s="90">
        <v>35379</v>
      </c>
      <c r="NQC18" s="90">
        <v>35379</v>
      </c>
      <c r="NQD18" s="90">
        <v>35379</v>
      </c>
      <c r="NQE18" s="90">
        <v>35379</v>
      </c>
      <c r="NQF18" s="90">
        <v>35379</v>
      </c>
      <c r="NQG18" s="90">
        <v>35379</v>
      </c>
      <c r="NQH18" s="90">
        <v>35379</v>
      </c>
      <c r="NQI18" s="90">
        <v>35379</v>
      </c>
      <c r="NQJ18" s="90">
        <v>35379</v>
      </c>
      <c r="NQK18" s="90">
        <v>35379</v>
      </c>
      <c r="NQL18" s="90">
        <v>35379</v>
      </c>
      <c r="NQM18" s="90">
        <v>35379</v>
      </c>
      <c r="NQN18" s="90">
        <v>35379</v>
      </c>
      <c r="NQO18" s="90">
        <v>35379</v>
      </c>
      <c r="NQP18" s="90">
        <v>35379</v>
      </c>
      <c r="NQQ18" s="90">
        <v>35379</v>
      </c>
      <c r="NQR18" s="90">
        <v>35379</v>
      </c>
      <c r="NQS18" s="90">
        <v>35379</v>
      </c>
      <c r="NQT18" s="90">
        <v>35379</v>
      </c>
      <c r="NQU18" s="90">
        <v>35379</v>
      </c>
      <c r="NQV18" s="90">
        <v>35379</v>
      </c>
      <c r="NQW18" s="90">
        <v>35379</v>
      </c>
      <c r="NQX18" s="90">
        <v>35379</v>
      </c>
      <c r="NQY18" s="90">
        <v>35379</v>
      </c>
      <c r="NQZ18" s="90">
        <v>35379</v>
      </c>
      <c r="NRA18" s="90">
        <v>35379</v>
      </c>
      <c r="NRB18" s="90">
        <v>35379</v>
      </c>
      <c r="NRC18" s="90">
        <v>35379</v>
      </c>
      <c r="NRD18" s="90">
        <v>35379</v>
      </c>
      <c r="NRE18" s="90">
        <v>35379</v>
      </c>
      <c r="NRF18" s="90">
        <v>35379</v>
      </c>
      <c r="NRG18" s="90">
        <v>35379</v>
      </c>
      <c r="NRH18" s="90">
        <v>35379</v>
      </c>
      <c r="NRI18" s="90">
        <v>35379</v>
      </c>
      <c r="NRJ18" s="90">
        <v>35379</v>
      </c>
      <c r="NRK18" s="90">
        <v>35379</v>
      </c>
      <c r="NRL18" s="90">
        <v>35379</v>
      </c>
      <c r="NRM18" s="90">
        <v>35379</v>
      </c>
      <c r="NRN18" s="90">
        <v>35379</v>
      </c>
      <c r="NRO18" s="90">
        <v>35379</v>
      </c>
      <c r="NRP18" s="90">
        <v>35379</v>
      </c>
      <c r="NRQ18" s="90">
        <v>35379</v>
      </c>
      <c r="NRR18" s="90">
        <v>35379</v>
      </c>
      <c r="NRS18" s="90">
        <v>35379</v>
      </c>
      <c r="NRT18" s="90">
        <v>35379</v>
      </c>
      <c r="NRU18" s="90">
        <v>35379</v>
      </c>
      <c r="NRV18" s="90">
        <v>35379</v>
      </c>
      <c r="NRW18" s="90">
        <v>35379</v>
      </c>
      <c r="NRX18" s="90">
        <v>35379</v>
      </c>
      <c r="NRY18" s="90">
        <v>35379</v>
      </c>
      <c r="NRZ18" s="90">
        <v>35379</v>
      </c>
      <c r="NSA18" s="90">
        <v>35379</v>
      </c>
      <c r="NSB18" s="90">
        <v>35379</v>
      </c>
      <c r="NSC18" s="90">
        <v>35379</v>
      </c>
      <c r="NSD18" s="90">
        <v>35379</v>
      </c>
      <c r="NSE18" s="90">
        <v>35379</v>
      </c>
      <c r="NSF18" s="90">
        <v>35379</v>
      </c>
      <c r="NSG18" s="90">
        <v>35379</v>
      </c>
      <c r="NSH18" s="90">
        <v>35379</v>
      </c>
      <c r="NSI18" s="90">
        <v>35379</v>
      </c>
      <c r="NSJ18" s="90">
        <v>35379</v>
      </c>
      <c r="NSK18" s="90">
        <v>35379</v>
      </c>
      <c r="NSL18" s="90">
        <v>35379</v>
      </c>
      <c r="NSM18" s="90">
        <v>35379</v>
      </c>
      <c r="NSN18" s="90">
        <v>35379</v>
      </c>
      <c r="NSO18" s="90">
        <v>35379</v>
      </c>
      <c r="NSP18" s="90">
        <v>35379</v>
      </c>
      <c r="NSQ18" s="90">
        <v>35379</v>
      </c>
      <c r="NSR18" s="90">
        <v>35379</v>
      </c>
      <c r="NSS18" s="90">
        <v>35379</v>
      </c>
      <c r="NST18" s="90">
        <v>35379</v>
      </c>
      <c r="NSU18" s="90">
        <v>35379</v>
      </c>
      <c r="NSV18" s="90">
        <v>35379</v>
      </c>
      <c r="NSW18" s="90">
        <v>35379</v>
      </c>
      <c r="NSX18" s="90">
        <v>35379</v>
      </c>
      <c r="NSY18" s="90">
        <v>35379</v>
      </c>
      <c r="NSZ18" s="90">
        <v>35379</v>
      </c>
      <c r="NTA18" s="90">
        <v>35379</v>
      </c>
      <c r="NTB18" s="90">
        <v>35379</v>
      </c>
      <c r="NTC18" s="90">
        <v>35379</v>
      </c>
      <c r="NTD18" s="90">
        <v>35379</v>
      </c>
      <c r="NTE18" s="90">
        <v>35379</v>
      </c>
      <c r="NTF18" s="90">
        <v>35379</v>
      </c>
      <c r="NTG18" s="90">
        <v>35379</v>
      </c>
      <c r="NTH18" s="90">
        <v>35379</v>
      </c>
      <c r="NTI18" s="90">
        <v>35379</v>
      </c>
      <c r="NTJ18" s="90">
        <v>35379</v>
      </c>
      <c r="NTK18" s="90">
        <v>35379</v>
      </c>
      <c r="NTL18" s="90">
        <v>35379</v>
      </c>
      <c r="NTM18" s="90">
        <v>35379</v>
      </c>
      <c r="NTN18" s="90">
        <v>35379</v>
      </c>
      <c r="NTO18" s="90">
        <v>35379</v>
      </c>
      <c r="NTP18" s="90">
        <v>35379</v>
      </c>
      <c r="NTQ18" s="90">
        <v>35379</v>
      </c>
      <c r="NTR18" s="90">
        <v>35379</v>
      </c>
      <c r="NTS18" s="90">
        <v>35379</v>
      </c>
      <c r="NTT18" s="90">
        <v>35379</v>
      </c>
      <c r="NTU18" s="90">
        <v>35379</v>
      </c>
      <c r="NTV18" s="90">
        <v>35379</v>
      </c>
      <c r="NTW18" s="90">
        <v>35379</v>
      </c>
      <c r="NTX18" s="90">
        <v>35379</v>
      </c>
      <c r="NTY18" s="90">
        <v>35379</v>
      </c>
      <c r="NTZ18" s="90">
        <v>35379</v>
      </c>
      <c r="NUA18" s="90">
        <v>35379</v>
      </c>
      <c r="NUB18" s="90">
        <v>35379</v>
      </c>
      <c r="NUC18" s="90">
        <v>35379</v>
      </c>
      <c r="NUD18" s="90">
        <v>35379</v>
      </c>
      <c r="NUE18" s="90">
        <v>35379</v>
      </c>
      <c r="NUF18" s="90">
        <v>35379</v>
      </c>
      <c r="NUG18" s="90">
        <v>35379</v>
      </c>
      <c r="NUH18" s="90">
        <v>35379</v>
      </c>
      <c r="NUI18" s="90">
        <v>35379</v>
      </c>
      <c r="NUJ18" s="90">
        <v>35379</v>
      </c>
      <c r="NUK18" s="90">
        <v>35379</v>
      </c>
      <c r="NUL18" s="90">
        <v>35379</v>
      </c>
      <c r="NUM18" s="90">
        <v>35379</v>
      </c>
      <c r="NUN18" s="90">
        <v>35379</v>
      </c>
      <c r="NUO18" s="90">
        <v>35379</v>
      </c>
      <c r="NUP18" s="90">
        <v>35379</v>
      </c>
      <c r="NUQ18" s="90">
        <v>35379</v>
      </c>
      <c r="NUR18" s="90">
        <v>35379</v>
      </c>
      <c r="NUS18" s="90">
        <v>35379</v>
      </c>
      <c r="NUT18" s="90">
        <v>35379</v>
      </c>
      <c r="NUU18" s="90">
        <v>35379</v>
      </c>
      <c r="NUV18" s="90">
        <v>35379</v>
      </c>
      <c r="NUW18" s="90">
        <v>35379</v>
      </c>
      <c r="NUX18" s="90">
        <v>35379</v>
      </c>
      <c r="NUY18" s="90">
        <v>35379</v>
      </c>
      <c r="NUZ18" s="90">
        <v>35379</v>
      </c>
      <c r="NVA18" s="90">
        <v>35379</v>
      </c>
      <c r="NVB18" s="90">
        <v>35379</v>
      </c>
      <c r="NVC18" s="90">
        <v>35379</v>
      </c>
      <c r="NVD18" s="90">
        <v>35379</v>
      </c>
      <c r="NVE18" s="90">
        <v>35379</v>
      </c>
      <c r="NVF18" s="90">
        <v>35379</v>
      </c>
      <c r="NVG18" s="90">
        <v>35379</v>
      </c>
      <c r="NVH18" s="90">
        <v>35379</v>
      </c>
      <c r="NVI18" s="90">
        <v>35379</v>
      </c>
      <c r="NVJ18" s="90">
        <v>35379</v>
      </c>
      <c r="NVK18" s="90">
        <v>35379</v>
      </c>
      <c r="NVL18" s="90">
        <v>35379</v>
      </c>
      <c r="NVM18" s="90">
        <v>35379</v>
      </c>
      <c r="NVN18" s="90">
        <v>35379</v>
      </c>
      <c r="NVO18" s="90">
        <v>35379</v>
      </c>
      <c r="NVP18" s="90">
        <v>35379</v>
      </c>
      <c r="NVQ18" s="90">
        <v>35379</v>
      </c>
      <c r="NVR18" s="90">
        <v>35379</v>
      </c>
      <c r="NVS18" s="90">
        <v>35379</v>
      </c>
      <c r="NVT18" s="90">
        <v>35379</v>
      </c>
      <c r="NVU18" s="90">
        <v>35379</v>
      </c>
      <c r="NVV18" s="90">
        <v>35379</v>
      </c>
      <c r="NVW18" s="90">
        <v>35379</v>
      </c>
      <c r="NVX18" s="90">
        <v>35379</v>
      </c>
      <c r="NVY18" s="90">
        <v>35379</v>
      </c>
      <c r="NVZ18" s="90">
        <v>35379</v>
      </c>
      <c r="NWA18" s="90">
        <v>35379</v>
      </c>
      <c r="NWB18" s="90">
        <v>35379</v>
      </c>
      <c r="NWC18" s="90">
        <v>35379</v>
      </c>
      <c r="NWD18" s="90">
        <v>35379</v>
      </c>
      <c r="NWE18" s="90">
        <v>35379</v>
      </c>
      <c r="NWF18" s="90">
        <v>35379</v>
      </c>
      <c r="NWG18" s="90">
        <v>35379</v>
      </c>
      <c r="NWH18" s="90">
        <v>35379</v>
      </c>
      <c r="NWI18" s="90">
        <v>35379</v>
      </c>
      <c r="NWJ18" s="90">
        <v>35379</v>
      </c>
      <c r="NWK18" s="90">
        <v>35379</v>
      </c>
      <c r="NWL18" s="90">
        <v>35379</v>
      </c>
      <c r="NWM18" s="90">
        <v>35379</v>
      </c>
      <c r="NWN18" s="90">
        <v>35379</v>
      </c>
      <c r="NWO18" s="90">
        <v>35379</v>
      </c>
      <c r="NWP18" s="90">
        <v>35379</v>
      </c>
      <c r="NWQ18" s="90">
        <v>35379</v>
      </c>
      <c r="NWR18" s="90">
        <v>35379</v>
      </c>
      <c r="NWS18" s="90">
        <v>35379</v>
      </c>
      <c r="NWT18" s="90">
        <v>35379</v>
      </c>
      <c r="NWU18" s="90">
        <v>35379</v>
      </c>
      <c r="NWV18" s="90">
        <v>35379</v>
      </c>
      <c r="NWW18" s="90">
        <v>35379</v>
      </c>
      <c r="NWX18" s="90">
        <v>35379</v>
      </c>
      <c r="NWY18" s="90">
        <v>35379</v>
      </c>
      <c r="NWZ18" s="90">
        <v>35379</v>
      </c>
      <c r="NXA18" s="90">
        <v>35379</v>
      </c>
      <c r="NXB18" s="90">
        <v>35379</v>
      </c>
      <c r="NXC18" s="90">
        <v>35379</v>
      </c>
      <c r="NXD18" s="90">
        <v>35379</v>
      </c>
      <c r="NXE18" s="90">
        <v>35379</v>
      </c>
      <c r="NXF18" s="90">
        <v>35379</v>
      </c>
      <c r="NXG18" s="90">
        <v>35379</v>
      </c>
      <c r="NXH18" s="90">
        <v>35379</v>
      </c>
      <c r="NXI18" s="90">
        <v>35379</v>
      </c>
      <c r="NXJ18" s="90">
        <v>35379</v>
      </c>
      <c r="NXK18" s="90">
        <v>35379</v>
      </c>
      <c r="NXL18" s="90">
        <v>35379</v>
      </c>
      <c r="NXM18" s="90">
        <v>35379</v>
      </c>
      <c r="NXN18" s="90">
        <v>35379</v>
      </c>
      <c r="NXO18" s="90">
        <v>35379</v>
      </c>
      <c r="NXP18" s="90">
        <v>35379</v>
      </c>
      <c r="NXQ18" s="90">
        <v>35379</v>
      </c>
      <c r="NXR18" s="90">
        <v>35379</v>
      </c>
      <c r="NXS18" s="90">
        <v>35379</v>
      </c>
      <c r="NXT18" s="90">
        <v>35379</v>
      </c>
      <c r="NXU18" s="90">
        <v>35379</v>
      </c>
      <c r="NXV18" s="90">
        <v>35379</v>
      </c>
      <c r="NXW18" s="90">
        <v>35379</v>
      </c>
      <c r="NXX18" s="90">
        <v>35379</v>
      </c>
      <c r="NXY18" s="90">
        <v>35379</v>
      </c>
      <c r="NXZ18" s="90">
        <v>35379</v>
      </c>
      <c r="NYA18" s="90">
        <v>35379</v>
      </c>
      <c r="NYB18" s="90">
        <v>35379</v>
      </c>
      <c r="NYC18" s="90">
        <v>35379</v>
      </c>
      <c r="NYD18" s="90">
        <v>35379</v>
      </c>
      <c r="NYE18" s="90">
        <v>35379</v>
      </c>
      <c r="NYF18" s="90">
        <v>35379</v>
      </c>
      <c r="NYG18" s="90">
        <v>35379</v>
      </c>
      <c r="NYH18" s="90">
        <v>35379</v>
      </c>
      <c r="NYI18" s="90">
        <v>35379</v>
      </c>
      <c r="NYJ18" s="90">
        <v>35379</v>
      </c>
      <c r="NYK18" s="90">
        <v>35379</v>
      </c>
      <c r="NYL18" s="90">
        <v>35379</v>
      </c>
      <c r="NYM18" s="90">
        <v>35379</v>
      </c>
      <c r="NYN18" s="90">
        <v>35379</v>
      </c>
      <c r="NYO18" s="90">
        <v>35379</v>
      </c>
      <c r="NYP18" s="90">
        <v>35379</v>
      </c>
      <c r="NYQ18" s="90">
        <v>35379</v>
      </c>
      <c r="NYR18" s="90">
        <v>35379</v>
      </c>
      <c r="NYS18" s="90">
        <v>35379</v>
      </c>
      <c r="NYT18" s="90">
        <v>35379</v>
      </c>
      <c r="NYU18" s="90">
        <v>35379</v>
      </c>
      <c r="NYV18" s="90">
        <v>35379</v>
      </c>
      <c r="NYW18" s="90">
        <v>35379</v>
      </c>
      <c r="NYX18" s="90">
        <v>35379</v>
      </c>
      <c r="NYY18" s="90">
        <v>35379</v>
      </c>
      <c r="NYZ18" s="90">
        <v>35379</v>
      </c>
      <c r="NZA18" s="90">
        <v>35379</v>
      </c>
      <c r="NZB18" s="90">
        <v>35379</v>
      </c>
      <c r="NZC18" s="90">
        <v>35379</v>
      </c>
      <c r="NZD18" s="90">
        <v>35379</v>
      </c>
      <c r="NZE18" s="90">
        <v>35379</v>
      </c>
      <c r="NZF18" s="90">
        <v>35379</v>
      </c>
      <c r="NZG18" s="90">
        <v>35379</v>
      </c>
      <c r="NZH18" s="90">
        <v>35379</v>
      </c>
      <c r="NZI18" s="90">
        <v>35379</v>
      </c>
      <c r="NZJ18" s="90">
        <v>35379</v>
      </c>
      <c r="NZK18" s="90">
        <v>35379</v>
      </c>
      <c r="NZL18" s="90">
        <v>35379</v>
      </c>
      <c r="NZM18" s="90">
        <v>35379</v>
      </c>
      <c r="NZN18" s="90">
        <v>35379</v>
      </c>
      <c r="NZO18" s="90">
        <v>35379</v>
      </c>
      <c r="NZP18" s="90">
        <v>35379</v>
      </c>
      <c r="NZQ18" s="90">
        <v>35379</v>
      </c>
      <c r="NZR18" s="90">
        <v>35379</v>
      </c>
      <c r="NZS18" s="90">
        <v>35379</v>
      </c>
      <c r="NZT18" s="90">
        <v>35379</v>
      </c>
      <c r="NZU18" s="90">
        <v>35379</v>
      </c>
      <c r="NZV18" s="90">
        <v>35379</v>
      </c>
      <c r="NZW18" s="90">
        <v>35379</v>
      </c>
      <c r="NZX18" s="90">
        <v>35379</v>
      </c>
      <c r="NZY18" s="90">
        <v>35379</v>
      </c>
      <c r="NZZ18" s="90">
        <v>35379</v>
      </c>
      <c r="OAA18" s="90">
        <v>35379</v>
      </c>
      <c r="OAB18" s="90">
        <v>35379</v>
      </c>
      <c r="OAC18" s="90">
        <v>35379</v>
      </c>
      <c r="OAD18" s="90">
        <v>35379</v>
      </c>
      <c r="OAE18" s="90">
        <v>35379</v>
      </c>
      <c r="OAF18" s="90">
        <v>35379</v>
      </c>
      <c r="OAG18" s="90">
        <v>35379</v>
      </c>
      <c r="OAH18" s="90">
        <v>35379</v>
      </c>
      <c r="OAI18" s="90">
        <v>35379</v>
      </c>
      <c r="OAJ18" s="90">
        <v>35379</v>
      </c>
      <c r="OAK18" s="90">
        <v>35379</v>
      </c>
      <c r="OAL18" s="90">
        <v>35379</v>
      </c>
      <c r="OAM18" s="90">
        <v>35379</v>
      </c>
      <c r="OAN18" s="90">
        <v>35379</v>
      </c>
      <c r="OAO18" s="90">
        <v>35379</v>
      </c>
      <c r="OAP18" s="90">
        <v>35379</v>
      </c>
      <c r="OAQ18" s="90">
        <v>35379</v>
      </c>
      <c r="OAR18" s="90">
        <v>35379</v>
      </c>
      <c r="OAS18" s="90">
        <v>35379</v>
      </c>
      <c r="OAT18" s="90">
        <v>35379</v>
      </c>
      <c r="OAU18" s="90">
        <v>35379</v>
      </c>
      <c r="OAV18" s="90">
        <v>35379</v>
      </c>
      <c r="OAW18" s="90">
        <v>35379</v>
      </c>
      <c r="OAX18" s="90">
        <v>35379</v>
      </c>
      <c r="OAY18" s="90">
        <v>35379</v>
      </c>
      <c r="OAZ18" s="90">
        <v>35379</v>
      </c>
      <c r="OBA18" s="90">
        <v>35379</v>
      </c>
      <c r="OBB18" s="90">
        <v>35379</v>
      </c>
      <c r="OBC18" s="90">
        <v>35379</v>
      </c>
      <c r="OBD18" s="90">
        <v>35379</v>
      </c>
      <c r="OBE18" s="90">
        <v>35379</v>
      </c>
      <c r="OBF18" s="90">
        <v>35379</v>
      </c>
      <c r="OBG18" s="90">
        <v>35379</v>
      </c>
      <c r="OBH18" s="90">
        <v>35379</v>
      </c>
      <c r="OBI18" s="90">
        <v>35379</v>
      </c>
      <c r="OBJ18" s="90">
        <v>35379</v>
      </c>
      <c r="OBK18" s="90">
        <v>35379</v>
      </c>
      <c r="OBL18" s="90">
        <v>35379</v>
      </c>
      <c r="OBM18" s="90">
        <v>35379</v>
      </c>
      <c r="OBN18" s="90">
        <v>35379</v>
      </c>
      <c r="OBO18" s="90">
        <v>35379</v>
      </c>
      <c r="OBP18" s="90">
        <v>35379</v>
      </c>
      <c r="OBQ18" s="90">
        <v>35379</v>
      </c>
      <c r="OBR18" s="90">
        <v>35379</v>
      </c>
      <c r="OBS18" s="90">
        <v>35379</v>
      </c>
      <c r="OBT18" s="90">
        <v>35379</v>
      </c>
      <c r="OBU18" s="90">
        <v>35379</v>
      </c>
      <c r="OBV18" s="90">
        <v>35379</v>
      </c>
      <c r="OBW18" s="90">
        <v>35379</v>
      </c>
      <c r="OBX18" s="90">
        <v>35379</v>
      </c>
      <c r="OBY18" s="90">
        <v>35379</v>
      </c>
      <c r="OBZ18" s="90">
        <v>35379</v>
      </c>
      <c r="OCA18" s="90">
        <v>35379</v>
      </c>
      <c r="OCB18" s="90">
        <v>35379</v>
      </c>
      <c r="OCC18" s="90">
        <v>35379</v>
      </c>
      <c r="OCD18" s="90">
        <v>35379</v>
      </c>
      <c r="OCE18" s="90">
        <v>35379</v>
      </c>
      <c r="OCF18" s="90">
        <v>35379</v>
      </c>
      <c r="OCG18" s="90">
        <v>35379</v>
      </c>
      <c r="OCH18" s="90">
        <v>35379</v>
      </c>
      <c r="OCI18" s="90">
        <v>35379</v>
      </c>
      <c r="OCJ18" s="90">
        <v>35379</v>
      </c>
      <c r="OCK18" s="90">
        <v>35379</v>
      </c>
      <c r="OCL18" s="90">
        <v>35379</v>
      </c>
      <c r="OCM18" s="90">
        <v>35379</v>
      </c>
      <c r="OCN18" s="90">
        <v>35379</v>
      </c>
      <c r="OCO18" s="90">
        <v>35379</v>
      </c>
      <c r="OCP18" s="90">
        <v>35379</v>
      </c>
      <c r="OCQ18" s="90">
        <v>35379</v>
      </c>
      <c r="OCR18" s="90">
        <v>35379</v>
      </c>
      <c r="OCS18" s="90">
        <v>35379</v>
      </c>
      <c r="OCT18" s="90">
        <v>35379</v>
      </c>
      <c r="OCU18" s="90">
        <v>35379</v>
      </c>
      <c r="OCV18" s="90">
        <v>35379</v>
      </c>
      <c r="OCW18" s="90">
        <v>35379</v>
      </c>
      <c r="OCX18" s="90">
        <v>35379</v>
      </c>
      <c r="OCY18" s="90">
        <v>35379</v>
      </c>
      <c r="OCZ18" s="90">
        <v>35379</v>
      </c>
      <c r="ODA18" s="90">
        <v>35379</v>
      </c>
      <c r="ODB18" s="90">
        <v>35379</v>
      </c>
      <c r="ODC18" s="90">
        <v>35379</v>
      </c>
      <c r="ODD18" s="90">
        <v>35379</v>
      </c>
      <c r="ODE18" s="90">
        <v>35379</v>
      </c>
      <c r="ODF18" s="90">
        <v>35379</v>
      </c>
      <c r="ODG18" s="90">
        <v>35379</v>
      </c>
      <c r="ODH18" s="90">
        <v>35379</v>
      </c>
      <c r="ODI18" s="90">
        <v>35379</v>
      </c>
      <c r="ODJ18" s="90">
        <v>35379</v>
      </c>
      <c r="ODK18" s="90">
        <v>35379</v>
      </c>
      <c r="ODL18" s="90">
        <v>35379</v>
      </c>
      <c r="ODM18" s="90">
        <v>35379</v>
      </c>
      <c r="ODN18" s="90">
        <v>35379</v>
      </c>
      <c r="ODO18" s="90">
        <v>35379</v>
      </c>
      <c r="ODP18" s="90">
        <v>35379</v>
      </c>
      <c r="ODQ18" s="90">
        <v>35379</v>
      </c>
      <c r="ODR18" s="90">
        <v>35379</v>
      </c>
      <c r="ODS18" s="90">
        <v>35379</v>
      </c>
      <c r="ODT18" s="90">
        <v>35379</v>
      </c>
      <c r="ODU18" s="90">
        <v>35379</v>
      </c>
      <c r="ODV18" s="90">
        <v>35379</v>
      </c>
      <c r="ODW18" s="90">
        <v>35379</v>
      </c>
      <c r="ODX18" s="90">
        <v>35379</v>
      </c>
      <c r="ODY18" s="90">
        <v>35379</v>
      </c>
      <c r="ODZ18" s="90">
        <v>35379</v>
      </c>
      <c r="OEA18" s="90">
        <v>35379</v>
      </c>
      <c r="OEB18" s="90">
        <v>35379</v>
      </c>
      <c r="OEC18" s="90">
        <v>35379</v>
      </c>
      <c r="OED18" s="90">
        <v>35379</v>
      </c>
      <c r="OEE18" s="90">
        <v>35379</v>
      </c>
      <c r="OEF18" s="90">
        <v>35379</v>
      </c>
      <c r="OEG18" s="90">
        <v>35379</v>
      </c>
      <c r="OEH18" s="90">
        <v>35379</v>
      </c>
      <c r="OEI18" s="90">
        <v>35379</v>
      </c>
      <c r="OEJ18" s="90">
        <v>35379</v>
      </c>
      <c r="OEK18" s="90">
        <v>35379</v>
      </c>
      <c r="OEL18" s="90">
        <v>35379</v>
      </c>
      <c r="OEM18" s="90">
        <v>35379</v>
      </c>
      <c r="OEN18" s="90">
        <v>35379</v>
      </c>
      <c r="OEO18" s="90">
        <v>35379</v>
      </c>
      <c r="OEP18" s="90">
        <v>35379</v>
      </c>
      <c r="OEQ18" s="90">
        <v>35379</v>
      </c>
      <c r="OER18" s="90">
        <v>35379</v>
      </c>
      <c r="OES18" s="90">
        <v>35379</v>
      </c>
      <c r="OET18" s="90">
        <v>35379</v>
      </c>
      <c r="OEU18" s="90">
        <v>35379</v>
      </c>
      <c r="OEV18" s="90">
        <v>35379</v>
      </c>
      <c r="OEW18" s="90">
        <v>35379</v>
      </c>
      <c r="OEX18" s="90">
        <v>35379</v>
      </c>
      <c r="OEY18" s="90">
        <v>35379</v>
      </c>
      <c r="OEZ18" s="90">
        <v>35379</v>
      </c>
      <c r="OFA18" s="90">
        <v>35379</v>
      </c>
      <c r="OFB18" s="90">
        <v>35379</v>
      </c>
      <c r="OFC18" s="90">
        <v>35379</v>
      </c>
      <c r="OFD18" s="90">
        <v>35379</v>
      </c>
      <c r="OFE18" s="90">
        <v>35379</v>
      </c>
      <c r="OFF18" s="90">
        <v>35379</v>
      </c>
      <c r="OFG18" s="90">
        <v>35379</v>
      </c>
      <c r="OFH18" s="90">
        <v>35379</v>
      </c>
      <c r="OFI18" s="90">
        <v>35379</v>
      </c>
      <c r="OFJ18" s="90">
        <v>35379</v>
      </c>
      <c r="OFK18" s="90">
        <v>35379</v>
      </c>
      <c r="OFL18" s="90">
        <v>35379</v>
      </c>
      <c r="OFM18" s="90">
        <v>35379</v>
      </c>
      <c r="OFN18" s="90">
        <v>35379</v>
      </c>
      <c r="OFO18" s="90">
        <v>35379</v>
      </c>
      <c r="OFP18" s="90">
        <v>35379</v>
      </c>
      <c r="OFQ18" s="90">
        <v>35379</v>
      </c>
      <c r="OFR18" s="90">
        <v>35379</v>
      </c>
      <c r="OFS18" s="90">
        <v>35379</v>
      </c>
      <c r="OFT18" s="90">
        <v>35379</v>
      </c>
      <c r="OFU18" s="90">
        <v>35379</v>
      </c>
      <c r="OFV18" s="90">
        <v>35379</v>
      </c>
      <c r="OFW18" s="90">
        <v>35379</v>
      </c>
      <c r="OFX18" s="90">
        <v>35379</v>
      </c>
      <c r="OFY18" s="90">
        <v>35379</v>
      </c>
      <c r="OFZ18" s="90">
        <v>35379</v>
      </c>
      <c r="OGA18" s="90">
        <v>35379</v>
      </c>
      <c r="OGB18" s="90">
        <v>35379</v>
      </c>
      <c r="OGC18" s="90">
        <v>35379</v>
      </c>
      <c r="OGD18" s="90">
        <v>35379</v>
      </c>
      <c r="OGE18" s="90">
        <v>35379</v>
      </c>
      <c r="OGF18" s="90">
        <v>35379</v>
      </c>
      <c r="OGG18" s="90">
        <v>35379</v>
      </c>
      <c r="OGH18" s="90">
        <v>35379</v>
      </c>
      <c r="OGI18" s="90">
        <v>35379</v>
      </c>
      <c r="OGJ18" s="90">
        <v>35379</v>
      </c>
      <c r="OGK18" s="90">
        <v>35379</v>
      </c>
      <c r="OGL18" s="90">
        <v>35379</v>
      </c>
      <c r="OGM18" s="90">
        <v>35379</v>
      </c>
      <c r="OGN18" s="90">
        <v>35379</v>
      </c>
      <c r="OGO18" s="90">
        <v>35379</v>
      </c>
      <c r="OGP18" s="90">
        <v>35379</v>
      </c>
      <c r="OGQ18" s="90">
        <v>35379</v>
      </c>
      <c r="OGR18" s="90">
        <v>35379</v>
      </c>
      <c r="OGS18" s="90">
        <v>35379</v>
      </c>
      <c r="OGT18" s="90">
        <v>35379</v>
      </c>
      <c r="OGU18" s="90">
        <v>35379</v>
      </c>
      <c r="OGV18" s="90">
        <v>35379</v>
      </c>
      <c r="OGW18" s="90">
        <v>35379</v>
      </c>
      <c r="OGX18" s="90">
        <v>35379</v>
      </c>
      <c r="OGY18" s="90">
        <v>35379</v>
      </c>
      <c r="OGZ18" s="90">
        <v>35379</v>
      </c>
      <c r="OHA18" s="90">
        <v>35379</v>
      </c>
      <c r="OHB18" s="90">
        <v>35379</v>
      </c>
      <c r="OHC18" s="90">
        <v>35379</v>
      </c>
      <c r="OHD18" s="90">
        <v>35379</v>
      </c>
      <c r="OHE18" s="90">
        <v>35379</v>
      </c>
      <c r="OHF18" s="90">
        <v>35379</v>
      </c>
      <c r="OHG18" s="90">
        <v>35379</v>
      </c>
      <c r="OHH18" s="90">
        <v>35379</v>
      </c>
      <c r="OHI18" s="90">
        <v>35379</v>
      </c>
      <c r="OHJ18" s="90">
        <v>35379</v>
      </c>
      <c r="OHK18" s="90">
        <v>35379</v>
      </c>
      <c r="OHL18" s="90">
        <v>35379</v>
      </c>
      <c r="OHM18" s="90">
        <v>35379</v>
      </c>
      <c r="OHN18" s="90">
        <v>35379</v>
      </c>
      <c r="OHO18" s="90">
        <v>35379</v>
      </c>
      <c r="OHP18" s="90">
        <v>35379</v>
      </c>
      <c r="OHQ18" s="90">
        <v>35379</v>
      </c>
      <c r="OHR18" s="90">
        <v>35379</v>
      </c>
      <c r="OHS18" s="90">
        <v>35379</v>
      </c>
      <c r="OHT18" s="90">
        <v>35379</v>
      </c>
      <c r="OHU18" s="90">
        <v>35379</v>
      </c>
      <c r="OHV18" s="90">
        <v>35379</v>
      </c>
      <c r="OHW18" s="90">
        <v>35379</v>
      </c>
      <c r="OHX18" s="90">
        <v>35379</v>
      </c>
      <c r="OHY18" s="90">
        <v>35379</v>
      </c>
      <c r="OHZ18" s="90">
        <v>35379</v>
      </c>
      <c r="OIA18" s="90">
        <v>35379</v>
      </c>
      <c r="OIB18" s="90">
        <v>35379</v>
      </c>
      <c r="OIC18" s="90">
        <v>35379</v>
      </c>
      <c r="OID18" s="90">
        <v>35379</v>
      </c>
      <c r="OIE18" s="90">
        <v>35379</v>
      </c>
      <c r="OIF18" s="90">
        <v>35379</v>
      </c>
      <c r="OIG18" s="90">
        <v>35379</v>
      </c>
      <c r="OIH18" s="90">
        <v>35379</v>
      </c>
      <c r="OII18" s="90">
        <v>35379</v>
      </c>
      <c r="OIJ18" s="90">
        <v>35379</v>
      </c>
      <c r="OIK18" s="90">
        <v>35379</v>
      </c>
      <c r="OIL18" s="90">
        <v>35379</v>
      </c>
      <c r="OIM18" s="90">
        <v>35379</v>
      </c>
      <c r="OIN18" s="90">
        <v>35379</v>
      </c>
      <c r="OIO18" s="90">
        <v>35379</v>
      </c>
      <c r="OIP18" s="90">
        <v>35379</v>
      </c>
      <c r="OIQ18" s="90">
        <v>35379</v>
      </c>
      <c r="OIR18" s="90">
        <v>35379</v>
      </c>
      <c r="OIS18" s="90">
        <v>35379</v>
      </c>
      <c r="OIT18" s="90">
        <v>35379</v>
      </c>
      <c r="OIU18" s="90">
        <v>35379</v>
      </c>
      <c r="OIV18" s="90">
        <v>35379</v>
      </c>
      <c r="OIW18" s="90">
        <v>35379</v>
      </c>
      <c r="OIX18" s="90">
        <v>35379</v>
      </c>
      <c r="OIY18" s="90">
        <v>35379</v>
      </c>
      <c r="OIZ18" s="90">
        <v>35379</v>
      </c>
      <c r="OJA18" s="90">
        <v>35379</v>
      </c>
      <c r="OJB18" s="90">
        <v>35379</v>
      </c>
      <c r="OJC18" s="90">
        <v>35379</v>
      </c>
      <c r="OJD18" s="90">
        <v>35379</v>
      </c>
      <c r="OJE18" s="90">
        <v>35379</v>
      </c>
      <c r="OJF18" s="90">
        <v>35379</v>
      </c>
      <c r="OJG18" s="90">
        <v>35379</v>
      </c>
      <c r="OJH18" s="90">
        <v>35379</v>
      </c>
      <c r="OJI18" s="90">
        <v>35379</v>
      </c>
      <c r="OJJ18" s="90">
        <v>35379</v>
      </c>
      <c r="OJK18" s="90">
        <v>35379</v>
      </c>
      <c r="OJL18" s="90">
        <v>35379</v>
      </c>
      <c r="OJM18" s="90">
        <v>35379</v>
      </c>
      <c r="OJN18" s="90">
        <v>35379</v>
      </c>
      <c r="OJO18" s="90">
        <v>35379</v>
      </c>
      <c r="OJP18" s="90">
        <v>35379</v>
      </c>
      <c r="OJQ18" s="90">
        <v>35379</v>
      </c>
      <c r="OJR18" s="90">
        <v>35379</v>
      </c>
      <c r="OJS18" s="90">
        <v>35379</v>
      </c>
      <c r="OJT18" s="90">
        <v>35379</v>
      </c>
      <c r="OJU18" s="90">
        <v>35379</v>
      </c>
      <c r="OJV18" s="90">
        <v>35379</v>
      </c>
      <c r="OJW18" s="90">
        <v>35379</v>
      </c>
      <c r="OJX18" s="90">
        <v>35379</v>
      </c>
      <c r="OJY18" s="90">
        <v>35379</v>
      </c>
      <c r="OJZ18" s="90">
        <v>35379</v>
      </c>
      <c r="OKA18" s="90">
        <v>35379</v>
      </c>
      <c r="OKB18" s="90">
        <v>35379</v>
      </c>
      <c r="OKC18" s="90">
        <v>35379</v>
      </c>
      <c r="OKD18" s="90">
        <v>35379</v>
      </c>
      <c r="OKE18" s="90">
        <v>35379</v>
      </c>
      <c r="OKF18" s="90">
        <v>35379</v>
      </c>
      <c r="OKG18" s="90">
        <v>35379</v>
      </c>
      <c r="OKH18" s="90">
        <v>35379</v>
      </c>
      <c r="OKI18" s="90">
        <v>35379</v>
      </c>
      <c r="OKJ18" s="90">
        <v>35379</v>
      </c>
      <c r="OKK18" s="90">
        <v>35379</v>
      </c>
      <c r="OKL18" s="90">
        <v>35379</v>
      </c>
      <c r="OKM18" s="90">
        <v>35379</v>
      </c>
      <c r="OKN18" s="90">
        <v>35379</v>
      </c>
      <c r="OKO18" s="90">
        <v>35379</v>
      </c>
      <c r="OKP18" s="90">
        <v>35379</v>
      </c>
      <c r="OKQ18" s="90">
        <v>35379</v>
      </c>
      <c r="OKR18" s="90">
        <v>35379</v>
      </c>
      <c r="OKS18" s="90">
        <v>35379</v>
      </c>
      <c r="OKT18" s="90">
        <v>35379</v>
      </c>
      <c r="OKU18" s="90">
        <v>35379</v>
      </c>
      <c r="OKV18" s="90">
        <v>35379</v>
      </c>
      <c r="OKW18" s="90">
        <v>35379</v>
      </c>
      <c r="OKX18" s="90">
        <v>35379</v>
      </c>
      <c r="OKY18" s="90">
        <v>35379</v>
      </c>
      <c r="OKZ18" s="90">
        <v>35379</v>
      </c>
      <c r="OLA18" s="90">
        <v>35379</v>
      </c>
      <c r="OLB18" s="90">
        <v>35379</v>
      </c>
      <c r="OLC18" s="90">
        <v>35379</v>
      </c>
      <c r="OLD18" s="90">
        <v>35379</v>
      </c>
      <c r="OLE18" s="90">
        <v>35379</v>
      </c>
      <c r="OLF18" s="90">
        <v>35379</v>
      </c>
      <c r="OLG18" s="90">
        <v>35379</v>
      </c>
      <c r="OLH18" s="90">
        <v>35379</v>
      </c>
      <c r="OLI18" s="90">
        <v>35379</v>
      </c>
      <c r="OLJ18" s="90">
        <v>35379</v>
      </c>
      <c r="OLK18" s="90">
        <v>35379</v>
      </c>
      <c r="OLL18" s="90">
        <v>35379</v>
      </c>
      <c r="OLM18" s="90">
        <v>35379</v>
      </c>
      <c r="OLN18" s="90">
        <v>35379</v>
      </c>
      <c r="OLO18" s="90">
        <v>35379</v>
      </c>
      <c r="OLP18" s="90">
        <v>35379</v>
      </c>
      <c r="OLQ18" s="90">
        <v>35379</v>
      </c>
      <c r="OLR18" s="90">
        <v>35379</v>
      </c>
      <c r="OLS18" s="90">
        <v>35379</v>
      </c>
      <c r="OLT18" s="90">
        <v>35379</v>
      </c>
      <c r="OLU18" s="90">
        <v>35379</v>
      </c>
      <c r="OLV18" s="90">
        <v>35379</v>
      </c>
      <c r="OLW18" s="90">
        <v>35379</v>
      </c>
      <c r="OLX18" s="90">
        <v>35379</v>
      </c>
      <c r="OLY18" s="90">
        <v>35379</v>
      </c>
      <c r="OLZ18" s="90">
        <v>35379</v>
      </c>
      <c r="OMA18" s="90">
        <v>35379</v>
      </c>
      <c r="OMB18" s="90">
        <v>35379</v>
      </c>
      <c r="OMC18" s="90">
        <v>35379</v>
      </c>
      <c r="OMD18" s="90">
        <v>35379</v>
      </c>
      <c r="OME18" s="90">
        <v>35379</v>
      </c>
      <c r="OMF18" s="90">
        <v>35379</v>
      </c>
      <c r="OMG18" s="90">
        <v>35379</v>
      </c>
      <c r="OMH18" s="90">
        <v>35379</v>
      </c>
      <c r="OMI18" s="90">
        <v>35379</v>
      </c>
      <c r="OMJ18" s="90">
        <v>35379</v>
      </c>
      <c r="OMK18" s="90">
        <v>35379</v>
      </c>
      <c r="OML18" s="90">
        <v>35379</v>
      </c>
      <c r="OMM18" s="90">
        <v>35379</v>
      </c>
      <c r="OMN18" s="90">
        <v>35379</v>
      </c>
      <c r="OMO18" s="90">
        <v>35379</v>
      </c>
      <c r="OMP18" s="90">
        <v>35379</v>
      </c>
      <c r="OMQ18" s="90">
        <v>35379</v>
      </c>
      <c r="OMR18" s="90">
        <v>35379</v>
      </c>
      <c r="OMS18" s="90">
        <v>35379</v>
      </c>
      <c r="OMT18" s="90">
        <v>35379</v>
      </c>
      <c r="OMU18" s="90">
        <v>35379</v>
      </c>
      <c r="OMV18" s="90">
        <v>35379</v>
      </c>
      <c r="OMW18" s="90">
        <v>35379</v>
      </c>
      <c r="OMX18" s="90">
        <v>35379</v>
      </c>
      <c r="OMY18" s="90">
        <v>35379</v>
      </c>
      <c r="OMZ18" s="90">
        <v>35379</v>
      </c>
      <c r="ONA18" s="90">
        <v>35379</v>
      </c>
      <c r="ONB18" s="90">
        <v>35379</v>
      </c>
      <c r="ONC18" s="90">
        <v>35379</v>
      </c>
      <c r="OND18" s="90">
        <v>35379</v>
      </c>
      <c r="ONE18" s="90">
        <v>35379</v>
      </c>
      <c r="ONF18" s="90">
        <v>35379</v>
      </c>
      <c r="ONG18" s="90">
        <v>35379</v>
      </c>
      <c r="ONH18" s="90">
        <v>35379</v>
      </c>
      <c r="ONI18" s="90">
        <v>35379</v>
      </c>
      <c r="ONJ18" s="90">
        <v>35379</v>
      </c>
      <c r="ONK18" s="90">
        <v>35379</v>
      </c>
      <c r="ONL18" s="90">
        <v>35379</v>
      </c>
      <c r="ONM18" s="90">
        <v>35379</v>
      </c>
      <c r="ONN18" s="90">
        <v>35379</v>
      </c>
      <c r="ONO18" s="90">
        <v>35379</v>
      </c>
      <c r="ONP18" s="90">
        <v>35379</v>
      </c>
      <c r="ONQ18" s="90">
        <v>35379</v>
      </c>
      <c r="ONR18" s="90">
        <v>35379</v>
      </c>
      <c r="ONS18" s="90">
        <v>35379</v>
      </c>
      <c r="ONT18" s="90">
        <v>35379</v>
      </c>
      <c r="ONU18" s="90">
        <v>35379</v>
      </c>
      <c r="ONV18" s="90">
        <v>35379</v>
      </c>
      <c r="ONW18" s="90">
        <v>35379</v>
      </c>
      <c r="ONX18" s="90">
        <v>35379</v>
      </c>
      <c r="ONY18" s="90">
        <v>35379</v>
      </c>
      <c r="ONZ18" s="90">
        <v>35379</v>
      </c>
      <c r="OOA18" s="90">
        <v>35379</v>
      </c>
      <c r="OOB18" s="90">
        <v>35379</v>
      </c>
      <c r="OOC18" s="90">
        <v>35379</v>
      </c>
      <c r="OOD18" s="90">
        <v>35379</v>
      </c>
      <c r="OOE18" s="90">
        <v>35379</v>
      </c>
      <c r="OOF18" s="90">
        <v>35379</v>
      </c>
      <c r="OOG18" s="90">
        <v>35379</v>
      </c>
      <c r="OOH18" s="90">
        <v>35379</v>
      </c>
      <c r="OOI18" s="90">
        <v>35379</v>
      </c>
      <c r="OOJ18" s="90">
        <v>35379</v>
      </c>
      <c r="OOK18" s="90">
        <v>35379</v>
      </c>
      <c r="OOL18" s="90">
        <v>35379</v>
      </c>
      <c r="OOM18" s="90">
        <v>35379</v>
      </c>
      <c r="OON18" s="90">
        <v>35379</v>
      </c>
      <c r="OOO18" s="90">
        <v>35379</v>
      </c>
      <c r="OOP18" s="90">
        <v>35379</v>
      </c>
      <c r="OOQ18" s="90">
        <v>35379</v>
      </c>
      <c r="OOR18" s="90">
        <v>35379</v>
      </c>
      <c r="OOS18" s="90">
        <v>35379</v>
      </c>
      <c r="OOT18" s="90">
        <v>35379</v>
      </c>
      <c r="OOU18" s="90">
        <v>35379</v>
      </c>
      <c r="OOV18" s="90">
        <v>35379</v>
      </c>
      <c r="OOW18" s="90">
        <v>35379</v>
      </c>
      <c r="OOX18" s="90">
        <v>35379</v>
      </c>
      <c r="OOY18" s="90">
        <v>35379</v>
      </c>
      <c r="OOZ18" s="90">
        <v>35379</v>
      </c>
      <c r="OPA18" s="90">
        <v>35379</v>
      </c>
      <c r="OPB18" s="90">
        <v>35379</v>
      </c>
      <c r="OPC18" s="90">
        <v>35379</v>
      </c>
      <c r="OPD18" s="90">
        <v>35379</v>
      </c>
      <c r="OPE18" s="90">
        <v>35379</v>
      </c>
      <c r="OPF18" s="90">
        <v>35379</v>
      </c>
      <c r="OPG18" s="90">
        <v>35379</v>
      </c>
      <c r="OPH18" s="90">
        <v>35379</v>
      </c>
      <c r="OPI18" s="90">
        <v>35379</v>
      </c>
      <c r="OPJ18" s="90">
        <v>35379</v>
      </c>
      <c r="OPK18" s="90">
        <v>35379</v>
      </c>
      <c r="OPL18" s="90">
        <v>35379</v>
      </c>
      <c r="OPM18" s="90">
        <v>35379</v>
      </c>
      <c r="OPN18" s="90">
        <v>35379</v>
      </c>
      <c r="OPO18" s="90">
        <v>35379</v>
      </c>
      <c r="OPP18" s="90">
        <v>35379</v>
      </c>
      <c r="OPQ18" s="90">
        <v>35379</v>
      </c>
      <c r="OPR18" s="90">
        <v>35379</v>
      </c>
      <c r="OPS18" s="90">
        <v>35379</v>
      </c>
      <c r="OPT18" s="90">
        <v>35379</v>
      </c>
      <c r="OPU18" s="90">
        <v>35379</v>
      </c>
      <c r="OPV18" s="90">
        <v>35379</v>
      </c>
      <c r="OPW18" s="90">
        <v>35379</v>
      </c>
      <c r="OPX18" s="90">
        <v>35379</v>
      </c>
      <c r="OPY18" s="90">
        <v>35379</v>
      </c>
      <c r="OPZ18" s="90">
        <v>35379</v>
      </c>
      <c r="OQA18" s="90">
        <v>35379</v>
      </c>
      <c r="OQB18" s="90">
        <v>35379</v>
      </c>
      <c r="OQC18" s="90">
        <v>35379</v>
      </c>
      <c r="OQD18" s="90">
        <v>35379</v>
      </c>
      <c r="OQE18" s="90">
        <v>35379</v>
      </c>
      <c r="OQF18" s="90">
        <v>35379</v>
      </c>
      <c r="OQG18" s="90">
        <v>35379</v>
      </c>
      <c r="OQH18" s="90">
        <v>35379</v>
      </c>
      <c r="OQI18" s="90">
        <v>35379</v>
      </c>
      <c r="OQJ18" s="90">
        <v>35379</v>
      </c>
      <c r="OQK18" s="90">
        <v>35379</v>
      </c>
      <c r="OQL18" s="90">
        <v>35379</v>
      </c>
      <c r="OQM18" s="90">
        <v>35379</v>
      </c>
      <c r="OQN18" s="90">
        <v>35379</v>
      </c>
      <c r="OQO18" s="90">
        <v>35379</v>
      </c>
      <c r="OQP18" s="90">
        <v>35379</v>
      </c>
      <c r="OQQ18" s="90">
        <v>35379</v>
      </c>
      <c r="OQR18" s="90">
        <v>35379</v>
      </c>
      <c r="OQS18" s="90">
        <v>35379</v>
      </c>
      <c r="OQT18" s="90">
        <v>35379</v>
      </c>
      <c r="OQU18" s="90">
        <v>35379</v>
      </c>
      <c r="OQV18" s="90">
        <v>35379</v>
      </c>
      <c r="OQW18" s="90">
        <v>35379</v>
      </c>
      <c r="OQX18" s="90">
        <v>35379</v>
      </c>
      <c r="OQY18" s="90">
        <v>35379</v>
      </c>
      <c r="OQZ18" s="90">
        <v>35379</v>
      </c>
      <c r="ORA18" s="90">
        <v>35379</v>
      </c>
      <c r="ORB18" s="90">
        <v>35379</v>
      </c>
      <c r="ORC18" s="90">
        <v>35379</v>
      </c>
      <c r="ORD18" s="90">
        <v>35379</v>
      </c>
      <c r="ORE18" s="90">
        <v>35379</v>
      </c>
      <c r="ORF18" s="90">
        <v>35379</v>
      </c>
      <c r="ORG18" s="90">
        <v>35379</v>
      </c>
      <c r="ORH18" s="90">
        <v>35379</v>
      </c>
      <c r="ORI18" s="90">
        <v>35379</v>
      </c>
      <c r="ORJ18" s="90">
        <v>35379</v>
      </c>
      <c r="ORK18" s="90">
        <v>35379</v>
      </c>
      <c r="ORL18" s="90">
        <v>35379</v>
      </c>
      <c r="ORM18" s="90">
        <v>35379</v>
      </c>
      <c r="ORN18" s="90">
        <v>35379</v>
      </c>
      <c r="ORO18" s="90">
        <v>35379</v>
      </c>
      <c r="ORP18" s="90">
        <v>35379</v>
      </c>
      <c r="ORQ18" s="90">
        <v>35379</v>
      </c>
      <c r="ORR18" s="90">
        <v>35379</v>
      </c>
      <c r="ORS18" s="90">
        <v>35379</v>
      </c>
      <c r="ORT18" s="90">
        <v>35379</v>
      </c>
      <c r="ORU18" s="90">
        <v>35379</v>
      </c>
      <c r="ORV18" s="90">
        <v>35379</v>
      </c>
      <c r="ORW18" s="90">
        <v>35379</v>
      </c>
      <c r="ORX18" s="90">
        <v>35379</v>
      </c>
      <c r="ORY18" s="90">
        <v>35379</v>
      </c>
      <c r="ORZ18" s="90">
        <v>35379</v>
      </c>
      <c r="OSA18" s="90">
        <v>35379</v>
      </c>
      <c r="OSB18" s="90">
        <v>35379</v>
      </c>
      <c r="OSC18" s="90">
        <v>35379</v>
      </c>
      <c r="OSD18" s="90">
        <v>35379</v>
      </c>
      <c r="OSE18" s="90">
        <v>35379</v>
      </c>
      <c r="OSF18" s="90">
        <v>35379</v>
      </c>
      <c r="OSG18" s="90">
        <v>35379</v>
      </c>
      <c r="OSH18" s="90">
        <v>35379</v>
      </c>
      <c r="OSI18" s="90">
        <v>35379</v>
      </c>
      <c r="OSJ18" s="90">
        <v>35379</v>
      </c>
      <c r="OSK18" s="90">
        <v>35379</v>
      </c>
      <c r="OSL18" s="90">
        <v>35379</v>
      </c>
      <c r="OSM18" s="90">
        <v>35379</v>
      </c>
      <c r="OSN18" s="90">
        <v>35379</v>
      </c>
      <c r="OSO18" s="90">
        <v>35379</v>
      </c>
      <c r="OSP18" s="90">
        <v>35379</v>
      </c>
      <c r="OSQ18" s="90">
        <v>35379</v>
      </c>
      <c r="OSR18" s="90">
        <v>35379</v>
      </c>
      <c r="OSS18" s="90">
        <v>35379</v>
      </c>
      <c r="OST18" s="90">
        <v>35379</v>
      </c>
      <c r="OSU18" s="90">
        <v>35379</v>
      </c>
      <c r="OSV18" s="90">
        <v>35379</v>
      </c>
      <c r="OSW18" s="90">
        <v>35379</v>
      </c>
      <c r="OSX18" s="90">
        <v>35379</v>
      </c>
      <c r="OSY18" s="90">
        <v>35379</v>
      </c>
      <c r="OSZ18" s="90">
        <v>35379</v>
      </c>
      <c r="OTA18" s="90">
        <v>35379</v>
      </c>
      <c r="OTB18" s="90">
        <v>35379</v>
      </c>
      <c r="OTC18" s="90">
        <v>35379</v>
      </c>
      <c r="OTD18" s="90">
        <v>35379</v>
      </c>
      <c r="OTE18" s="90">
        <v>35379</v>
      </c>
      <c r="OTF18" s="90">
        <v>35379</v>
      </c>
      <c r="OTG18" s="90">
        <v>35379</v>
      </c>
      <c r="OTH18" s="90">
        <v>35379</v>
      </c>
      <c r="OTI18" s="90">
        <v>35379</v>
      </c>
      <c r="OTJ18" s="90">
        <v>35379</v>
      </c>
      <c r="OTK18" s="90">
        <v>35379</v>
      </c>
      <c r="OTL18" s="90">
        <v>35379</v>
      </c>
      <c r="OTM18" s="90">
        <v>35379</v>
      </c>
      <c r="OTN18" s="90">
        <v>35379</v>
      </c>
      <c r="OTO18" s="90">
        <v>35379</v>
      </c>
      <c r="OTP18" s="90">
        <v>35379</v>
      </c>
      <c r="OTQ18" s="90">
        <v>35379</v>
      </c>
      <c r="OTR18" s="90">
        <v>35379</v>
      </c>
      <c r="OTS18" s="90">
        <v>35379</v>
      </c>
      <c r="OTT18" s="90">
        <v>35379</v>
      </c>
      <c r="OTU18" s="90">
        <v>35379</v>
      </c>
      <c r="OTV18" s="90">
        <v>35379</v>
      </c>
      <c r="OTW18" s="90">
        <v>35379</v>
      </c>
      <c r="OTX18" s="90">
        <v>35379</v>
      </c>
      <c r="OTY18" s="90">
        <v>35379</v>
      </c>
      <c r="OTZ18" s="90">
        <v>35379</v>
      </c>
      <c r="OUA18" s="90">
        <v>35379</v>
      </c>
      <c r="OUB18" s="90">
        <v>35379</v>
      </c>
      <c r="OUC18" s="90">
        <v>35379</v>
      </c>
      <c r="OUD18" s="90">
        <v>35379</v>
      </c>
      <c r="OUE18" s="90">
        <v>35379</v>
      </c>
      <c r="OUF18" s="90">
        <v>35379</v>
      </c>
      <c r="OUG18" s="90">
        <v>35379</v>
      </c>
      <c r="OUH18" s="90">
        <v>35379</v>
      </c>
      <c r="OUI18" s="90">
        <v>35379</v>
      </c>
      <c r="OUJ18" s="90">
        <v>35379</v>
      </c>
      <c r="OUK18" s="90">
        <v>35379</v>
      </c>
      <c r="OUL18" s="90">
        <v>35379</v>
      </c>
      <c r="OUM18" s="90">
        <v>35379</v>
      </c>
      <c r="OUN18" s="90">
        <v>35379</v>
      </c>
      <c r="OUO18" s="90">
        <v>35379</v>
      </c>
      <c r="OUP18" s="90">
        <v>35379</v>
      </c>
      <c r="OUQ18" s="90">
        <v>35379</v>
      </c>
      <c r="OUR18" s="90">
        <v>35379</v>
      </c>
      <c r="OUS18" s="90">
        <v>35379</v>
      </c>
      <c r="OUT18" s="90">
        <v>35379</v>
      </c>
      <c r="OUU18" s="90">
        <v>35379</v>
      </c>
      <c r="OUV18" s="90">
        <v>35379</v>
      </c>
      <c r="OUW18" s="90">
        <v>35379</v>
      </c>
      <c r="OUX18" s="90">
        <v>35379</v>
      </c>
      <c r="OUY18" s="90">
        <v>35379</v>
      </c>
      <c r="OUZ18" s="90">
        <v>35379</v>
      </c>
      <c r="OVA18" s="90">
        <v>35379</v>
      </c>
      <c r="OVB18" s="90">
        <v>35379</v>
      </c>
      <c r="OVC18" s="90">
        <v>35379</v>
      </c>
      <c r="OVD18" s="90">
        <v>35379</v>
      </c>
      <c r="OVE18" s="90">
        <v>35379</v>
      </c>
      <c r="OVF18" s="90">
        <v>35379</v>
      </c>
      <c r="OVG18" s="90">
        <v>35379</v>
      </c>
      <c r="OVH18" s="90">
        <v>35379</v>
      </c>
      <c r="OVI18" s="90">
        <v>35379</v>
      </c>
      <c r="OVJ18" s="90">
        <v>35379</v>
      </c>
      <c r="OVK18" s="90">
        <v>35379</v>
      </c>
      <c r="OVL18" s="90">
        <v>35379</v>
      </c>
      <c r="OVM18" s="90">
        <v>35379</v>
      </c>
      <c r="OVN18" s="90">
        <v>35379</v>
      </c>
      <c r="OVO18" s="90">
        <v>35379</v>
      </c>
      <c r="OVP18" s="90">
        <v>35379</v>
      </c>
      <c r="OVQ18" s="90">
        <v>35379</v>
      </c>
      <c r="OVR18" s="90">
        <v>35379</v>
      </c>
      <c r="OVS18" s="90">
        <v>35379</v>
      </c>
      <c r="OVT18" s="90">
        <v>35379</v>
      </c>
      <c r="OVU18" s="90">
        <v>35379</v>
      </c>
      <c r="OVV18" s="90">
        <v>35379</v>
      </c>
      <c r="OVW18" s="90">
        <v>35379</v>
      </c>
      <c r="OVX18" s="90">
        <v>35379</v>
      </c>
      <c r="OVY18" s="90">
        <v>35379</v>
      </c>
      <c r="OVZ18" s="90">
        <v>35379</v>
      </c>
      <c r="OWA18" s="90">
        <v>35379</v>
      </c>
      <c r="OWB18" s="90">
        <v>35379</v>
      </c>
      <c r="OWC18" s="90">
        <v>35379</v>
      </c>
      <c r="OWD18" s="90">
        <v>35379</v>
      </c>
      <c r="OWE18" s="90">
        <v>35379</v>
      </c>
      <c r="OWF18" s="90">
        <v>35379</v>
      </c>
      <c r="OWG18" s="90">
        <v>35379</v>
      </c>
      <c r="OWH18" s="90">
        <v>35379</v>
      </c>
      <c r="OWI18" s="90">
        <v>35379</v>
      </c>
      <c r="OWJ18" s="90">
        <v>35379</v>
      </c>
      <c r="OWK18" s="90">
        <v>35379</v>
      </c>
      <c r="OWL18" s="90">
        <v>35379</v>
      </c>
      <c r="OWM18" s="90">
        <v>35379</v>
      </c>
      <c r="OWN18" s="90">
        <v>35379</v>
      </c>
      <c r="OWO18" s="90">
        <v>35379</v>
      </c>
      <c r="OWP18" s="90">
        <v>35379</v>
      </c>
      <c r="OWQ18" s="90">
        <v>35379</v>
      </c>
      <c r="OWR18" s="90">
        <v>35379</v>
      </c>
      <c r="OWS18" s="90">
        <v>35379</v>
      </c>
      <c r="OWT18" s="90">
        <v>35379</v>
      </c>
      <c r="OWU18" s="90">
        <v>35379</v>
      </c>
      <c r="OWV18" s="90">
        <v>35379</v>
      </c>
      <c r="OWW18" s="90">
        <v>35379</v>
      </c>
      <c r="OWX18" s="90">
        <v>35379</v>
      </c>
      <c r="OWY18" s="90">
        <v>35379</v>
      </c>
      <c r="OWZ18" s="90">
        <v>35379</v>
      </c>
      <c r="OXA18" s="90">
        <v>35379</v>
      </c>
      <c r="OXB18" s="90">
        <v>35379</v>
      </c>
      <c r="OXC18" s="90">
        <v>35379</v>
      </c>
      <c r="OXD18" s="90">
        <v>35379</v>
      </c>
      <c r="OXE18" s="90">
        <v>35379</v>
      </c>
      <c r="OXF18" s="90">
        <v>35379</v>
      </c>
      <c r="OXG18" s="90">
        <v>35379</v>
      </c>
      <c r="OXH18" s="90">
        <v>35379</v>
      </c>
      <c r="OXI18" s="90">
        <v>35379</v>
      </c>
      <c r="OXJ18" s="90">
        <v>35379</v>
      </c>
      <c r="OXK18" s="90">
        <v>35379</v>
      </c>
      <c r="OXL18" s="90">
        <v>35379</v>
      </c>
      <c r="OXM18" s="90">
        <v>35379</v>
      </c>
      <c r="OXN18" s="90">
        <v>35379</v>
      </c>
      <c r="OXO18" s="90">
        <v>35379</v>
      </c>
      <c r="OXP18" s="90">
        <v>35379</v>
      </c>
      <c r="OXQ18" s="90">
        <v>35379</v>
      </c>
      <c r="OXR18" s="90">
        <v>35379</v>
      </c>
      <c r="OXS18" s="90">
        <v>35379</v>
      </c>
      <c r="OXT18" s="90">
        <v>35379</v>
      </c>
      <c r="OXU18" s="90">
        <v>35379</v>
      </c>
      <c r="OXV18" s="90">
        <v>35379</v>
      </c>
      <c r="OXW18" s="90">
        <v>35379</v>
      </c>
      <c r="OXX18" s="90">
        <v>35379</v>
      </c>
      <c r="OXY18" s="90">
        <v>35379</v>
      </c>
      <c r="OXZ18" s="90">
        <v>35379</v>
      </c>
      <c r="OYA18" s="90">
        <v>35379</v>
      </c>
      <c r="OYB18" s="90">
        <v>35379</v>
      </c>
      <c r="OYC18" s="90">
        <v>35379</v>
      </c>
      <c r="OYD18" s="90">
        <v>35379</v>
      </c>
      <c r="OYE18" s="90">
        <v>35379</v>
      </c>
      <c r="OYF18" s="90">
        <v>35379</v>
      </c>
      <c r="OYG18" s="90">
        <v>35379</v>
      </c>
      <c r="OYH18" s="90">
        <v>35379</v>
      </c>
      <c r="OYI18" s="90">
        <v>35379</v>
      </c>
      <c r="OYJ18" s="90">
        <v>35379</v>
      </c>
      <c r="OYK18" s="90">
        <v>35379</v>
      </c>
      <c r="OYL18" s="90">
        <v>35379</v>
      </c>
      <c r="OYM18" s="90">
        <v>35379</v>
      </c>
      <c r="OYN18" s="90">
        <v>35379</v>
      </c>
      <c r="OYO18" s="90">
        <v>35379</v>
      </c>
      <c r="OYP18" s="90">
        <v>35379</v>
      </c>
      <c r="OYQ18" s="90">
        <v>35379</v>
      </c>
      <c r="OYR18" s="90">
        <v>35379</v>
      </c>
      <c r="OYS18" s="90">
        <v>35379</v>
      </c>
      <c r="OYT18" s="90">
        <v>35379</v>
      </c>
      <c r="OYU18" s="90">
        <v>35379</v>
      </c>
      <c r="OYV18" s="90">
        <v>35379</v>
      </c>
      <c r="OYW18" s="90">
        <v>35379</v>
      </c>
      <c r="OYX18" s="90">
        <v>35379</v>
      </c>
      <c r="OYY18" s="90">
        <v>35379</v>
      </c>
      <c r="OYZ18" s="90">
        <v>35379</v>
      </c>
      <c r="OZA18" s="90">
        <v>35379</v>
      </c>
      <c r="OZB18" s="90">
        <v>35379</v>
      </c>
      <c r="OZC18" s="90">
        <v>35379</v>
      </c>
      <c r="OZD18" s="90">
        <v>35379</v>
      </c>
      <c r="OZE18" s="90">
        <v>35379</v>
      </c>
      <c r="OZF18" s="90">
        <v>35379</v>
      </c>
      <c r="OZG18" s="90">
        <v>35379</v>
      </c>
      <c r="OZH18" s="90">
        <v>35379</v>
      </c>
      <c r="OZI18" s="90">
        <v>35379</v>
      </c>
      <c r="OZJ18" s="90">
        <v>35379</v>
      </c>
      <c r="OZK18" s="90">
        <v>35379</v>
      </c>
      <c r="OZL18" s="90">
        <v>35379</v>
      </c>
      <c r="OZM18" s="90">
        <v>35379</v>
      </c>
      <c r="OZN18" s="90">
        <v>35379</v>
      </c>
      <c r="OZO18" s="90">
        <v>35379</v>
      </c>
      <c r="OZP18" s="90">
        <v>35379</v>
      </c>
      <c r="OZQ18" s="90">
        <v>35379</v>
      </c>
      <c r="OZR18" s="90">
        <v>35379</v>
      </c>
      <c r="OZS18" s="90">
        <v>35379</v>
      </c>
      <c r="OZT18" s="90">
        <v>35379</v>
      </c>
      <c r="OZU18" s="90">
        <v>35379</v>
      </c>
      <c r="OZV18" s="90">
        <v>35379</v>
      </c>
      <c r="OZW18" s="90">
        <v>35379</v>
      </c>
      <c r="OZX18" s="90">
        <v>35379</v>
      </c>
      <c r="OZY18" s="90">
        <v>35379</v>
      </c>
      <c r="OZZ18" s="90">
        <v>35379</v>
      </c>
      <c r="PAA18" s="90">
        <v>35379</v>
      </c>
      <c r="PAB18" s="90">
        <v>35379</v>
      </c>
      <c r="PAC18" s="90">
        <v>35379</v>
      </c>
      <c r="PAD18" s="90">
        <v>35379</v>
      </c>
      <c r="PAE18" s="90">
        <v>35379</v>
      </c>
      <c r="PAF18" s="90">
        <v>35379</v>
      </c>
      <c r="PAG18" s="90">
        <v>35379</v>
      </c>
      <c r="PAH18" s="90">
        <v>35379</v>
      </c>
      <c r="PAI18" s="90">
        <v>35379</v>
      </c>
      <c r="PAJ18" s="90">
        <v>35379</v>
      </c>
      <c r="PAK18" s="90">
        <v>35379</v>
      </c>
      <c r="PAL18" s="90">
        <v>35379</v>
      </c>
      <c r="PAM18" s="90">
        <v>35379</v>
      </c>
      <c r="PAN18" s="90">
        <v>35379</v>
      </c>
      <c r="PAO18" s="90">
        <v>35379</v>
      </c>
      <c r="PAP18" s="90">
        <v>35379</v>
      </c>
      <c r="PAQ18" s="90">
        <v>35379</v>
      </c>
      <c r="PAR18" s="90">
        <v>35379</v>
      </c>
      <c r="PAS18" s="90">
        <v>35379</v>
      </c>
      <c r="PAT18" s="90">
        <v>35379</v>
      </c>
      <c r="PAU18" s="90">
        <v>35379</v>
      </c>
      <c r="PAV18" s="90">
        <v>35379</v>
      </c>
      <c r="PAW18" s="90">
        <v>35379</v>
      </c>
      <c r="PAX18" s="90">
        <v>35379</v>
      </c>
      <c r="PAY18" s="90">
        <v>35379</v>
      </c>
      <c r="PAZ18" s="90">
        <v>35379</v>
      </c>
      <c r="PBA18" s="90">
        <v>35379</v>
      </c>
      <c r="PBB18" s="90">
        <v>35379</v>
      </c>
      <c r="PBC18" s="90">
        <v>35379</v>
      </c>
      <c r="PBD18" s="90">
        <v>35379</v>
      </c>
      <c r="PBE18" s="90">
        <v>35379</v>
      </c>
      <c r="PBF18" s="90">
        <v>35379</v>
      </c>
      <c r="PBG18" s="90">
        <v>35379</v>
      </c>
      <c r="PBH18" s="90">
        <v>35379</v>
      </c>
      <c r="PBI18" s="90">
        <v>35379</v>
      </c>
      <c r="PBJ18" s="90">
        <v>35379</v>
      </c>
      <c r="PBK18" s="90">
        <v>35379</v>
      </c>
      <c r="PBL18" s="90">
        <v>35379</v>
      </c>
      <c r="PBM18" s="90">
        <v>35379</v>
      </c>
      <c r="PBN18" s="90">
        <v>35379</v>
      </c>
      <c r="PBO18" s="90">
        <v>35379</v>
      </c>
      <c r="PBP18" s="90">
        <v>35379</v>
      </c>
      <c r="PBQ18" s="90">
        <v>35379</v>
      </c>
      <c r="PBR18" s="90">
        <v>35379</v>
      </c>
      <c r="PBS18" s="90">
        <v>35379</v>
      </c>
      <c r="PBT18" s="90">
        <v>35379</v>
      </c>
      <c r="PBU18" s="90">
        <v>35379</v>
      </c>
      <c r="PBV18" s="90">
        <v>35379</v>
      </c>
      <c r="PBW18" s="90">
        <v>35379</v>
      </c>
      <c r="PBX18" s="90">
        <v>35379</v>
      </c>
      <c r="PBY18" s="90">
        <v>35379</v>
      </c>
      <c r="PBZ18" s="90">
        <v>35379</v>
      </c>
      <c r="PCA18" s="90">
        <v>35379</v>
      </c>
      <c r="PCB18" s="90">
        <v>35379</v>
      </c>
      <c r="PCC18" s="90">
        <v>35379</v>
      </c>
      <c r="PCD18" s="90">
        <v>35379</v>
      </c>
      <c r="PCE18" s="90">
        <v>35379</v>
      </c>
      <c r="PCF18" s="90">
        <v>35379</v>
      </c>
      <c r="PCG18" s="90">
        <v>35379</v>
      </c>
      <c r="PCH18" s="90">
        <v>35379</v>
      </c>
      <c r="PCI18" s="90">
        <v>35379</v>
      </c>
      <c r="PCJ18" s="90">
        <v>35379</v>
      </c>
      <c r="PCK18" s="90">
        <v>35379</v>
      </c>
      <c r="PCL18" s="90">
        <v>35379</v>
      </c>
      <c r="PCM18" s="90">
        <v>35379</v>
      </c>
      <c r="PCN18" s="90">
        <v>35379</v>
      </c>
      <c r="PCO18" s="90">
        <v>35379</v>
      </c>
      <c r="PCP18" s="90">
        <v>35379</v>
      </c>
      <c r="PCQ18" s="90">
        <v>35379</v>
      </c>
      <c r="PCR18" s="90">
        <v>35379</v>
      </c>
      <c r="PCS18" s="90">
        <v>35379</v>
      </c>
      <c r="PCT18" s="90">
        <v>35379</v>
      </c>
      <c r="PCU18" s="90">
        <v>35379</v>
      </c>
      <c r="PCV18" s="90">
        <v>35379</v>
      </c>
      <c r="PCW18" s="90">
        <v>35379</v>
      </c>
      <c r="PCX18" s="90">
        <v>35379</v>
      </c>
      <c r="PCY18" s="90">
        <v>35379</v>
      </c>
      <c r="PCZ18" s="90">
        <v>35379</v>
      </c>
      <c r="PDA18" s="90">
        <v>35379</v>
      </c>
      <c r="PDB18" s="90">
        <v>35379</v>
      </c>
      <c r="PDC18" s="90">
        <v>35379</v>
      </c>
      <c r="PDD18" s="90">
        <v>35379</v>
      </c>
      <c r="PDE18" s="90">
        <v>35379</v>
      </c>
      <c r="PDF18" s="90">
        <v>35379</v>
      </c>
      <c r="PDG18" s="90">
        <v>35379</v>
      </c>
      <c r="PDH18" s="90">
        <v>35379</v>
      </c>
      <c r="PDI18" s="90">
        <v>35379</v>
      </c>
      <c r="PDJ18" s="90">
        <v>35379</v>
      </c>
      <c r="PDK18" s="90">
        <v>35379</v>
      </c>
      <c r="PDL18" s="90">
        <v>35379</v>
      </c>
      <c r="PDM18" s="90">
        <v>35379</v>
      </c>
      <c r="PDN18" s="90">
        <v>35379</v>
      </c>
      <c r="PDO18" s="90">
        <v>35379</v>
      </c>
      <c r="PDP18" s="90">
        <v>35379</v>
      </c>
      <c r="PDQ18" s="90">
        <v>35379</v>
      </c>
      <c r="PDR18" s="90">
        <v>35379</v>
      </c>
      <c r="PDS18" s="90">
        <v>35379</v>
      </c>
      <c r="PDT18" s="90">
        <v>35379</v>
      </c>
      <c r="PDU18" s="90">
        <v>35379</v>
      </c>
      <c r="PDV18" s="90">
        <v>35379</v>
      </c>
      <c r="PDW18" s="90">
        <v>35379</v>
      </c>
      <c r="PDX18" s="90">
        <v>35379</v>
      </c>
      <c r="PDY18" s="90">
        <v>35379</v>
      </c>
      <c r="PDZ18" s="90">
        <v>35379</v>
      </c>
      <c r="PEA18" s="90">
        <v>35379</v>
      </c>
      <c r="PEB18" s="90">
        <v>35379</v>
      </c>
      <c r="PEC18" s="90">
        <v>35379</v>
      </c>
      <c r="PED18" s="90">
        <v>35379</v>
      </c>
      <c r="PEE18" s="90">
        <v>35379</v>
      </c>
      <c r="PEF18" s="90">
        <v>35379</v>
      </c>
      <c r="PEG18" s="90">
        <v>35379</v>
      </c>
      <c r="PEH18" s="90">
        <v>35379</v>
      </c>
      <c r="PEI18" s="90">
        <v>35379</v>
      </c>
      <c r="PEJ18" s="90">
        <v>35379</v>
      </c>
      <c r="PEK18" s="90">
        <v>35379</v>
      </c>
      <c r="PEL18" s="90">
        <v>35379</v>
      </c>
      <c r="PEM18" s="90">
        <v>35379</v>
      </c>
      <c r="PEN18" s="90">
        <v>35379</v>
      </c>
      <c r="PEO18" s="90">
        <v>35379</v>
      </c>
      <c r="PEP18" s="90">
        <v>35379</v>
      </c>
      <c r="PEQ18" s="90">
        <v>35379</v>
      </c>
      <c r="PER18" s="90">
        <v>35379</v>
      </c>
      <c r="PES18" s="90">
        <v>35379</v>
      </c>
      <c r="PET18" s="90">
        <v>35379</v>
      </c>
      <c r="PEU18" s="90">
        <v>35379</v>
      </c>
      <c r="PEV18" s="90">
        <v>35379</v>
      </c>
      <c r="PEW18" s="90">
        <v>35379</v>
      </c>
      <c r="PEX18" s="90">
        <v>35379</v>
      </c>
      <c r="PEY18" s="90">
        <v>35379</v>
      </c>
      <c r="PEZ18" s="90">
        <v>35379</v>
      </c>
      <c r="PFA18" s="90">
        <v>35379</v>
      </c>
      <c r="PFB18" s="90">
        <v>35379</v>
      </c>
      <c r="PFC18" s="90">
        <v>35379</v>
      </c>
      <c r="PFD18" s="90">
        <v>35379</v>
      </c>
      <c r="PFE18" s="90">
        <v>35379</v>
      </c>
      <c r="PFF18" s="90">
        <v>35379</v>
      </c>
      <c r="PFG18" s="90">
        <v>35379</v>
      </c>
      <c r="PFH18" s="90">
        <v>35379</v>
      </c>
      <c r="PFI18" s="90">
        <v>35379</v>
      </c>
      <c r="PFJ18" s="90">
        <v>35379</v>
      </c>
      <c r="PFK18" s="90">
        <v>35379</v>
      </c>
      <c r="PFL18" s="90">
        <v>35379</v>
      </c>
      <c r="PFM18" s="90">
        <v>35379</v>
      </c>
      <c r="PFN18" s="90">
        <v>35379</v>
      </c>
      <c r="PFO18" s="90">
        <v>35379</v>
      </c>
      <c r="PFP18" s="90">
        <v>35379</v>
      </c>
      <c r="PFQ18" s="90">
        <v>35379</v>
      </c>
      <c r="PFR18" s="90">
        <v>35379</v>
      </c>
      <c r="PFS18" s="90">
        <v>35379</v>
      </c>
      <c r="PFT18" s="90">
        <v>35379</v>
      </c>
      <c r="PFU18" s="90">
        <v>35379</v>
      </c>
      <c r="PFV18" s="90">
        <v>35379</v>
      </c>
      <c r="PFW18" s="90">
        <v>35379</v>
      </c>
      <c r="PFX18" s="90">
        <v>35379</v>
      </c>
      <c r="PFY18" s="90">
        <v>35379</v>
      </c>
      <c r="PFZ18" s="90">
        <v>35379</v>
      </c>
      <c r="PGA18" s="90">
        <v>35379</v>
      </c>
      <c r="PGB18" s="90">
        <v>35379</v>
      </c>
      <c r="PGC18" s="90">
        <v>35379</v>
      </c>
      <c r="PGD18" s="90">
        <v>35379</v>
      </c>
      <c r="PGE18" s="90">
        <v>35379</v>
      </c>
      <c r="PGF18" s="90">
        <v>35379</v>
      </c>
      <c r="PGG18" s="90">
        <v>35379</v>
      </c>
      <c r="PGH18" s="90">
        <v>35379</v>
      </c>
      <c r="PGI18" s="90">
        <v>35379</v>
      </c>
      <c r="PGJ18" s="90">
        <v>35379</v>
      </c>
      <c r="PGK18" s="90">
        <v>35379</v>
      </c>
      <c r="PGL18" s="90">
        <v>35379</v>
      </c>
      <c r="PGM18" s="90">
        <v>35379</v>
      </c>
      <c r="PGN18" s="90">
        <v>35379</v>
      </c>
      <c r="PGO18" s="90">
        <v>35379</v>
      </c>
      <c r="PGP18" s="90">
        <v>35379</v>
      </c>
      <c r="PGQ18" s="90">
        <v>35379</v>
      </c>
      <c r="PGR18" s="90">
        <v>35379</v>
      </c>
      <c r="PGS18" s="90">
        <v>35379</v>
      </c>
      <c r="PGT18" s="90">
        <v>35379</v>
      </c>
      <c r="PGU18" s="90">
        <v>35379</v>
      </c>
      <c r="PGV18" s="90">
        <v>35379</v>
      </c>
      <c r="PGW18" s="90">
        <v>35379</v>
      </c>
      <c r="PGX18" s="90">
        <v>35379</v>
      </c>
      <c r="PGY18" s="90">
        <v>35379</v>
      </c>
      <c r="PGZ18" s="90">
        <v>35379</v>
      </c>
      <c r="PHA18" s="90">
        <v>35379</v>
      </c>
      <c r="PHB18" s="90">
        <v>35379</v>
      </c>
      <c r="PHC18" s="90">
        <v>35379</v>
      </c>
      <c r="PHD18" s="90">
        <v>35379</v>
      </c>
      <c r="PHE18" s="90">
        <v>35379</v>
      </c>
      <c r="PHF18" s="90">
        <v>35379</v>
      </c>
      <c r="PHG18" s="90">
        <v>35379</v>
      </c>
      <c r="PHH18" s="90">
        <v>35379</v>
      </c>
      <c r="PHI18" s="90">
        <v>35379</v>
      </c>
      <c r="PHJ18" s="90">
        <v>35379</v>
      </c>
      <c r="PHK18" s="90">
        <v>35379</v>
      </c>
      <c r="PHL18" s="90">
        <v>35379</v>
      </c>
      <c r="PHM18" s="90">
        <v>35379</v>
      </c>
      <c r="PHN18" s="90">
        <v>35379</v>
      </c>
      <c r="PHO18" s="90">
        <v>35379</v>
      </c>
      <c r="PHP18" s="90">
        <v>35379</v>
      </c>
      <c r="PHQ18" s="90">
        <v>35379</v>
      </c>
      <c r="PHR18" s="90">
        <v>35379</v>
      </c>
      <c r="PHS18" s="90">
        <v>35379</v>
      </c>
      <c r="PHT18" s="90">
        <v>35379</v>
      </c>
      <c r="PHU18" s="90">
        <v>35379</v>
      </c>
      <c r="PHV18" s="90">
        <v>35379</v>
      </c>
      <c r="PHW18" s="90">
        <v>35379</v>
      </c>
      <c r="PHX18" s="90">
        <v>35379</v>
      </c>
      <c r="PHY18" s="90">
        <v>35379</v>
      </c>
      <c r="PHZ18" s="90">
        <v>35379</v>
      </c>
      <c r="PIA18" s="90">
        <v>35379</v>
      </c>
      <c r="PIB18" s="90">
        <v>35379</v>
      </c>
      <c r="PIC18" s="90">
        <v>35379</v>
      </c>
      <c r="PID18" s="90">
        <v>35379</v>
      </c>
      <c r="PIE18" s="90">
        <v>35379</v>
      </c>
      <c r="PIF18" s="90">
        <v>35379</v>
      </c>
      <c r="PIG18" s="90">
        <v>35379</v>
      </c>
      <c r="PIH18" s="90">
        <v>35379</v>
      </c>
      <c r="PII18" s="90">
        <v>35379</v>
      </c>
      <c r="PIJ18" s="90">
        <v>35379</v>
      </c>
      <c r="PIK18" s="90">
        <v>35379</v>
      </c>
      <c r="PIL18" s="90">
        <v>35379</v>
      </c>
      <c r="PIM18" s="90">
        <v>35379</v>
      </c>
      <c r="PIN18" s="90">
        <v>35379</v>
      </c>
      <c r="PIO18" s="90">
        <v>35379</v>
      </c>
      <c r="PIP18" s="90">
        <v>35379</v>
      </c>
      <c r="PIQ18" s="90">
        <v>35379</v>
      </c>
      <c r="PIR18" s="90">
        <v>35379</v>
      </c>
      <c r="PIS18" s="90">
        <v>35379</v>
      </c>
      <c r="PIT18" s="90">
        <v>35379</v>
      </c>
      <c r="PIU18" s="90">
        <v>35379</v>
      </c>
      <c r="PIV18" s="90">
        <v>35379</v>
      </c>
      <c r="PIW18" s="90">
        <v>35379</v>
      </c>
      <c r="PIX18" s="90">
        <v>35379</v>
      </c>
      <c r="PIY18" s="90">
        <v>35379</v>
      </c>
      <c r="PIZ18" s="90">
        <v>35379</v>
      </c>
      <c r="PJA18" s="90">
        <v>35379</v>
      </c>
      <c r="PJB18" s="90">
        <v>35379</v>
      </c>
      <c r="PJC18" s="90">
        <v>35379</v>
      </c>
      <c r="PJD18" s="90">
        <v>35379</v>
      </c>
      <c r="PJE18" s="90">
        <v>35379</v>
      </c>
      <c r="PJF18" s="90">
        <v>35379</v>
      </c>
      <c r="PJG18" s="90">
        <v>35379</v>
      </c>
      <c r="PJH18" s="90">
        <v>35379</v>
      </c>
      <c r="PJI18" s="90">
        <v>35379</v>
      </c>
      <c r="PJJ18" s="90">
        <v>35379</v>
      </c>
      <c r="PJK18" s="90">
        <v>35379</v>
      </c>
      <c r="PJL18" s="90">
        <v>35379</v>
      </c>
      <c r="PJM18" s="90">
        <v>35379</v>
      </c>
      <c r="PJN18" s="90">
        <v>35379</v>
      </c>
      <c r="PJO18" s="90">
        <v>35379</v>
      </c>
      <c r="PJP18" s="90">
        <v>35379</v>
      </c>
      <c r="PJQ18" s="90">
        <v>35379</v>
      </c>
      <c r="PJR18" s="90">
        <v>35379</v>
      </c>
      <c r="PJS18" s="90">
        <v>35379</v>
      </c>
      <c r="PJT18" s="90">
        <v>35379</v>
      </c>
      <c r="PJU18" s="90">
        <v>35379</v>
      </c>
      <c r="PJV18" s="90">
        <v>35379</v>
      </c>
      <c r="PJW18" s="90">
        <v>35379</v>
      </c>
      <c r="PJX18" s="90">
        <v>35379</v>
      </c>
      <c r="PJY18" s="90">
        <v>35379</v>
      </c>
      <c r="PJZ18" s="90">
        <v>35379</v>
      </c>
      <c r="PKA18" s="90">
        <v>35379</v>
      </c>
      <c r="PKB18" s="90">
        <v>35379</v>
      </c>
      <c r="PKC18" s="90">
        <v>35379</v>
      </c>
      <c r="PKD18" s="90">
        <v>35379</v>
      </c>
      <c r="PKE18" s="90">
        <v>35379</v>
      </c>
      <c r="PKF18" s="90">
        <v>35379</v>
      </c>
      <c r="PKG18" s="90">
        <v>35379</v>
      </c>
      <c r="PKH18" s="90">
        <v>35379</v>
      </c>
      <c r="PKI18" s="90">
        <v>35379</v>
      </c>
      <c r="PKJ18" s="90">
        <v>35379</v>
      </c>
      <c r="PKK18" s="90">
        <v>35379</v>
      </c>
      <c r="PKL18" s="90">
        <v>35379</v>
      </c>
      <c r="PKM18" s="90">
        <v>35379</v>
      </c>
      <c r="PKN18" s="90">
        <v>35379</v>
      </c>
      <c r="PKO18" s="90">
        <v>35379</v>
      </c>
      <c r="PKP18" s="90">
        <v>35379</v>
      </c>
      <c r="PKQ18" s="90">
        <v>35379</v>
      </c>
      <c r="PKR18" s="90">
        <v>35379</v>
      </c>
      <c r="PKS18" s="90">
        <v>35379</v>
      </c>
      <c r="PKT18" s="90">
        <v>35379</v>
      </c>
      <c r="PKU18" s="90">
        <v>35379</v>
      </c>
      <c r="PKV18" s="90">
        <v>35379</v>
      </c>
      <c r="PKW18" s="90">
        <v>35379</v>
      </c>
      <c r="PKX18" s="90">
        <v>35379</v>
      </c>
      <c r="PKY18" s="90">
        <v>35379</v>
      </c>
      <c r="PKZ18" s="90">
        <v>35379</v>
      </c>
      <c r="PLA18" s="90">
        <v>35379</v>
      </c>
      <c r="PLB18" s="90">
        <v>35379</v>
      </c>
      <c r="PLC18" s="90">
        <v>35379</v>
      </c>
      <c r="PLD18" s="90">
        <v>35379</v>
      </c>
      <c r="PLE18" s="90">
        <v>35379</v>
      </c>
      <c r="PLF18" s="90">
        <v>35379</v>
      </c>
      <c r="PLG18" s="90">
        <v>35379</v>
      </c>
      <c r="PLH18" s="90">
        <v>35379</v>
      </c>
      <c r="PLI18" s="90">
        <v>35379</v>
      </c>
      <c r="PLJ18" s="90">
        <v>35379</v>
      </c>
      <c r="PLK18" s="90">
        <v>35379</v>
      </c>
      <c r="PLL18" s="90">
        <v>35379</v>
      </c>
      <c r="PLM18" s="90">
        <v>35379</v>
      </c>
      <c r="PLN18" s="90">
        <v>35379</v>
      </c>
      <c r="PLO18" s="90">
        <v>35379</v>
      </c>
      <c r="PLP18" s="90">
        <v>35379</v>
      </c>
      <c r="PLQ18" s="90">
        <v>35379</v>
      </c>
      <c r="PLR18" s="90">
        <v>35379</v>
      </c>
      <c r="PLS18" s="90">
        <v>35379</v>
      </c>
      <c r="PLT18" s="90">
        <v>35379</v>
      </c>
      <c r="PLU18" s="90">
        <v>35379</v>
      </c>
      <c r="PLV18" s="90">
        <v>35379</v>
      </c>
      <c r="PLW18" s="90">
        <v>35379</v>
      </c>
      <c r="PLX18" s="90">
        <v>35379</v>
      </c>
      <c r="PLY18" s="90">
        <v>35379</v>
      </c>
      <c r="PLZ18" s="90">
        <v>35379</v>
      </c>
      <c r="PMA18" s="90">
        <v>35379</v>
      </c>
      <c r="PMB18" s="90">
        <v>35379</v>
      </c>
      <c r="PMC18" s="90">
        <v>35379</v>
      </c>
      <c r="PMD18" s="90">
        <v>35379</v>
      </c>
      <c r="PME18" s="90">
        <v>35379</v>
      </c>
      <c r="PMF18" s="90">
        <v>35379</v>
      </c>
      <c r="PMG18" s="90">
        <v>35379</v>
      </c>
      <c r="PMH18" s="90">
        <v>35379</v>
      </c>
      <c r="PMI18" s="90">
        <v>35379</v>
      </c>
      <c r="PMJ18" s="90">
        <v>35379</v>
      </c>
      <c r="PMK18" s="90">
        <v>35379</v>
      </c>
      <c r="PML18" s="90">
        <v>35379</v>
      </c>
      <c r="PMM18" s="90">
        <v>35379</v>
      </c>
      <c r="PMN18" s="90">
        <v>35379</v>
      </c>
      <c r="PMO18" s="90">
        <v>35379</v>
      </c>
      <c r="PMP18" s="90">
        <v>35379</v>
      </c>
      <c r="PMQ18" s="90">
        <v>35379</v>
      </c>
      <c r="PMR18" s="90">
        <v>35379</v>
      </c>
      <c r="PMS18" s="90">
        <v>35379</v>
      </c>
      <c r="PMT18" s="90">
        <v>35379</v>
      </c>
      <c r="PMU18" s="90">
        <v>35379</v>
      </c>
      <c r="PMV18" s="90">
        <v>35379</v>
      </c>
      <c r="PMW18" s="90">
        <v>35379</v>
      </c>
      <c r="PMX18" s="90">
        <v>35379</v>
      </c>
      <c r="PMY18" s="90">
        <v>35379</v>
      </c>
      <c r="PMZ18" s="90">
        <v>35379</v>
      </c>
      <c r="PNA18" s="90">
        <v>35379</v>
      </c>
      <c r="PNB18" s="90">
        <v>35379</v>
      </c>
      <c r="PNC18" s="90">
        <v>35379</v>
      </c>
      <c r="PND18" s="90">
        <v>35379</v>
      </c>
      <c r="PNE18" s="90">
        <v>35379</v>
      </c>
      <c r="PNF18" s="90">
        <v>35379</v>
      </c>
      <c r="PNG18" s="90">
        <v>35379</v>
      </c>
      <c r="PNH18" s="90">
        <v>35379</v>
      </c>
      <c r="PNI18" s="90">
        <v>35379</v>
      </c>
      <c r="PNJ18" s="90">
        <v>35379</v>
      </c>
      <c r="PNK18" s="90">
        <v>35379</v>
      </c>
      <c r="PNL18" s="90">
        <v>35379</v>
      </c>
      <c r="PNM18" s="90">
        <v>35379</v>
      </c>
      <c r="PNN18" s="90">
        <v>35379</v>
      </c>
      <c r="PNO18" s="90">
        <v>35379</v>
      </c>
      <c r="PNP18" s="90">
        <v>35379</v>
      </c>
      <c r="PNQ18" s="90">
        <v>35379</v>
      </c>
      <c r="PNR18" s="90">
        <v>35379</v>
      </c>
      <c r="PNS18" s="90">
        <v>35379</v>
      </c>
      <c r="PNT18" s="90">
        <v>35379</v>
      </c>
      <c r="PNU18" s="90">
        <v>35379</v>
      </c>
      <c r="PNV18" s="90">
        <v>35379</v>
      </c>
      <c r="PNW18" s="90">
        <v>35379</v>
      </c>
      <c r="PNX18" s="90">
        <v>35379</v>
      </c>
      <c r="PNY18" s="90">
        <v>35379</v>
      </c>
      <c r="PNZ18" s="90">
        <v>35379</v>
      </c>
      <c r="POA18" s="90">
        <v>35379</v>
      </c>
      <c r="POB18" s="90">
        <v>35379</v>
      </c>
      <c r="POC18" s="90">
        <v>35379</v>
      </c>
      <c r="POD18" s="90">
        <v>35379</v>
      </c>
      <c r="POE18" s="90">
        <v>35379</v>
      </c>
      <c r="POF18" s="90">
        <v>35379</v>
      </c>
      <c r="POG18" s="90">
        <v>35379</v>
      </c>
      <c r="POH18" s="90">
        <v>35379</v>
      </c>
      <c r="POI18" s="90">
        <v>35379</v>
      </c>
      <c r="POJ18" s="90">
        <v>35379</v>
      </c>
      <c r="POK18" s="90">
        <v>35379</v>
      </c>
      <c r="POL18" s="90">
        <v>35379</v>
      </c>
      <c r="POM18" s="90">
        <v>35379</v>
      </c>
      <c r="PON18" s="90">
        <v>35379</v>
      </c>
      <c r="POO18" s="90">
        <v>35379</v>
      </c>
      <c r="POP18" s="90">
        <v>35379</v>
      </c>
      <c r="POQ18" s="90">
        <v>35379</v>
      </c>
      <c r="POR18" s="90">
        <v>35379</v>
      </c>
      <c r="POS18" s="90">
        <v>35379</v>
      </c>
      <c r="POT18" s="90">
        <v>35379</v>
      </c>
      <c r="POU18" s="90">
        <v>35379</v>
      </c>
      <c r="POV18" s="90">
        <v>35379</v>
      </c>
      <c r="POW18" s="90">
        <v>35379</v>
      </c>
      <c r="POX18" s="90">
        <v>35379</v>
      </c>
      <c r="POY18" s="90">
        <v>35379</v>
      </c>
      <c r="POZ18" s="90">
        <v>35379</v>
      </c>
      <c r="PPA18" s="90">
        <v>35379</v>
      </c>
      <c r="PPB18" s="90">
        <v>35379</v>
      </c>
      <c r="PPC18" s="90">
        <v>35379</v>
      </c>
      <c r="PPD18" s="90">
        <v>35379</v>
      </c>
      <c r="PPE18" s="90">
        <v>35379</v>
      </c>
      <c r="PPF18" s="90">
        <v>35379</v>
      </c>
      <c r="PPG18" s="90">
        <v>35379</v>
      </c>
      <c r="PPH18" s="90">
        <v>35379</v>
      </c>
      <c r="PPI18" s="90">
        <v>35379</v>
      </c>
      <c r="PPJ18" s="90">
        <v>35379</v>
      </c>
      <c r="PPK18" s="90">
        <v>35379</v>
      </c>
      <c r="PPL18" s="90">
        <v>35379</v>
      </c>
      <c r="PPM18" s="90">
        <v>35379</v>
      </c>
      <c r="PPN18" s="90">
        <v>35379</v>
      </c>
      <c r="PPO18" s="90">
        <v>35379</v>
      </c>
      <c r="PPP18" s="90">
        <v>35379</v>
      </c>
      <c r="PPQ18" s="90">
        <v>35379</v>
      </c>
      <c r="PPR18" s="90">
        <v>35379</v>
      </c>
      <c r="PPS18" s="90">
        <v>35379</v>
      </c>
      <c r="PPT18" s="90">
        <v>35379</v>
      </c>
      <c r="PPU18" s="90">
        <v>35379</v>
      </c>
      <c r="PPV18" s="90">
        <v>35379</v>
      </c>
      <c r="PPW18" s="90">
        <v>35379</v>
      </c>
      <c r="PPX18" s="90">
        <v>35379</v>
      </c>
      <c r="PPY18" s="90">
        <v>35379</v>
      </c>
      <c r="PPZ18" s="90">
        <v>35379</v>
      </c>
      <c r="PQA18" s="90">
        <v>35379</v>
      </c>
      <c r="PQB18" s="90">
        <v>35379</v>
      </c>
      <c r="PQC18" s="90">
        <v>35379</v>
      </c>
      <c r="PQD18" s="90">
        <v>35379</v>
      </c>
      <c r="PQE18" s="90">
        <v>35379</v>
      </c>
      <c r="PQF18" s="90">
        <v>35379</v>
      </c>
      <c r="PQG18" s="90">
        <v>35379</v>
      </c>
      <c r="PQH18" s="90">
        <v>35379</v>
      </c>
      <c r="PQI18" s="90">
        <v>35379</v>
      </c>
      <c r="PQJ18" s="90">
        <v>35379</v>
      </c>
      <c r="PQK18" s="90">
        <v>35379</v>
      </c>
      <c r="PQL18" s="90">
        <v>35379</v>
      </c>
      <c r="PQM18" s="90">
        <v>35379</v>
      </c>
      <c r="PQN18" s="90">
        <v>35379</v>
      </c>
      <c r="PQO18" s="90">
        <v>35379</v>
      </c>
      <c r="PQP18" s="90">
        <v>35379</v>
      </c>
      <c r="PQQ18" s="90">
        <v>35379</v>
      </c>
      <c r="PQR18" s="90">
        <v>35379</v>
      </c>
      <c r="PQS18" s="90">
        <v>35379</v>
      </c>
      <c r="PQT18" s="90">
        <v>35379</v>
      </c>
      <c r="PQU18" s="90">
        <v>35379</v>
      </c>
      <c r="PQV18" s="90">
        <v>35379</v>
      </c>
      <c r="PQW18" s="90">
        <v>35379</v>
      </c>
      <c r="PQX18" s="90">
        <v>35379</v>
      </c>
      <c r="PQY18" s="90">
        <v>35379</v>
      </c>
      <c r="PQZ18" s="90">
        <v>35379</v>
      </c>
      <c r="PRA18" s="90">
        <v>35379</v>
      </c>
      <c r="PRB18" s="90">
        <v>35379</v>
      </c>
      <c r="PRC18" s="90">
        <v>35379</v>
      </c>
      <c r="PRD18" s="90">
        <v>35379</v>
      </c>
      <c r="PRE18" s="90">
        <v>35379</v>
      </c>
      <c r="PRF18" s="90">
        <v>35379</v>
      </c>
      <c r="PRG18" s="90">
        <v>35379</v>
      </c>
      <c r="PRH18" s="90">
        <v>35379</v>
      </c>
      <c r="PRI18" s="90">
        <v>35379</v>
      </c>
      <c r="PRJ18" s="90">
        <v>35379</v>
      </c>
      <c r="PRK18" s="90">
        <v>35379</v>
      </c>
      <c r="PRL18" s="90">
        <v>35379</v>
      </c>
      <c r="PRM18" s="90">
        <v>35379</v>
      </c>
      <c r="PRN18" s="90">
        <v>35379</v>
      </c>
      <c r="PRO18" s="90">
        <v>35379</v>
      </c>
      <c r="PRP18" s="90">
        <v>35379</v>
      </c>
      <c r="PRQ18" s="90">
        <v>35379</v>
      </c>
      <c r="PRR18" s="90">
        <v>35379</v>
      </c>
      <c r="PRS18" s="90">
        <v>35379</v>
      </c>
      <c r="PRT18" s="90">
        <v>35379</v>
      </c>
      <c r="PRU18" s="90">
        <v>35379</v>
      </c>
      <c r="PRV18" s="90">
        <v>35379</v>
      </c>
      <c r="PRW18" s="90">
        <v>35379</v>
      </c>
      <c r="PRX18" s="90">
        <v>35379</v>
      </c>
      <c r="PRY18" s="90">
        <v>35379</v>
      </c>
      <c r="PRZ18" s="90">
        <v>35379</v>
      </c>
      <c r="PSA18" s="90">
        <v>35379</v>
      </c>
      <c r="PSB18" s="90">
        <v>35379</v>
      </c>
      <c r="PSC18" s="90">
        <v>35379</v>
      </c>
      <c r="PSD18" s="90">
        <v>35379</v>
      </c>
      <c r="PSE18" s="90">
        <v>35379</v>
      </c>
      <c r="PSF18" s="90">
        <v>35379</v>
      </c>
      <c r="PSG18" s="90">
        <v>35379</v>
      </c>
      <c r="PSH18" s="90">
        <v>35379</v>
      </c>
      <c r="PSI18" s="90">
        <v>35379</v>
      </c>
      <c r="PSJ18" s="90">
        <v>35379</v>
      </c>
      <c r="PSK18" s="90">
        <v>35379</v>
      </c>
      <c r="PSL18" s="90">
        <v>35379</v>
      </c>
      <c r="PSM18" s="90">
        <v>35379</v>
      </c>
      <c r="PSN18" s="90">
        <v>35379</v>
      </c>
      <c r="PSO18" s="90">
        <v>35379</v>
      </c>
      <c r="PSP18" s="90">
        <v>35379</v>
      </c>
      <c r="PSQ18" s="90">
        <v>35379</v>
      </c>
      <c r="PSR18" s="90">
        <v>35379</v>
      </c>
      <c r="PSS18" s="90">
        <v>35379</v>
      </c>
      <c r="PST18" s="90">
        <v>35379</v>
      </c>
      <c r="PSU18" s="90">
        <v>35379</v>
      </c>
      <c r="PSV18" s="90">
        <v>35379</v>
      </c>
      <c r="PSW18" s="90">
        <v>35379</v>
      </c>
      <c r="PSX18" s="90">
        <v>35379</v>
      </c>
      <c r="PSY18" s="90">
        <v>35379</v>
      </c>
      <c r="PSZ18" s="90">
        <v>35379</v>
      </c>
      <c r="PTA18" s="90">
        <v>35379</v>
      </c>
      <c r="PTB18" s="90">
        <v>35379</v>
      </c>
      <c r="PTC18" s="90">
        <v>35379</v>
      </c>
      <c r="PTD18" s="90">
        <v>35379</v>
      </c>
      <c r="PTE18" s="90">
        <v>35379</v>
      </c>
      <c r="PTF18" s="90">
        <v>35379</v>
      </c>
      <c r="PTG18" s="90">
        <v>35379</v>
      </c>
      <c r="PTH18" s="90">
        <v>35379</v>
      </c>
      <c r="PTI18" s="90">
        <v>35379</v>
      </c>
      <c r="PTJ18" s="90">
        <v>35379</v>
      </c>
      <c r="PTK18" s="90">
        <v>35379</v>
      </c>
      <c r="PTL18" s="90">
        <v>35379</v>
      </c>
      <c r="PTM18" s="90">
        <v>35379</v>
      </c>
      <c r="PTN18" s="90">
        <v>35379</v>
      </c>
      <c r="PTO18" s="90">
        <v>35379</v>
      </c>
      <c r="PTP18" s="90">
        <v>35379</v>
      </c>
      <c r="PTQ18" s="90">
        <v>35379</v>
      </c>
      <c r="PTR18" s="90">
        <v>35379</v>
      </c>
      <c r="PTS18" s="90">
        <v>35379</v>
      </c>
      <c r="PTT18" s="90">
        <v>35379</v>
      </c>
      <c r="PTU18" s="90">
        <v>35379</v>
      </c>
      <c r="PTV18" s="90">
        <v>35379</v>
      </c>
      <c r="PTW18" s="90">
        <v>35379</v>
      </c>
      <c r="PTX18" s="90">
        <v>35379</v>
      </c>
      <c r="PTY18" s="90">
        <v>35379</v>
      </c>
      <c r="PTZ18" s="90">
        <v>35379</v>
      </c>
      <c r="PUA18" s="90">
        <v>35379</v>
      </c>
      <c r="PUB18" s="90">
        <v>35379</v>
      </c>
      <c r="PUC18" s="90">
        <v>35379</v>
      </c>
      <c r="PUD18" s="90">
        <v>35379</v>
      </c>
      <c r="PUE18" s="90">
        <v>35379</v>
      </c>
      <c r="PUF18" s="90">
        <v>35379</v>
      </c>
      <c r="PUG18" s="90">
        <v>35379</v>
      </c>
      <c r="PUH18" s="90">
        <v>35379</v>
      </c>
      <c r="PUI18" s="90">
        <v>35379</v>
      </c>
      <c r="PUJ18" s="90">
        <v>35379</v>
      </c>
      <c r="PUK18" s="90">
        <v>35379</v>
      </c>
      <c r="PUL18" s="90">
        <v>35379</v>
      </c>
      <c r="PUM18" s="90">
        <v>35379</v>
      </c>
      <c r="PUN18" s="90">
        <v>35379</v>
      </c>
      <c r="PUO18" s="90">
        <v>35379</v>
      </c>
      <c r="PUP18" s="90">
        <v>35379</v>
      </c>
      <c r="PUQ18" s="90">
        <v>35379</v>
      </c>
      <c r="PUR18" s="90">
        <v>35379</v>
      </c>
      <c r="PUS18" s="90">
        <v>35379</v>
      </c>
      <c r="PUT18" s="90">
        <v>35379</v>
      </c>
      <c r="PUU18" s="90">
        <v>35379</v>
      </c>
      <c r="PUV18" s="90">
        <v>35379</v>
      </c>
      <c r="PUW18" s="90">
        <v>35379</v>
      </c>
      <c r="PUX18" s="90">
        <v>35379</v>
      </c>
      <c r="PUY18" s="90">
        <v>35379</v>
      </c>
      <c r="PUZ18" s="90">
        <v>35379</v>
      </c>
      <c r="PVA18" s="90">
        <v>35379</v>
      </c>
      <c r="PVB18" s="90">
        <v>35379</v>
      </c>
      <c r="PVC18" s="90">
        <v>35379</v>
      </c>
      <c r="PVD18" s="90">
        <v>35379</v>
      </c>
      <c r="PVE18" s="90">
        <v>35379</v>
      </c>
      <c r="PVF18" s="90">
        <v>35379</v>
      </c>
      <c r="PVG18" s="90">
        <v>35379</v>
      </c>
      <c r="PVH18" s="90">
        <v>35379</v>
      </c>
      <c r="PVI18" s="90">
        <v>35379</v>
      </c>
      <c r="PVJ18" s="90">
        <v>35379</v>
      </c>
      <c r="PVK18" s="90">
        <v>35379</v>
      </c>
      <c r="PVL18" s="90">
        <v>35379</v>
      </c>
      <c r="PVM18" s="90">
        <v>35379</v>
      </c>
      <c r="PVN18" s="90">
        <v>35379</v>
      </c>
      <c r="PVO18" s="90">
        <v>35379</v>
      </c>
      <c r="PVP18" s="90">
        <v>35379</v>
      </c>
      <c r="PVQ18" s="90">
        <v>35379</v>
      </c>
      <c r="PVR18" s="90">
        <v>35379</v>
      </c>
      <c r="PVS18" s="90">
        <v>35379</v>
      </c>
      <c r="PVT18" s="90">
        <v>35379</v>
      </c>
      <c r="PVU18" s="90">
        <v>35379</v>
      </c>
      <c r="PVV18" s="90">
        <v>35379</v>
      </c>
      <c r="PVW18" s="90">
        <v>35379</v>
      </c>
      <c r="PVX18" s="90">
        <v>35379</v>
      </c>
      <c r="PVY18" s="90">
        <v>35379</v>
      </c>
      <c r="PVZ18" s="90">
        <v>35379</v>
      </c>
      <c r="PWA18" s="90">
        <v>35379</v>
      </c>
      <c r="PWB18" s="90">
        <v>35379</v>
      </c>
      <c r="PWC18" s="90">
        <v>35379</v>
      </c>
      <c r="PWD18" s="90">
        <v>35379</v>
      </c>
      <c r="PWE18" s="90">
        <v>35379</v>
      </c>
      <c r="PWF18" s="90">
        <v>35379</v>
      </c>
      <c r="PWG18" s="90">
        <v>35379</v>
      </c>
      <c r="PWH18" s="90">
        <v>35379</v>
      </c>
      <c r="PWI18" s="90">
        <v>35379</v>
      </c>
      <c r="PWJ18" s="90">
        <v>35379</v>
      </c>
      <c r="PWK18" s="90">
        <v>35379</v>
      </c>
      <c r="PWL18" s="90">
        <v>35379</v>
      </c>
      <c r="PWM18" s="90">
        <v>35379</v>
      </c>
      <c r="PWN18" s="90">
        <v>35379</v>
      </c>
      <c r="PWO18" s="90">
        <v>35379</v>
      </c>
      <c r="PWP18" s="90">
        <v>35379</v>
      </c>
      <c r="PWQ18" s="90">
        <v>35379</v>
      </c>
      <c r="PWR18" s="90">
        <v>35379</v>
      </c>
      <c r="PWS18" s="90">
        <v>35379</v>
      </c>
      <c r="PWT18" s="90">
        <v>35379</v>
      </c>
      <c r="PWU18" s="90">
        <v>35379</v>
      </c>
      <c r="PWV18" s="90">
        <v>35379</v>
      </c>
      <c r="PWW18" s="90">
        <v>35379</v>
      </c>
      <c r="PWX18" s="90">
        <v>35379</v>
      </c>
      <c r="PWY18" s="90">
        <v>35379</v>
      </c>
      <c r="PWZ18" s="90">
        <v>35379</v>
      </c>
      <c r="PXA18" s="90">
        <v>35379</v>
      </c>
      <c r="PXB18" s="90">
        <v>35379</v>
      </c>
      <c r="PXC18" s="90">
        <v>35379</v>
      </c>
      <c r="PXD18" s="90">
        <v>35379</v>
      </c>
      <c r="PXE18" s="90">
        <v>35379</v>
      </c>
      <c r="PXF18" s="90">
        <v>35379</v>
      </c>
      <c r="PXG18" s="90">
        <v>35379</v>
      </c>
      <c r="PXH18" s="90">
        <v>35379</v>
      </c>
      <c r="PXI18" s="90">
        <v>35379</v>
      </c>
      <c r="PXJ18" s="90">
        <v>35379</v>
      </c>
      <c r="PXK18" s="90">
        <v>35379</v>
      </c>
      <c r="PXL18" s="90">
        <v>35379</v>
      </c>
      <c r="PXM18" s="90">
        <v>35379</v>
      </c>
      <c r="PXN18" s="90">
        <v>35379</v>
      </c>
      <c r="PXO18" s="90">
        <v>35379</v>
      </c>
      <c r="PXP18" s="90">
        <v>35379</v>
      </c>
      <c r="PXQ18" s="90">
        <v>35379</v>
      </c>
      <c r="PXR18" s="90">
        <v>35379</v>
      </c>
      <c r="PXS18" s="90">
        <v>35379</v>
      </c>
      <c r="PXT18" s="90">
        <v>35379</v>
      </c>
      <c r="PXU18" s="90">
        <v>35379</v>
      </c>
      <c r="PXV18" s="90">
        <v>35379</v>
      </c>
      <c r="PXW18" s="90">
        <v>35379</v>
      </c>
      <c r="PXX18" s="90">
        <v>35379</v>
      </c>
      <c r="PXY18" s="90">
        <v>35379</v>
      </c>
      <c r="PXZ18" s="90">
        <v>35379</v>
      </c>
      <c r="PYA18" s="90">
        <v>35379</v>
      </c>
      <c r="PYB18" s="90">
        <v>35379</v>
      </c>
      <c r="PYC18" s="90">
        <v>35379</v>
      </c>
      <c r="PYD18" s="90">
        <v>35379</v>
      </c>
      <c r="PYE18" s="90">
        <v>35379</v>
      </c>
      <c r="PYF18" s="90">
        <v>35379</v>
      </c>
      <c r="PYG18" s="90">
        <v>35379</v>
      </c>
      <c r="PYH18" s="90">
        <v>35379</v>
      </c>
      <c r="PYI18" s="90">
        <v>35379</v>
      </c>
      <c r="PYJ18" s="90">
        <v>35379</v>
      </c>
      <c r="PYK18" s="90">
        <v>35379</v>
      </c>
      <c r="PYL18" s="90">
        <v>35379</v>
      </c>
      <c r="PYM18" s="90">
        <v>35379</v>
      </c>
      <c r="PYN18" s="90">
        <v>35379</v>
      </c>
      <c r="PYO18" s="90">
        <v>35379</v>
      </c>
      <c r="PYP18" s="90">
        <v>35379</v>
      </c>
      <c r="PYQ18" s="90">
        <v>35379</v>
      </c>
      <c r="PYR18" s="90">
        <v>35379</v>
      </c>
      <c r="PYS18" s="90">
        <v>35379</v>
      </c>
      <c r="PYT18" s="90">
        <v>35379</v>
      </c>
      <c r="PYU18" s="90">
        <v>35379</v>
      </c>
      <c r="PYV18" s="90">
        <v>35379</v>
      </c>
      <c r="PYW18" s="90">
        <v>35379</v>
      </c>
      <c r="PYX18" s="90">
        <v>35379</v>
      </c>
      <c r="PYY18" s="90">
        <v>35379</v>
      </c>
      <c r="PYZ18" s="90">
        <v>35379</v>
      </c>
      <c r="PZA18" s="90">
        <v>35379</v>
      </c>
      <c r="PZB18" s="90">
        <v>35379</v>
      </c>
      <c r="PZC18" s="90">
        <v>35379</v>
      </c>
      <c r="PZD18" s="90">
        <v>35379</v>
      </c>
      <c r="PZE18" s="90">
        <v>35379</v>
      </c>
      <c r="PZF18" s="90">
        <v>35379</v>
      </c>
      <c r="PZG18" s="90">
        <v>35379</v>
      </c>
      <c r="PZH18" s="90">
        <v>35379</v>
      </c>
      <c r="PZI18" s="90">
        <v>35379</v>
      </c>
      <c r="PZJ18" s="90">
        <v>35379</v>
      </c>
      <c r="PZK18" s="90">
        <v>35379</v>
      </c>
      <c r="PZL18" s="90">
        <v>35379</v>
      </c>
      <c r="PZM18" s="90">
        <v>35379</v>
      </c>
      <c r="PZN18" s="90">
        <v>35379</v>
      </c>
      <c r="PZO18" s="90">
        <v>35379</v>
      </c>
      <c r="PZP18" s="90">
        <v>35379</v>
      </c>
      <c r="PZQ18" s="90">
        <v>35379</v>
      </c>
      <c r="PZR18" s="90">
        <v>35379</v>
      </c>
      <c r="PZS18" s="90">
        <v>35379</v>
      </c>
      <c r="PZT18" s="90">
        <v>35379</v>
      </c>
      <c r="PZU18" s="90">
        <v>35379</v>
      </c>
      <c r="PZV18" s="90">
        <v>35379</v>
      </c>
      <c r="PZW18" s="90">
        <v>35379</v>
      </c>
      <c r="PZX18" s="90">
        <v>35379</v>
      </c>
      <c r="PZY18" s="90">
        <v>35379</v>
      </c>
      <c r="PZZ18" s="90">
        <v>35379</v>
      </c>
      <c r="QAA18" s="90">
        <v>35379</v>
      </c>
      <c r="QAB18" s="90">
        <v>35379</v>
      </c>
      <c r="QAC18" s="90">
        <v>35379</v>
      </c>
      <c r="QAD18" s="90">
        <v>35379</v>
      </c>
      <c r="QAE18" s="90">
        <v>35379</v>
      </c>
      <c r="QAF18" s="90">
        <v>35379</v>
      </c>
      <c r="QAG18" s="90">
        <v>35379</v>
      </c>
      <c r="QAH18" s="90">
        <v>35379</v>
      </c>
      <c r="QAI18" s="90">
        <v>35379</v>
      </c>
      <c r="QAJ18" s="90">
        <v>35379</v>
      </c>
      <c r="QAK18" s="90">
        <v>35379</v>
      </c>
      <c r="QAL18" s="90">
        <v>35379</v>
      </c>
      <c r="QAM18" s="90">
        <v>35379</v>
      </c>
      <c r="QAN18" s="90">
        <v>35379</v>
      </c>
      <c r="QAO18" s="90">
        <v>35379</v>
      </c>
      <c r="QAP18" s="90">
        <v>35379</v>
      </c>
      <c r="QAQ18" s="90">
        <v>35379</v>
      </c>
      <c r="QAR18" s="90">
        <v>35379</v>
      </c>
      <c r="QAS18" s="90">
        <v>35379</v>
      </c>
      <c r="QAT18" s="90">
        <v>35379</v>
      </c>
      <c r="QAU18" s="90">
        <v>35379</v>
      </c>
      <c r="QAV18" s="90">
        <v>35379</v>
      </c>
      <c r="QAW18" s="90">
        <v>35379</v>
      </c>
      <c r="QAX18" s="90">
        <v>35379</v>
      </c>
      <c r="QAY18" s="90">
        <v>35379</v>
      </c>
      <c r="QAZ18" s="90">
        <v>35379</v>
      </c>
      <c r="QBA18" s="90">
        <v>35379</v>
      </c>
      <c r="QBB18" s="90">
        <v>35379</v>
      </c>
      <c r="QBC18" s="90">
        <v>35379</v>
      </c>
      <c r="QBD18" s="90">
        <v>35379</v>
      </c>
      <c r="QBE18" s="90">
        <v>35379</v>
      </c>
      <c r="QBF18" s="90">
        <v>35379</v>
      </c>
      <c r="QBG18" s="90">
        <v>35379</v>
      </c>
      <c r="QBH18" s="90">
        <v>35379</v>
      </c>
      <c r="QBI18" s="90">
        <v>35379</v>
      </c>
      <c r="QBJ18" s="90">
        <v>35379</v>
      </c>
      <c r="QBK18" s="90">
        <v>35379</v>
      </c>
      <c r="QBL18" s="90">
        <v>35379</v>
      </c>
      <c r="QBM18" s="90">
        <v>35379</v>
      </c>
      <c r="QBN18" s="90">
        <v>35379</v>
      </c>
      <c r="QBO18" s="90">
        <v>35379</v>
      </c>
      <c r="QBP18" s="90">
        <v>35379</v>
      </c>
      <c r="QBQ18" s="90">
        <v>35379</v>
      </c>
      <c r="QBR18" s="90">
        <v>35379</v>
      </c>
      <c r="QBS18" s="90">
        <v>35379</v>
      </c>
      <c r="QBT18" s="90">
        <v>35379</v>
      </c>
      <c r="QBU18" s="90">
        <v>35379</v>
      </c>
      <c r="QBV18" s="90">
        <v>35379</v>
      </c>
      <c r="QBW18" s="90">
        <v>35379</v>
      </c>
      <c r="QBX18" s="90">
        <v>35379</v>
      </c>
      <c r="QBY18" s="90">
        <v>35379</v>
      </c>
      <c r="QBZ18" s="90">
        <v>35379</v>
      </c>
      <c r="QCA18" s="90">
        <v>35379</v>
      </c>
      <c r="QCB18" s="90">
        <v>35379</v>
      </c>
      <c r="QCC18" s="90">
        <v>35379</v>
      </c>
      <c r="QCD18" s="90">
        <v>35379</v>
      </c>
      <c r="QCE18" s="90">
        <v>35379</v>
      </c>
      <c r="QCF18" s="90">
        <v>35379</v>
      </c>
      <c r="QCG18" s="90">
        <v>35379</v>
      </c>
      <c r="QCH18" s="90">
        <v>35379</v>
      </c>
      <c r="QCI18" s="90">
        <v>35379</v>
      </c>
      <c r="QCJ18" s="90">
        <v>35379</v>
      </c>
      <c r="QCK18" s="90">
        <v>35379</v>
      </c>
      <c r="QCL18" s="90">
        <v>35379</v>
      </c>
      <c r="QCM18" s="90">
        <v>35379</v>
      </c>
      <c r="QCN18" s="90">
        <v>35379</v>
      </c>
      <c r="QCO18" s="90">
        <v>35379</v>
      </c>
      <c r="QCP18" s="90">
        <v>35379</v>
      </c>
      <c r="QCQ18" s="90">
        <v>35379</v>
      </c>
      <c r="QCR18" s="90">
        <v>35379</v>
      </c>
      <c r="QCS18" s="90">
        <v>35379</v>
      </c>
      <c r="QCT18" s="90">
        <v>35379</v>
      </c>
      <c r="QCU18" s="90">
        <v>35379</v>
      </c>
      <c r="QCV18" s="90">
        <v>35379</v>
      </c>
      <c r="QCW18" s="90">
        <v>35379</v>
      </c>
      <c r="QCX18" s="90">
        <v>35379</v>
      </c>
      <c r="QCY18" s="90">
        <v>35379</v>
      </c>
      <c r="QCZ18" s="90">
        <v>35379</v>
      </c>
      <c r="QDA18" s="90">
        <v>35379</v>
      </c>
      <c r="QDB18" s="90">
        <v>35379</v>
      </c>
      <c r="QDC18" s="90">
        <v>35379</v>
      </c>
      <c r="QDD18" s="90">
        <v>35379</v>
      </c>
      <c r="QDE18" s="90">
        <v>35379</v>
      </c>
      <c r="QDF18" s="90">
        <v>35379</v>
      </c>
      <c r="QDG18" s="90">
        <v>35379</v>
      </c>
      <c r="QDH18" s="90">
        <v>35379</v>
      </c>
      <c r="QDI18" s="90">
        <v>35379</v>
      </c>
      <c r="QDJ18" s="90">
        <v>35379</v>
      </c>
      <c r="QDK18" s="90">
        <v>35379</v>
      </c>
      <c r="QDL18" s="90">
        <v>35379</v>
      </c>
      <c r="QDM18" s="90">
        <v>35379</v>
      </c>
      <c r="QDN18" s="90">
        <v>35379</v>
      </c>
      <c r="QDO18" s="90">
        <v>35379</v>
      </c>
      <c r="QDP18" s="90">
        <v>35379</v>
      </c>
      <c r="QDQ18" s="90">
        <v>35379</v>
      </c>
      <c r="QDR18" s="90">
        <v>35379</v>
      </c>
      <c r="QDS18" s="90">
        <v>35379</v>
      </c>
      <c r="QDT18" s="90">
        <v>35379</v>
      </c>
      <c r="QDU18" s="90">
        <v>35379</v>
      </c>
      <c r="QDV18" s="90">
        <v>35379</v>
      </c>
      <c r="QDW18" s="90">
        <v>35379</v>
      </c>
      <c r="QDX18" s="90">
        <v>35379</v>
      </c>
      <c r="QDY18" s="90">
        <v>35379</v>
      </c>
      <c r="QDZ18" s="90">
        <v>35379</v>
      </c>
      <c r="QEA18" s="90">
        <v>35379</v>
      </c>
      <c r="QEB18" s="90">
        <v>35379</v>
      </c>
      <c r="QEC18" s="90">
        <v>35379</v>
      </c>
      <c r="QED18" s="90">
        <v>35379</v>
      </c>
      <c r="QEE18" s="90">
        <v>35379</v>
      </c>
      <c r="QEF18" s="90">
        <v>35379</v>
      </c>
      <c r="QEG18" s="90">
        <v>35379</v>
      </c>
      <c r="QEH18" s="90">
        <v>35379</v>
      </c>
      <c r="QEI18" s="90">
        <v>35379</v>
      </c>
      <c r="QEJ18" s="90">
        <v>35379</v>
      </c>
      <c r="QEK18" s="90">
        <v>35379</v>
      </c>
      <c r="QEL18" s="90">
        <v>35379</v>
      </c>
      <c r="QEM18" s="90">
        <v>35379</v>
      </c>
      <c r="QEN18" s="90">
        <v>35379</v>
      </c>
      <c r="QEO18" s="90">
        <v>35379</v>
      </c>
      <c r="QEP18" s="90">
        <v>35379</v>
      </c>
      <c r="QEQ18" s="90">
        <v>35379</v>
      </c>
      <c r="QER18" s="90">
        <v>35379</v>
      </c>
      <c r="QES18" s="90">
        <v>35379</v>
      </c>
      <c r="QET18" s="90">
        <v>35379</v>
      </c>
      <c r="QEU18" s="90">
        <v>35379</v>
      </c>
      <c r="QEV18" s="90">
        <v>35379</v>
      </c>
      <c r="QEW18" s="90">
        <v>35379</v>
      </c>
      <c r="QEX18" s="90">
        <v>35379</v>
      </c>
      <c r="QEY18" s="90">
        <v>35379</v>
      </c>
      <c r="QEZ18" s="90">
        <v>35379</v>
      </c>
      <c r="QFA18" s="90">
        <v>35379</v>
      </c>
      <c r="QFB18" s="90">
        <v>35379</v>
      </c>
      <c r="QFC18" s="90">
        <v>35379</v>
      </c>
      <c r="QFD18" s="90">
        <v>35379</v>
      </c>
      <c r="QFE18" s="90">
        <v>35379</v>
      </c>
      <c r="QFF18" s="90">
        <v>35379</v>
      </c>
      <c r="QFG18" s="90">
        <v>35379</v>
      </c>
      <c r="QFH18" s="90">
        <v>35379</v>
      </c>
      <c r="QFI18" s="90">
        <v>35379</v>
      </c>
      <c r="QFJ18" s="90">
        <v>35379</v>
      </c>
      <c r="QFK18" s="90">
        <v>35379</v>
      </c>
      <c r="QFL18" s="90">
        <v>35379</v>
      </c>
      <c r="QFM18" s="90">
        <v>35379</v>
      </c>
      <c r="QFN18" s="90">
        <v>35379</v>
      </c>
      <c r="QFO18" s="90">
        <v>35379</v>
      </c>
      <c r="QFP18" s="90">
        <v>35379</v>
      </c>
      <c r="QFQ18" s="90">
        <v>35379</v>
      </c>
      <c r="QFR18" s="90">
        <v>35379</v>
      </c>
      <c r="QFS18" s="90">
        <v>35379</v>
      </c>
      <c r="QFT18" s="90">
        <v>35379</v>
      </c>
      <c r="QFU18" s="90">
        <v>35379</v>
      </c>
      <c r="QFV18" s="90">
        <v>35379</v>
      </c>
      <c r="QFW18" s="90">
        <v>35379</v>
      </c>
      <c r="QFX18" s="90">
        <v>35379</v>
      </c>
      <c r="QFY18" s="90">
        <v>35379</v>
      </c>
      <c r="QFZ18" s="90">
        <v>35379</v>
      </c>
      <c r="QGA18" s="90">
        <v>35379</v>
      </c>
      <c r="QGB18" s="90">
        <v>35379</v>
      </c>
      <c r="QGC18" s="90">
        <v>35379</v>
      </c>
      <c r="QGD18" s="90">
        <v>35379</v>
      </c>
      <c r="QGE18" s="90">
        <v>35379</v>
      </c>
      <c r="QGF18" s="90">
        <v>35379</v>
      </c>
      <c r="QGG18" s="90">
        <v>35379</v>
      </c>
      <c r="QGH18" s="90">
        <v>35379</v>
      </c>
      <c r="QGI18" s="90">
        <v>35379</v>
      </c>
      <c r="QGJ18" s="90">
        <v>35379</v>
      </c>
      <c r="QGK18" s="90">
        <v>35379</v>
      </c>
      <c r="QGL18" s="90">
        <v>35379</v>
      </c>
      <c r="QGM18" s="90">
        <v>35379</v>
      </c>
      <c r="QGN18" s="90">
        <v>35379</v>
      </c>
      <c r="QGO18" s="90">
        <v>35379</v>
      </c>
      <c r="QGP18" s="90">
        <v>35379</v>
      </c>
      <c r="QGQ18" s="90">
        <v>35379</v>
      </c>
      <c r="QGR18" s="90">
        <v>35379</v>
      </c>
      <c r="QGS18" s="90">
        <v>35379</v>
      </c>
      <c r="QGT18" s="90">
        <v>35379</v>
      </c>
      <c r="QGU18" s="90">
        <v>35379</v>
      </c>
      <c r="QGV18" s="90">
        <v>35379</v>
      </c>
      <c r="QGW18" s="90">
        <v>35379</v>
      </c>
      <c r="QGX18" s="90">
        <v>35379</v>
      </c>
      <c r="QGY18" s="90">
        <v>35379</v>
      </c>
      <c r="QGZ18" s="90">
        <v>35379</v>
      </c>
      <c r="QHA18" s="90">
        <v>35379</v>
      </c>
      <c r="QHB18" s="90">
        <v>35379</v>
      </c>
      <c r="QHC18" s="90">
        <v>35379</v>
      </c>
      <c r="QHD18" s="90">
        <v>35379</v>
      </c>
      <c r="QHE18" s="90">
        <v>35379</v>
      </c>
      <c r="QHF18" s="90">
        <v>35379</v>
      </c>
      <c r="QHG18" s="90">
        <v>35379</v>
      </c>
      <c r="QHH18" s="90">
        <v>35379</v>
      </c>
      <c r="QHI18" s="90">
        <v>35379</v>
      </c>
      <c r="QHJ18" s="90">
        <v>35379</v>
      </c>
      <c r="QHK18" s="90">
        <v>35379</v>
      </c>
      <c r="QHL18" s="90">
        <v>35379</v>
      </c>
      <c r="QHM18" s="90">
        <v>35379</v>
      </c>
      <c r="QHN18" s="90">
        <v>35379</v>
      </c>
      <c r="QHO18" s="90">
        <v>35379</v>
      </c>
      <c r="QHP18" s="90">
        <v>35379</v>
      </c>
      <c r="QHQ18" s="90">
        <v>35379</v>
      </c>
      <c r="QHR18" s="90">
        <v>35379</v>
      </c>
      <c r="QHS18" s="90">
        <v>35379</v>
      </c>
      <c r="QHT18" s="90">
        <v>35379</v>
      </c>
      <c r="QHU18" s="90">
        <v>35379</v>
      </c>
      <c r="QHV18" s="90">
        <v>35379</v>
      </c>
      <c r="QHW18" s="90">
        <v>35379</v>
      </c>
      <c r="QHX18" s="90">
        <v>35379</v>
      </c>
      <c r="QHY18" s="90">
        <v>35379</v>
      </c>
      <c r="QHZ18" s="90">
        <v>35379</v>
      </c>
      <c r="QIA18" s="90">
        <v>35379</v>
      </c>
      <c r="QIB18" s="90">
        <v>35379</v>
      </c>
      <c r="QIC18" s="90">
        <v>35379</v>
      </c>
      <c r="QID18" s="90">
        <v>35379</v>
      </c>
      <c r="QIE18" s="90">
        <v>35379</v>
      </c>
      <c r="QIF18" s="90">
        <v>35379</v>
      </c>
      <c r="QIG18" s="90">
        <v>35379</v>
      </c>
      <c r="QIH18" s="90">
        <v>35379</v>
      </c>
      <c r="QII18" s="90">
        <v>35379</v>
      </c>
      <c r="QIJ18" s="90">
        <v>35379</v>
      </c>
      <c r="QIK18" s="90">
        <v>35379</v>
      </c>
      <c r="QIL18" s="90">
        <v>35379</v>
      </c>
      <c r="QIM18" s="90">
        <v>35379</v>
      </c>
      <c r="QIN18" s="90">
        <v>35379</v>
      </c>
      <c r="QIO18" s="90">
        <v>35379</v>
      </c>
      <c r="QIP18" s="90">
        <v>35379</v>
      </c>
      <c r="QIQ18" s="90">
        <v>35379</v>
      </c>
      <c r="QIR18" s="90">
        <v>35379</v>
      </c>
      <c r="QIS18" s="90">
        <v>35379</v>
      </c>
      <c r="QIT18" s="90">
        <v>35379</v>
      </c>
      <c r="QIU18" s="90">
        <v>35379</v>
      </c>
      <c r="QIV18" s="90">
        <v>35379</v>
      </c>
      <c r="QIW18" s="90">
        <v>35379</v>
      </c>
      <c r="QIX18" s="90">
        <v>35379</v>
      </c>
      <c r="QIY18" s="90">
        <v>35379</v>
      </c>
      <c r="QIZ18" s="90">
        <v>35379</v>
      </c>
      <c r="QJA18" s="90">
        <v>35379</v>
      </c>
      <c r="QJB18" s="90">
        <v>35379</v>
      </c>
      <c r="QJC18" s="90">
        <v>35379</v>
      </c>
      <c r="QJD18" s="90">
        <v>35379</v>
      </c>
      <c r="QJE18" s="90">
        <v>35379</v>
      </c>
      <c r="QJF18" s="90">
        <v>35379</v>
      </c>
      <c r="QJG18" s="90">
        <v>35379</v>
      </c>
      <c r="QJH18" s="90">
        <v>35379</v>
      </c>
      <c r="QJI18" s="90">
        <v>35379</v>
      </c>
      <c r="QJJ18" s="90">
        <v>35379</v>
      </c>
      <c r="QJK18" s="90">
        <v>35379</v>
      </c>
      <c r="QJL18" s="90">
        <v>35379</v>
      </c>
      <c r="QJM18" s="90">
        <v>35379</v>
      </c>
      <c r="QJN18" s="90">
        <v>35379</v>
      </c>
      <c r="QJO18" s="90">
        <v>35379</v>
      </c>
      <c r="QJP18" s="90">
        <v>35379</v>
      </c>
      <c r="QJQ18" s="90">
        <v>35379</v>
      </c>
      <c r="QJR18" s="90">
        <v>35379</v>
      </c>
      <c r="QJS18" s="90">
        <v>35379</v>
      </c>
      <c r="QJT18" s="90">
        <v>35379</v>
      </c>
      <c r="QJU18" s="90">
        <v>35379</v>
      </c>
      <c r="QJV18" s="90">
        <v>35379</v>
      </c>
      <c r="QJW18" s="90">
        <v>35379</v>
      </c>
      <c r="QJX18" s="90">
        <v>35379</v>
      </c>
      <c r="QJY18" s="90">
        <v>35379</v>
      </c>
      <c r="QJZ18" s="90">
        <v>35379</v>
      </c>
      <c r="QKA18" s="90">
        <v>35379</v>
      </c>
      <c r="QKB18" s="90">
        <v>35379</v>
      </c>
      <c r="QKC18" s="90">
        <v>35379</v>
      </c>
      <c r="QKD18" s="90">
        <v>35379</v>
      </c>
      <c r="QKE18" s="90">
        <v>35379</v>
      </c>
      <c r="QKF18" s="90">
        <v>35379</v>
      </c>
      <c r="QKG18" s="90">
        <v>35379</v>
      </c>
      <c r="QKH18" s="90">
        <v>35379</v>
      </c>
      <c r="QKI18" s="90">
        <v>35379</v>
      </c>
      <c r="QKJ18" s="90">
        <v>35379</v>
      </c>
      <c r="QKK18" s="90">
        <v>35379</v>
      </c>
      <c r="QKL18" s="90">
        <v>35379</v>
      </c>
      <c r="QKM18" s="90">
        <v>35379</v>
      </c>
      <c r="QKN18" s="90">
        <v>35379</v>
      </c>
      <c r="QKO18" s="90">
        <v>35379</v>
      </c>
      <c r="QKP18" s="90">
        <v>35379</v>
      </c>
      <c r="QKQ18" s="90">
        <v>35379</v>
      </c>
      <c r="QKR18" s="90">
        <v>35379</v>
      </c>
      <c r="QKS18" s="90">
        <v>35379</v>
      </c>
      <c r="QKT18" s="90">
        <v>35379</v>
      </c>
      <c r="QKU18" s="90">
        <v>35379</v>
      </c>
      <c r="QKV18" s="90">
        <v>35379</v>
      </c>
      <c r="QKW18" s="90">
        <v>35379</v>
      </c>
      <c r="QKX18" s="90">
        <v>35379</v>
      </c>
      <c r="QKY18" s="90">
        <v>35379</v>
      </c>
      <c r="QKZ18" s="90">
        <v>35379</v>
      </c>
      <c r="QLA18" s="90">
        <v>35379</v>
      </c>
      <c r="QLB18" s="90">
        <v>35379</v>
      </c>
      <c r="QLC18" s="90">
        <v>35379</v>
      </c>
      <c r="QLD18" s="90">
        <v>35379</v>
      </c>
      <c r="QLE18" s="90">
        <v>35379</v>
      </c>
      <c r="QLF18" s="90">
        <v>35379</v>
      </c>
      <c r="QLG18" s="90">
        <v>35379</v>
      </c>
      <c r="QLH18" s="90">
        <v>35379</v>
      </c>
      <c r="QLI18" s="90">
        <v>35379</v>
      </c>
      <c r="QLJ18" s="90">
        <v>35379</v>
      </c>
      <c r="QLK18" s="90">
        <v>35379</v>
      </c>
      <c r="QLL18" s="90">
        <v>35379</v>
      </c>
      <c r="QLM18" s="90">
        <v>35379</v>
      </c>
      <c r="QLN18" s="90">
        <v>35379</v>
      </c>
      <c r="QLO18" s="90">
        <v>35379</v>
      </c>
      <c r="QLP18" s="90">
        <v>35379</v>
      </c>
      <c r="QLQ18" s="90">
        <v>35379</v>
      </c>
      <c r="QLR18" s="90">
        <v>35379</v>
      </c>
      <c r="QLS18" s="90">
        <v>35379</v>
      </c>
      <c r="QLT18" s="90">
        <v>35379</v>
      </c>
      <c r="QLU18" s="90">
        <v>35379</v>
      </c>
      <c r="QLV18" s="90">
        <v>35379</v>
      </c>
      <c r="QLW18" s="90">
        <v>35379</v>
      </c>
      <c r="QLX18" s="90">
        <v>35379</v>
      </c>
      <c r="QLY18" s="90">
        <v>35379</v>
      </c>
      <c r="QLZ18" s="90">
        <v>35379</v>
      </c>
      <c r="QMA18" s="90">
        <v>35379</v>
      </c>
      <c r="QMB18" s="90">
        <v>35379</v>
      </c>
      <c r="QMC18" s="90">
        <v>35379</v>
      </c>
      <c r="QMD18" s="90">
        <v>35379</v>
      </c>
      <c r="QME18" s="90">
        <v>35379</v>
      </c>
      <c r="QMF18" s="90">
        <v>35379</v>
      </c>
      <c r="QMG18" s="90">
        <v>35379</v>
      </c>
      <c r="QMH18" s="90">
        <v>35379</v>
      </c>
      <c r="QMI18" s="90">
        <v>35379</v>
      </c>
      <c r="QMJ18" s="90">
        <v>35379</v>
      </c>
      <c r="QMK18" s="90">
        <v>35379</v>
      </c>
      <c r="QML18" s="90">
        <v>35379</v>
      </c>
      <c r="QMM18" s="90">
        <v>35379</v>
      </c>
      <c r="QMN18" s="90">
        <v>35379</v>
      </c>
      <c r="QMO18" s="90">
        <v>35379</v>
      </c>
      <c r="QMP18" s="90">
        <v>35379</v>
      </c>
      <c r="QMQ18" s="90">
        <v>35379</v>
      </c>
      <c r="QMR18" s="90">
        <v>35379</v>
      </c>
      <c r="QMS18" s="90">
        <v>35379</v>
      </c>
      <c r="QMT18" s="90">
        <v>35379</v>
      </c>
      <c r="QMU18" s="90">
        <v>35379</v>
      </c>
      <c r="QMV18" s="90">
        <v>35379</v>
      </c>
      <c r="QMW18" s="90">
        <v>35379</v>
      </c>
      <c r="QMX18" s="90">
        <v>35379</v>
      </c>
      <c r="QMY18" s="90">
        <v>35379</v>
      </c>
      <c r="QMZ18" s="90">
        <v>35379</v>
      </c>
      <c r="QNA18" s="90">
        <v>35379</v>
      </c>
      <c r="QNB18" s="90">
        <v>35379</v>
      </c>
      <c r="QNC18" s="90">
        <v>35379</v>
      </c>
      <c r="QND18" s="90">
        <v>35379</v>
      </c>
      <c r="QNE18" s="90">
        <v>35379</v>
      </c>
      <c r="QNF18" s="90">
        <v>35379</v>
      </c>
      <c r="QNG18" s="90">
        <v>35379</v>
      </c>
      <c r="QNH18" s="90">
        <v>35379</v>
      </c>
      <c r="QNI18" s="90">
        <v>35379</v>
      </c>
      <c r="QNJ18" s="90">
        <v>35379</v>
      </c>
      <c r="QNK18" s="90">
        <v>35379</v>
      </c>
      <c r="QNL18" s="90">
        <v>35379</v>
      </c>
      <c r="QNM18" s="90">
        <v>35379</v>
      </c>
      <c r="QNN18" s="90">
        <v>35379</v>
      </c>
      <c r="QNO18" s="90">
        <v>35379</v>
      </c>
      <c r="QNP18" s="90">
        <v>35379</v>
      </c>
      <c r="QNQ18" s="90">
        <v>35379</v>
      </c>
      <c r="QNR18" s="90">
        <v>35379</v>
      </c>
      <c r="QNS18" s="90">
        <v>35379</v>
      </c>
      <c r="QNT18" s="90">
        <v>35379</v>
      </c>
      <c r="QNU18" s="90">
        <v>35379</v>
      </c>
      <c r="QNV18" s="90">
        <v>35379</v>
      </c>
      <c r="QNW18" s="90">
        <v>35379</v>
      </c>
      <c r="QNX18" s="90">
        <v>35379</v>
      </c>
      <c r="QNY18" s="90">
        <v>35379</v>
      </c>
      <c r="QNZ18" s="90">
        <v>35379</v>
      </c>
      <c r="QOA18" s="90">
        <v>35379</v>
      </c>
      <c r="QOB18" s="90">
        <v>35379</v>
      </c>
      <c r="QOC18" s="90">
        <v>35379</v>
      </c>
      <c r="QOD18" s="90">
        <v>35379</v>
      </c>
      <c r="QOE18" s="90">
        <v>35379</v>
      </c>
      <c r="QOF18" s="90">
        <v>35379</v>
      </c>
      <c r="QOG18" s="90">
        <v>35379</v>
      </c>
      <c r="QOH18" s="90">
        <v>35379</v>
      </c>
      <c r="QOI18" s="90">
        <v>35379</v>
      </c>
      <c r="QOJ18" s="90">
        <v>35379</v>
      </c>
      <c r="QOK18" s="90">
        <v>35379</v>
      </c>
      <c r="QOL18" s="90">
        <v>35379</v>
      </c>
      <c r="QOM18" s="90">
        <v>35379</v>
      </c>
      <c r="QON18" s="90">
        <v>35379</v>
      </c>
      <c r="QOO18" s="90">
        <v>35379</v>
      </c>
      <c r="QOP18" s="90">
        <v>35379</v>
      </c>
      <c r="QOQ18" s="90">
        <v>35379</v>
      </c>
      <c r="QOR18" s="90">
        <v>35379</v>
      </c>
      <c r="QOS18" s="90">
        <v>35379</v>
      </c>
      <c r="QOT18" s="90">
        <v>35379</v>
      </c>
      <c r="QOU18" s="90">
        <v>35379</v>
      </c>
      <c r="QOV18" s="90">
        <v>35379</v>
      </c>
      <c r="QOW18" s="90">
        <v>35379</v>
      </c>
      <c r="QOX18" s="90">
        <v>35379</v>
      </c>
      <c r="QOY18" s="90">
        <v>35379</v>
      </c>
      <c r="QOZ18" s="90">
        <v>35379</v>
      </c>
      <c r="QPA18" s="90">
        <v>35379</v>
      </c>
      <c r="QPB18" s="90">
        <v>35379</v>
      </c>
      <c r="QPC18" s="90">
        <v>35379</v>
      </c>
      <c r="QPD18" s="90">
        <v>35379</v>
      </c>
      <c r="QPE18" s="90">
        <v>35379</v>
      </c>
      <c r="QPF18" s="90">
        <v>35379</v>
      </c>
      <c r="QPG18" s="90">
        <v>35379</v>
      </c>
      <c r="QPH18" s="90">
        <v>35379</v>
      </c>
      <c r="QPI18" s="90">
        <v>35379</v>
      </c>
      <c r="QPJ18" s="90">
        <v>35379</v>
      </c>
      <c r="QPK18" s="90">
        <v>35379</v>
      </c>
      <c r="QPL18" s="90">
        <v>35379</v>
      </c>
      <c r="QPM18" s="90">
        <v>35379</v>
      </c>
      <c r="QPN18" s="90">
        <v>35379</v>
      </c>
      <c r="QPO18" s="90">
        <v>35379</v>
      </c>
      <c r="QPP18" s="90">
        <v>35379</v>
      </c>
      <c r="QPQ18" s="90">
        <v>35379</v>
      </c>
      <c r="QPR18" s="90">
        <v>35379</v>
      </c>
      <c r="QPS18" s="90">
        <v>35379</v>
      </c>
      <c r="QPT18" s="90">
        <v>35379</v>
      </c>
      <c r="QPU18" s="90">
        <v>35379</v>
      </c>
      <c r="QPV18" s="90">
        <v>35379</v>
      </c>
      <c r="QPW18" s="90">
        <v>35379</v>
      </c>
      <c r="QPX18" s="90">
        <v>35379</v>
      </c>
      <c r="QPY18" s="90">
        <v>35379</v>
      </c>
      <c r="QPZ18" s="90">
        <v>35379</v>
      </c>
      <c r="QQA18" s="90">
        <v>35379</v>
      </c>
      <c r="QQB18" s="90">
        <v>35379</v>
      </c>
      <c r="QQC18" s="90">
        <v>35379</v>
      </c>
      <c r="QQD18" s="90">
        <v>35379</v>
      </c>
      <c r="QQE18" s="90">
        <v>35379</v>
      </c>
      <c r="QQF18" s="90">
        <v>35379</v>
      </c>
      <c r="QQG18" s="90">
        <v>35379</v>
      </c>
      <c r="QQH18" s="90">
        <v>35379</v>
      </c>
      <c r="QQI18" s="90">
        <v>35379</v>
      </c>
      <c r="QQJ18" s="90">
        <v>35379</v>
      </c>
      <c r="QQK18" s="90">
        <v>35379</v>
      </c>
      <c r="QQL18" s="90">
        <v>35379</v>
      </c>
      <c r="QQM18" s="90">
        <v>35379</v>
      </c>
      <c r="QQN18" s="90">
        <v>35379</v>
      </c>
      <c r="QQO18" s="90">
        <v>35379</v>
      </c>
      <c r="QQP18" s="90">
        <v>35379</v>
      </c>
      <c r="QQQ18" s="90">
        <v>35379</v>
      </c>
      <c r="QQR18" s="90">
        <v>35379</v>
      </c>
      <c r="QQS18" s="90">
        <v>35379</v>
      </c>
      <c r="QQT18" s="90">
        <v>35379</v>
      </c>
      <c r="QQU18" s="90">
        <v>35379</v>
      </c>
      <c r="QQV18" s="90">
        <v>35379</v>
      </c>
      <c r="QQW18" s="90">
        <v>35379</v>
      </c>
      <c r="QQX18" s="90">
        <v>35379</v>
      </c>
      <c r="QQY18" s="90">
        <v>35379</v>
      </c>
      <c r="QQZ18" s="90">
        <v>35379</v>
      </c>
      <c r="QRA18" s="90">
        <v>35379</v>
      </c>
      <c r="QRB18" s="90">
        <v>35379</v>
      </c>
      <c r="QRC18" s="90">
        <v>35379</v>
      </c>
      <c r="QRD18" s="90">
        <v>35379</v>
      </c>
      <c r="QRE18" s="90">
        <v>35379</v>
      </c>
      <c r="QRF18" s="90">
        <v>35379</v>
      </c>
      <c r="QRG18" s="90">
        <v>35379</v>
      </c>
      <c r="QRH18" s="90">
        <v>35379</v>
      </c>
      <c r="QRI18" s="90">
        <v>35379</v>
      </c>
      <c r="QRJ18" s="90">
        <v>35379</v>
      </c>
      <c r="QRK18" s="90">
        <v>35379</v>
      </c>
      <c r="QRL18" s="90">
        <v>35379</v>
      </c>
      <c r="QRM18" s="90">
        <v>35379</v>
      </c>
      <c r="QRN18" s="90">
        <v>35379</v>
      </c>
      <c r="QRO18" s="90">
        <v>35379</v>
      </c>
      <c r="QRP18" s="90">
        <v>35379</v>
      </c>
      <c r="QRQ18" s="90">
        <v>35379</v>
      </c>
      <c r="QRR18" s="90">
        <v>35379</v>
      </c>
      <c r="QRS18" s="90">
        <v>35379</v>
      </c>
      <c r="QRT18" s="90">
        <v>35379</v>
      </c>
      <c r="QRU18" s="90">
        <v>35379</v>
      </c>
      <c r="QRV18" s="90">
        <v>35379</v>
      </c>
      <c r="QRW18" s="90">
        <v>35379</v>
      </c>
      <c r="QRX18" s="90">
        <v>35379</v>
      </c>
      <c r="QRY18" s="90">
        <v>35379</v>
      </c>
      <c r="QRZ18" s="90">
        <v>35379</v>
      </c>
      <c r="QSA18" s="90">
        <v>35379</v>
      </c>
      <c r="QSB18" s="90">
        <v>35379</v>
      </c>
      <c r="QSC18" s="90">
        <v>35379</v>
      </c>
      <c r="QSD18" s="90">
        <v>35379</v>
      </c>
      <c r="QSE18" s="90">
        <v>35379</v>
      </c>
      <c r="QSF18" s="90">
        <v>35379</v>
      </c>
      <c r="QSG18" s="90">
        <v>35379</v>
      </c>
      <c r="QSH18" s="90">
        <v>35379</v>
      </c>
      <c r="QSI18" s="90">
        <v>35379</v>
      </c>
      <c r="QSJ18" s="90">
        <v>35379</v>
      </c>
      <c r="QSK18" s="90">
        <v>35379</v>
      </c>
      <c r="QSL18" s="90">
        <v>35379</v>
      </c>
      <c r="QSM18" s="90">
        <v>35379</v>
      </c>
      <c r="QSN18" s="90">
        <v>35379</v>
      </c>
      <c r="QSO18" s="90">
        <v>35379</v>
      </c>
      <c r="QSP18" s="90">
        <v>35379</v>
      </c>
      <c r="QSQ18" s="90">
        <v>35379</v>
      </c>
      <c r="QSR18" s="90">
        <v>35379</v>
      </c>
      <c r="QSS18" s="90">
        <v>35379</v>
      </c>
      <c r="QST18" s="90">
        <v>35379</v>
      </c>
      <c r="QSU18" s="90">
        <v>35379</v>
      </c>
      <c r="QSV18" s="90">
        <v>35379</v>
      </c>
      <c r="QSW18" s="90">
        <v>35379</v>
      </c>
      <c r="QSX18" s="90">
        <v>35379</v>
      </c>
      <c r="QSY18" s="90">
        <v>35379</v>
      </c>
      <c r="QSZ18" s="90">
        <v>35379</v>
      </c>
      <c r="QTA18" s="90">
        <v>35379</v>
      </c>
      <c r="QTB18" s="90">
        <v>35379</v>
      </c>
      <c r="QTC18" s="90">
        <v>35379</v>
      </c>
      <c r="QTD18" s="90">
        <v>35379</v>
      </c>
      <c r="QTE18" s="90">
        <v>35379</v>
      </c>
      <c r="QTF18" s="90">
        <v>35379</v>
      </c>
      <c r="QTG18" s="90">
        <v>35379</v>
      </c>
      <c r="QTH18" s="90">
        <v>35379</v>
      </c>
      <c r="QTI18" s="90">
        <v>35379</v>
      </c>
      <c r="QTJ18" s="90">
        <v>35379</v>
      </c>
      <c r="QTK18" s="90">
        <v>35379</v>
      </c>
      <c r="QTL18" s="90">
        <v>35379</v>
      </c>
      <c r="QTM18" s="90">
        <v>35379</v>
      </c>
      <c r="QTN18" s="90">
        <v>35379</v>
      </c>
      <c r="QTO18" s="90">
        <v>35379</v>
      </c>
      <c r="QTP18" s="90">
        <v>35379</v>
      </c>
      <c r="QTQ18" s="90">
        <v>35379</v>
      </c>
      <c r="QTR18" s="90">
        <v>35379</v>
      </c>
      <c r="QTS18" s="90">
        <v>35379</v>
      </c>
      <c r="QTT18" s="90">
        <v>35379</v>
      </c>
      <c r="QTU18" s="90">
        <v>35379</v>
      </c>
      <c r="QTV18" s="90">
        <v>35379</v>
      </c>
      <c r="QTW18" s="90">
        <v>35379</v>
      </c>
      <c r="QTX18" s="90">
        <v>35379</v>
      </c>
      <c r="QTY18" s="90">
        <v>35379</v>
      </c>
      <c r="QTZ18" s="90">
        <v>35379</v>
      </c>
      <c r="QUA18" s="90">
        <v>35379</v>
      </c>
      <c r="QUB18" s="90">
        <v>35379</v>
      </c>
      <c r="QUC18" s="90">
        <v>35379</v>
      </c>
      <c r="QUD18" s="90">
        <v>35379</v>
      </c>
      <c r="QUE18" s="90">
        <v>35379</v>
      </c>
      <c r="QUF18" s="90">
        <v>35379</v>
      </c>
      <c r="QUG18" s="90">
        <v>35379</v>
      </c>
      <c r="QUH18" s="90">
        <v>35379</v>
      </c>
      <c r="QUI18" s="90">
        <v>35379</v>
      </c>
      <c r="QUJ18" s="90">
        <v>35379</v>
      </c>
      <c r="QUK18" s="90">
        <v>35379</v>
      </c>
      <c r="QUL18" s="90">
        <v>35379</v>
      </c>
      <c r="QUM18" s="90">
        <v>35379</v>
      </c>
      <c r="QUN18" s="90">
        <v>35379</v>
      </c>
      <c r="QUO18" s="90">
        <v>35379</v>
      </c>
      <c r="QUP18" s="90">
        <v>35379</v>
      </c>
      <c r="QUQ18" s="90">
        <v>35379</v>
      </c>
      <c r="QUR18" s="90">
        <v>35379</v>
      </c>
      <c r="QUS18" s="90">
        <v>35379</v>
      </c>
      <c r="QUT18" s="90">
        <v>35379</v>
      </c>
      <c r="QUU18" s="90">
        <v>35379</v>
      </c>
      <c r="QUV18" s="90">
        <v>35379</v>
      </c>
      <c r="QUW18" s="90">
        <v>35379</v>
      </c>
      <c r="QUX18" s="90">
        <v>35379</v>
      </c>
      <c r="QUY18" s="90">
        <v>35379</v>
      </c>
      <c r="QUZ18" s="90">
        <v>35379</v>
      </c>
      <c r="QVA18" s="90">
        <v>35379</v>
      </c>
      <c r="QVB18" s="90">
        <v>35379</v>
      </c>
      <c r="QVC18" s="90">
        <v>35379</v>
      </c>
      <c r="QVD18" s="90">
        <v>35379</v>
      </c>
      <c r="QVE18" s="90">
        <v>35379</v>
      </c>
      <c r="QVF18" s="90">
        <v>35379</v>
      </c>
      <c r="QVG18" s="90">
        <v>35379</v>
      </c>
      <c r="QVH18" s="90">
        <v>35379</v>
      </c>
      <c r="QVI18" s="90">
        <v>35379</v>
      </c>
      <c r="QVJ18" s="90">
        <v>35379</v>
      </c>
      <c r="QVK18" s="90">
        <v>35379</v>
      </c>
      <c r="QVL18" s="90">
        <v>35379</v>
      </c>
      <c r="QVM18" s="90">
        <v>35379</v>
      </c>
      <c r="QVN18" s="90">
        <v>35379</v>
      </c>
      <c r="QVO18" s="90">
        <v>35379</v>
      </c>
      <c r="QVP18" s="90">
        <v>35379</v>
      </c>
      <c r="QVQ18" s="90">
        <v>35379</v>
      </c>
      <c r="QVR18" s="90">
        <v>35379</v>
      </c>
      <c r="QVS18" s="90">
        <v>35379</v>
      </c>
      <c r="QVT18" s="90">
        <v>35379</v>
      </c>
      <c r="QVU18" s="90">
        <v>35379</v>
      </c>
      <c r="QVV18" s="90">
        <v>35379</v>
      </c>
      <c r="QVW18" s="90">
        <v>35379</v>
      </c>
      <c r="QVX18" s="90">
        <v>35379</v>
      </c>
      <c r="QVY18" s="90">
        <v>35379</v>
      </c>
      <c r="QVZ18" s="90">
        <v>35379</v>
      </c>
      <c r="QWA18" s="90">
        <v>35379</v>
      </c>
      <c r="QWB18" s="90">
        <v>35379</v>
      </c>
      <c r="QWC18" s="90">
        <v>35379</v>
      </c>
      <c r="QWD18" s="90">
        <v>35379</v>
      </c>
      <c r="QWE18" s="90">
        <v>35379</v>
      </c>
      <c r="QWF18" s="90">
        <v>35379</v>
      </c>
      <c r="QWG18" s="90">
        <v>35379</v>
      </c>
      <c r="QWH18" s="90">
        <v>35379</v>
      </c>
      <c r="QWI18" s="90">
        <v>35379</v>
      </c>
      <c r="QWJ18" s="90">
        <v>35379</v>
      </c>
      <c r="QWK18" s="90">
        <v>35379</v>
      </c>
      <c r="QWL18" s="90">
        <v>35379</v>
      </c>
      <c r="QWM18" s="90">
        <v>35379</v>
      </c>
      <c r="QWN18" s="90">
        <v>35379</v>
      </c>
      <c r="QWO18" s="90">
        <v>35379</v>
      </c>
      <c r="QWP18" s="90">
        <v>35379</v>
      </c>
      <c r="QWQ18" s="90">
        <v>35379</v>
      </c>
      <c r="QWR18" s="90">
        <v>35379</v>
      </c>
      <c r="QWS18" s="90">
        <v>35379</v>
      </c>
      <c r="QWT18" s="90">
        <v>35379</v>
      </c>
      <c r="QWU18" s="90">
        <v>35379</v>
      </c>
      <c r="QWV18" s="90">
        <v>35379</v>
      </c>
      <c r="QWW18" s="90">
        <v>35379</v>
      </c>
      <c r="QWX18" s="90">
        <v>35379</v>
      </c>
      <c r="QWY18" s="90">
        <v>35379</v>
      </c>
      <c r="QWZ18" s="90">
        <v>35379</v>
      </c>
      <c r="QXA18" s="90">
        <v>35379</v>
      </c>
      <c r="QXB18" s="90">
        <v>35379</v>
      </c>
      <c r="QXC18" s="90">
        <v>35379</v>
      </c>
      <c r="QXD18" s="90">
        <v>35379</v>
      </c>
      <c r="QXE18" s="90">
        <v>35379</v>
      </c>
      <c r="QXF18" s="90">
        <v>35379</v>
      </c>
      <c r="QXG18" s="90">
        <v>35379</v>
      </c>
      <c r="QXH18" s="90">
        <v>35379</v>
      </c>
      <c r="QXI18" s="90">
        <v>35379</v>
      </c>
      <c r="QXJ18" s="90">
        <v>35379</v>
      </c>
      <c r="QXK18" s="90">
        <v>35379</v>
      </c>
      <c r="QXL18" s="90">
        <v>35379</v>
      </c>
      <c r="QXM18" s="90">
        <v>35379</v>
      </c>
      <c r="QXN18" s="90">
        <v>35379</v>
      </c>
      <c r="QXO18" s="90">
        <v>35379</v>
      </c>
      <c r="QXP18" s="90">
        <v>35379</v>
      </c>
      <c r="QXQ18" s="90">
        <v>35379</v>
      </c>
      <c r="QXR18" s="90">
        <v>35379</v>
      </c>
      <c r="QXS18" s="90">
        <v>35379</v>
      </c>
      <c r="QXT18" s="90">
        <v>35379</v>
      </c>
      <c r="QXU18" s="90">
        <v>35379</v>
      </c>
      <c r="QXV18" s="90">
        <v>35379</v>
      </c>
      <c r="QXW18" s="90">
        <v>35379</v>
      </c>
      <c r="QXX18" s="90">
        <v>35379</v>
      </c>
      <c r="QXY18" s="90">
        <v>35379</v>
      </c>
      <c r="QXZ18" s="90">
        <v>35379</v>
      </c>
      <c r="QYA18" s="90">
        <v>35379</v>
      </c>
      <c r="QYB18" s="90">
        <v>35379</v>
      </c>
      <c r="QYC18" s="90">
        <v>35379</v>
      </c>
      <c r="QYD18" s="90">
        <v>35379</v>
      </c>
      <c r="QYE18" s="90">
        <v>35379</v>
      </c>
      <c r="QYF18" s="90">
        <v>35379</v>
      </c>
      <c r="QYG18" s="90">
        <v>35379</v>
      </c>
      <c r="QYH18" s="90">
        <v>35379</v>
      </c>
      <c r="QYI18" s="90">
        <v>35379</v>
      </c>
      <c r="QYJ18" s="90">
        <v>35379</v>
      </c>
      <c r="QYK18" s="90">
        <v>35379</v>
      </c>
      <c r="QYL18" s="90">
        <v>35379</v>
      </c>
      <c r="QYM18" s="90">
        <v>35379</v>
      </c>
      <c r="QYN18" s="90">
        <v>35379</v>
      </c>
      <c r="QYO18" s="90">
        <v>35379</v>
      </c>
      <c r="QYP18" s="90">
        <v>35379</v>
      </c>
      <c r="QYQ18" s="90">
        <v>35379</v>
      </c>
      <c r="QYR18" s="90">
        <v>35379</v>
      </c>
      <c r="QYS18" s="90">
        <v>35379</v>
      </c>
      <c r="QYT18" s="90">
        <v>35379</v>
      </c>
      <c r="QYU18" s="90">
        <v>35379</v>
      </c>
      <c r="QYV18" s="90">
        <v>35379</v>
      </c>
      <c r="QYW18" s="90">
        <v>35379</v>
      </c>
      <c r="QYX18" s="90">
        <v>35379</v>
      </c>
      <c r="QYY18" s="90">
        <v>35379</v>
      </c>
      <c r="QYZ18" s="90">
        <v>35379</v>
      </c>
      <c r="QZA18" s="90">
        <v>35379</v>
      </c>
      <c r="QZB18" s="90">
        <v>35379</v>
      </c>
      <c r="QZC18" s="90">
        <v>35379</v>
      </c>
      <c r="QZD18" s="90">
        <v>35379</v>
      </c>
      <c r="QZE18" s="90">
        <v>35379</v>
      </c>
      <c r="QZF18" s="90">
        <v>35379</v>
      </c>
      <c r="QZG18" s="90">
        <v>35379</v>
      </c>
      <c r="QZH18" s="90">
        <v>35379</v>
      </c>
      <c r="QZI18" s="90">
        <v>35379</v>
      </c>
      <c r="QZJ18" s="90">
        <v>35379</v>
      </c>
      <c r="QZK18" s="90">
        <v>35379</v>
      </c>
      <c r="QZL18" s="90">
        <v>35379</v>
      </c>
      <c r="QZM18" s="90">
        <v>35379</v>
      </c>
      <c r="QZN18" s="90">
        <v>35379</v>
      </c>
      <c r="QZO18" s="90">
        <v>35379</v>
      </c>
      <c r="QZP18" s="90">
        <v>35379</v>
      </c>
      <c r="QZQ18" s="90">
        <v>35379</v>
      </c>
      <c r="QZR18" s="90">
        <v>35379</v>
      </c>
      <c r="QZS18" s="90">
        <v>35379</v>
      </c>
      <c r="QZT18" s="90">
        <v>35379</v>
      </c>
      <c r="QZU18" s="90">
        <v>35379</v>
      </c>
      <c r="QZV18" s="90">
        <v>35379</v>
      </c>
      <c r="QZW18" s="90">
        <v>35379</v>
      </c>
      <c r="QZX18" s="90">
        <v>35379</v>
      </c>
      <c r="QZY18" s="90">
        <v>35379</v>
      </c>
      <c r="QZZ18" s="90">
        <v>35379</v>
      </c>
      <c r="RAA18" s="90">
        <v>35379</v>
      </c>
      <c r="RAB18" s="90">
        <v>35379</v>
      </c>
      <c r="RAC18" s="90">
        <v>35379</v>
      </c>
      <c r="RAD18" s="90">
        <v>35379</v>
      </c>
      <c r="RAE18" s="90">
        <v>35379</v>
      </c>
      <c r="RAF18" s="90">
        <v>35379</v>
      </c>
      <c r="RAG18" s="90">
        <v>35379</v>
      </c>
      <c r="RAH18" s="90">
        <v>35379</v>
      </c>
      <c r="RAI18" s="90">
        <v>35379</v>
      </c>
      <c r="RAJ18" s="90">
        <v>35379</v>
      </c>
      <c r="RAK18" s="90">
        <v>35379</v>
      </c>
      <c r="RAL18" s="90">
        <v>35379</v>
      </c>
      <c r="RAM18" s="90">
        <v>35379</v>
      </c>
      <c r="RAN18" s="90">
        <v>35379</v>
      </c>
      <c r="RAO18" s="90">
        <v>35379</v>
      </c>
      <c r="RAP18" s="90">
        <v>35379</v>
      </c>
      <c r="RAQ18" s="90">
        <v>35379</v>
      </c>
      <c r="RAR18" s="90">
        <v>35379</v>
      </c>
      <c r="RAS18" s="90">
        <v>35379</v>
      </c>
      <c r="RAT18" s="90">
        <v>35379</v>
      </c>
      <c r="RAU18" s="90">
        <v>35379</v>
      </c>
      <c r="RAV18" s="90">
        <v>35379</v>
      </c>
      <c r="RAW18" s="90">
        <v>35379</v>
      </c>
      <c r="RAX18" s="90">
        <v>35379</v>
      </c>
      <c r="RAY18" s="90">
        <v>35379</v>
      </c>
      <c r="RAZ18" s="90">
        <v>35379</v>
      </c>
      <c r="RBA18" s="90">
        <v>35379</v>
      </c>
      <c r="RBB18" s="90">
        <v>35379</v>
      </c>
      <c r="RBC18" s="90">
        <v>35379</v>
      </c>
      <c r="RBD18" s="90">
        <v>35379</v>
      </c>
      <c r="RBE18" s="90">
        <v>35379</v>
      </c>
      <c r="RBF18" s="90">
        <v>35379</v>
      </c>
      <c r="RBG18" s="90">
        <v>35379</v>
      </c>
      <c r="RBH18" s="90">
        <v>35379</v>
      </c>
      <c r="RBI18" s="90">
        <v>35379</v>
      </c>
      <c r="RBJ18" s="90">
        <v>35379</v>
      </c>
      <c r="RBK18" s="90">
        <v>35379</v>
      </c>
      <c r="RBL18" s="90">
        <v>35379</v>
      </c>
      <c r="RBM18" s="90">
        <v>35379</v>
      </c>
      <c r="RBN18" s="90">
        <v>35379</v>
      </c>
      <c r="RBO18" s="90">
        <v>35379</v>
      </c>
      <c r="RBP18" s="90">
        <v>35379</v>
      </c>
      <c r="RBQ18" s="90">
        <v>35379</v>
      </c>
      <c r="RBR18" s="90">
        <v>35379</v>
      </c>
      <c r="RBS18" s="90">
        <v>35379</v>
      </c>
      <c r="RBT18" s="90">
        <v>35379</v>
      </c>
      <c r="RBU18" s="90">
        <v>35379</v>
      </c>
      <c r="RBV18" s="90">
        <v>35379</v>
      </c>
      <c r="RBW18" s="90">
        <v>35379</v>
      </c>
      <c r="RBX18" s="90">
        <v>35379</v>
      </c>
      <c r="RBY18" s="90">
        <v>35379</v>
      </c>
      <c r="RBZ18" s="90">
        <v>35379</v>
      </c>
      <c r="RCA18" s="90">
        <v>35379</v>
      </c>
      <c r="RCB18" s="90">
        <v>35379</v>
      </c>
      <c r="RCC18" s="90">
        <v>35379</v>
      </c>
      <c r="RCD18" s="90">
        <v>35379</v>
      </c>
      <c r="RCE18" s="90">
        <v>35379</v>
      </c>
      <c r="RCF18" s="90">
        <v>35379</v>
      </c>
      <c r="RCG18" s="90">
        <v>35379</v>
      </c>
      <c r="RCH18" s="90">
        <v>35379</v>
      </c>
      <c r="RCI18" s="90">
        <v>35379</v>
      </c>
      <c r="RCJ18" s="90">
        <v>35379</v>
      </c>
      <c r="RCK18" s="90">
        <v>35379</v>
      </c>
      <c r="RCL18" s="90">
        <v>35379</v>
      </c>
      <c r="RCM18" s="90">
        <v>35379</v>
      </c>
      <c r="RCN18" s="90">
        <v>35379</v>
      </c>
      <c r="RCO18" s="90">
        <v>35379</v>
      </c>
      <c r="RCP18" s="90">
        <v>35379</v>
      </c>
      <c r="RCQ18" s="90">
        <v>35379</v>
      </c>
      <c r="RCR18" s="90">
        <v>35379</v>
      </c>
      <c r="RCS18" s="90">
        <v>35379</v>
      </c>
      <c r="RCT18" s="90">
        <v>35379</v>
      </c>
      <c r="RCU18" s="90">
        <v>35379</v>
      </c>
      <c r="RCV18" s="90">
        <v>35379</v>
      </c>
      <c r="RCW18" s="90">
        <v>35379</v>
      </c>
      <c r="RCX18" s="90">
        <v>35379</v>
      </c>
      <c r="RCY18" s="90">
        <v>35379</v>
      </c>
      <c r="RCZ18" s="90">
        <v>35379</v>
      </c>
      <c r="RDA18" s="90">
        <v>35379</v>
      </c>
      <c r="RDB18" s="90">
        <v>35379</v>
      </c>
      <c r="RDC18" s="90">
        <v>35379</v>
      </c>
      <c r="RDD18" s="90">
        <v>35379</v>
      </c>
      <c r="RDE18" s="90">
        <v>35379</v>
      </c>
      <c r="RDF18" s="90">
        <v>35379</v>
      </c>
      <c r="RDG18" s="90">
        <v>35379</v>
      </c>
      <c r="RDH18" s="90">
        <v>35379</v>
      </c>
      <c r="RDI18" s="90">
        <v>35379</v>
      </c>
      <c r="RDJ18" s="90">
        <v>35379</v>
      </c>
      <c r="RDK18" s="90">
        <v>35379</v>
      </c>
      <c r="RDL18" s="90">
        <v>35379</v>
      </c>
      <c r="RDM18" s="90">
        <v>35379</v>
      </c>
      <c r="RDN18" s="90">
        <v>35379</v>
      </c>
      <c r="RDO18" s="90">
        <v>35379</v>
      </c>
      <c r="RDP18" s="90">
        <v>35379</v>
      </c>
      <c r="RDQ18" s="90">
        <v>35379</v>
      </c>
      <c r="RDR18" s="90">
        <v>35379</v>
      </c>
      <c r="RDS18" s="90">
        <v>35379</v>
      </c>
      <c r="RDT18" s="90">
        <v>35379</v>
      </c>
      <c r="RDU18" s="90">
        <v>35379</v>
      </c>
      <c r="RDV18" s="90">
        <v>35379</v>
      </c>
      <c r="RDW18" s="90">
        <v>35379</v>
      </c>
      <c r="RDX18" s="90">
        <v>35379</v>
      </c>
      <c r="RDY18" s="90">
        <v>35379</v>
      </c>
      <c r="RDZ18" s="90">
        <v>35379</v>
      </c>
      <c r="REA18" s="90">
        <v>35379</v>
      </c>
      <c r="REB18" s="90">
        <v>35379</v>
      </c>
      <c r="REC18" s="90">
        <v>35379</v>
      </c>
      <c r="RED18" s="90">
        <v>35379</v>
      </c>
      <c r="REE18" s="90">
        <v>35379</v>
      </c>
      <c r="REF18" s="90">
        <v>35379</v>
      </c>
      <c r="REG18" s="90">
        <v>35379</v>
      </c>
      <c r="REH18" s="90">
        <v>35379</v>
      </c>
      <c r="REI18" s="90">
        <v>35379</v>
      </c>
      <c r="REJ18" s="90">
        <v>35379</v>
      </c>
      <c r="REK18" s="90">
        <v>35379</v>
      </c>
      <c r="REL18" s="90">
        <v>35379</v>
      </c>
      <c r="REM18" s="90">
        <v>35379</v>
      </c>
      <c r="REN18" s="90">
        <v>35379</v>
      </c>
      <c r="REO18" s="90">
        <v>35379</v>
      </c>
      <c r="REP18" s="90">
        <v>35379</v>
      </c>
      <c r="REQ18" s="90">
        <v>35379</v>
      </c>
      <c r="RER18" s="90">
        <v>35379</v>
      </c>
      <c r="RES18" s="90">
        <v>35379</v>
      </c>
      <c r="RET18" s="90">
        <v>35379</v>
      </c>
      <c r="REU18" s="90">
        <v>35379</v>
      </c>
      <c r="REV18" s="90">
        <v>35379</v>
      </c>
      <c r="REW18" s="90">
        <v>35379</v>
      </c>
      <c r="REX18" s="90">
        <v>35379</v>
      </c>
      <c r="REY18" s="90">
        <v>35379</v>
      </c>
      <c r="REZ18" s="90">
        <v>35379</v>
      </c>
      <c r="RFA18" s="90">
        <v>35379</v>
      </c>
      <c r="RFB18" s="90">
        <v>35379</v>
      </c>
      <c r="RFC18" s="90">
        <v>35379</v>
      </c>
      <c r="RFD18" s="90">
        <v>35379</v>
      </c>
      <c r="RFE18" s="90">
        <v>35379</v>
      </c>
      <c r="RFF18" s="90">
        <v>35379</v>
      </c>
      <c r="RFG18" s="90">
        <v>35379</v>
      </c>
      <c r="RFH18" s="90">
        <v>35379</v>
      </c>
      <c r="RFI18" s="90">
        <v>35379</v>
      </c>
      <c r="RFJ18" s="90">
        <v>35379</v>
      </c>
      <c r="RFK18" s="90">
        <v>35379</v>
      </c>
      <c r="RFL18" s="90">
        <v>35379</v>
      </c>
      <c r="RFM18" s="90">
        <v>35379</v>
      </c>
      <c r="RFN18" s="90">
        <v>35379</v>
      </c>
      <c r="RFO18" s="90">
        <v>35379</v>
      </c>
      <c r="RFP18" s="90">
        <v>35379</v>
      </c>
      <c r="RFQ18" s="90">
        <v>35379</v>
      </c>
      <c r="RFR18" s="90">
        <v>35379</v>
      </c>
      <c r="RFS18" s="90">
        <v>35379</v>
      </c>
      <c r="RFT18" s="90">
        <v>35379</v>
      </c>
      <c r="RFU18" s="90">
        <v>35379</v>
      </c>
      <c r="RFV18" s="90">
        <v>35379</v>
      </c>
      <c r="RFW18" s="90">
        <v>35379</v>
      </c>
      <c r="RFX18" s="90">
        <v>35379</v>
      </c>
      <c r="RFY18" s="90">
        <v>35379</v>
      </c>
      <c r="RFZ18" s="90">
        <v>35379</v>
      </c>
      <c r="RGA18" s="90">
        <v>35379</v>
      </c>
      <c r="RGB18" s="90">
        <v>35379</v>
      </c>
      <c r="RGC18" s="90">
        <v>35379</v>
      </c>
      <c r="RGD18" s="90">
        <v>35379</v>
      </c>
      <c r="RGE18" s="90">
        <v>35379</v>
      </c>
      <c r="RGF18" s="90">
        <v>35379</v>
      </c>
      <c r="RGG18" s="90">
        <v>35379</v>
      </c>
      <c r="RGH18" s="90">
        <v>35379</v>
      </c>
      <c r="RGI18" s="90">
        <v>35379</v>
      </c>
      <c r="RGJ18" s="90">
        <v>35379</v>
      </c>
      <c r="RGK18" s="90">
        <v>35379</v>
      </c>
      <c r="RGL18" s="90">
        <v>35379</v>
      </c>
      <c r="RGM18" s="90">
        <v>35379</v>
      </c>
      <c r="RGN18" s="90">
        <v>35379</v>
      </c>
      <c r="RGO18" s="90">
        <v>35379</v>
      </c>
      <c r="RGP18" s="90">
        <v>35379</v>
      </c>
      <c r="RGQ18" s="90">
        <v>35379</v>
      </c>
      <c r="RGR18" s="90">
        <v>35379</v>
      </c>
      <c r="RGS18" s="90">
        <v>35379</v>
      </c>
      <c r="RGT18" s="90">
        <v>35379</v>
      </c>
      <c r="RGU18" s="90">
        <v>35379</v>
      </c>
      <c r="RGV18" s="90">
        <v>35379</v>
      </c>
      <c r="RGW18" s="90">
        <v>35379</v>
      </c>
      <c r="RGX18" s="90">
        <v>35379</v>
      </c>
      <c r="RGY18" s="90">
        <v>35379</v>
      </c>
      <c r="RGZ18" s="90">
        <v>35379</v>
      </c>
      <c r="RHA18" s="90">
        <v>35379</v>
      </c>
      <c r="RHB18" s="90">
        <v>35379</v>
      </c>
      <c r="RHC18" s="90">
        <v>35379</v>
      </c>
      <c r="RHD18" s="90">
        <v>35379</v>
      </c>
      <c r="RHE18" s="90">
        <v>35379</v>
      </c>
      <c r="RHF18" s="90">
        <v>35379</v>
      </c>
      <c r="RHG18" s="90">
        <v>35379</v>
      </c>
      <c r="RHH18" s="90">
        <v>35379</v>
      </c>
      <c r="RHI18" s="90">
        <v>35379</v>
      </c>
      <c r="RHJ18" s="90">
        <v>35379</v>
      </c>
      <c r="RHK18" s="90">
        <v>35379</v>
      </c>
      <c r="RHL18" s="90">
        <v>35379</v>
      </c>
      <c r="RHM18" s="90">
        <v>35379</v>
      </c>
      <c r="RHN18" s="90">
        <v>35379</v>
      </c>
      <c r="RHO18" s="90">
        <v>35379</v>
      </c>
      <c r="RHP18" s="90">
        <v>35379</v>
      </c>
      <c r="RHQ18" s="90">
        <v>35379</v>
      </c>
      <c r="RHR18" s="90">
        <v>35379</v>
      </c>
      <c r="RHS18" s="90">
        <v>35379</v>
      </c>
      <c r="RHT18" s="90">
        <v>35379</v>
      </c>
      <c r="RHU18" s="90">
        <v>35379</v>
      </c>
      <c r="RHV18" s="90">
        <v>35379</v>
      </c>
      <c r="RHW18" s="90">
        <v>35379</v>
      </c>
      <c r="RHX18" s="90">
        <v>35379</v>
      </c>
      <c r="RHY18" s="90">
        <v>35379</v>
      </c>
      <c r="RHZ18" s="90">
        <v>35379</v>
      </c>
      <c r="RIA18" s="90">
        <v>35379</v>
      </c>
      <c r="RIB18" s="90">
        <v>35379</v>
      </c>
      <c r="RIC18" s="90">
        <v>35379</v>
      </c>
      <c r="RID18" s="90">
        <v>35379</v>
      </c>
      <c r="RIE18" s="90">
        <v>35379</v>
      </c>
      <c r="RIF18" s="90">
        <v>35379</v>
      </c>
      <c r="RIG18" s="90">
        <v>35379</v>
      </c>
      <c r="RIH18" s="90">
        <v>35379</v>
      </c>
      <c r="RII18" s="90">
        <v>35379</v>
      </c>
      <c r="RIJ18" s="90">
        <v>35379</v>
      </c>
      <c r="RIK18" s="90">
        <v>35379</v>
      </c>
      <c r="RIL18" s="90">
        <v>35379</v>
      </c>
      <c r="RIM18" s="90">
        <v>35379</v>
      </c>
      <c r="RIN18" s="90">
        <v>35379</v>
      </c>
      <c r="RIO18" s="90">
        <v>35379</v>
      </c>
      <c r="RIP18" s="90">
        <v>35379</v>
      </c>
      <c r="RIQ18" s="90">
        <v>35379</v>
      </c>
      <c r="RIR18" s="90">
        <v>35379</v>
      </c>
      <c r="RIS18" s="90">
        <v>35379</v>
      </c>
      <c r="RIT18" s="90">
        <v>35379</v>
      </c>
      <c r="RIU18" s="90">
        <v>35379</v>
      </c>
      <c r="RIV18" s="90">
        <v>35379</v>
      </c>
      <c r="RIW18" s="90">
        <v>35379</v>
      </c>
      <c r="RIX18" s="90">
        <v>35379</v>
      </c>
      <c r="RIY18" s="90">
        <v>35379</v>
      </c>
      <c r="RIZ18" s="90">
        <v>35379</v>
      </c>
      <c r="RJA18" s="90">
        <v>35379</v>
      </c>
      <c r="RJB18" s="90">
        <v>35379</v>
      </c>
      <c r="RJC18" s="90">
        <v>35379</v>
      </c>
      <c r="RJD18" s="90">
        <v>35379</v>
      </c>
      <c r="RJE18" s="90">
        <v>35379</v>
      </c>
      <c r="RJF18" s="90">
        <v>35379</v>
      </c>
      <c r="RJG18" s="90">
        <v>35379</v>
      </c>
      <c r="RJH18" s="90">
        <v>35379</v>
      </c>
      <c r="RJI18" s="90">
        <v>35379</v>
      </c>
      <c r="RJJ18" s="90">
        <v>35379</v>
      </c>
      <c r="RJK18" s="90">
        <v>35379</v>
      </c>
      <c r="RJL18" s="90">
        <v>35379</v>
      </c>
      <c r="RJM18" s="90">
        <v>35379</v>
      </c>
      <c r="RJN18" s="90">
        <v>35379</v>
      </c>
      <c r="RJO18" s="90">
        <v>35379</v>
      </c>
      <c r="RJP18" s="90">
        <v>35379</v>
      </c>
      <c r="RJQ18" s="90">
        <v>35379</v>
      </c>
      <c r="RJR18" s="90">
        <v>35379</v>
      </c>
      <c r="RJS18" s="90">
        <v>35379</v>
      </c>
      <c r="RJT18" s="90">
        <v>35379</v>
      </c>
      <c r="RJU18" s="90">
        <v>35379</v>
      </c>
      <c r="RJV18" s="90">
        <v>35379</v>
      </c>
      <c r="RJW18" s="90">
        <v>35379</v>
      </c>
      <c r="RJX18" s="90">
        <v>35379</v>
      </c>
      <c r="RJY18" s="90">
        <v>35379</v>
      </c>
      <c r="RJZ18" s="90">
        <v>35379</v>
      </c>
      <c r="RKA18" s="90">
        <v>35379</v>
      </c>
      <c r="RKB18" s="90">
        <v>35379</v>
      </c>
      <c r="RKC18" s="90">
        <v>35379</v>
      </c>
      <c r="RKD18" s="90">
        <v>35379</v>
      </c>
      <c r="RKE18" s="90">
        <v>35379</v>
      </c>
      <c r="RKF18" s="90">
        <v>35379</v>
      </c>
      <c r="RKG18" s="90">
        <v>35379</v>
      </c>
      <c r="RKH18" s="90">
        <v>35379</v>
      </c>
      <c r="RKI18" s="90">
        <v>35379</v>
      </c>
      <c r="RKJ18" s="90">
        <v>35379</v>
      </c>
      <c r="RKK18" s="90">
        <v>35379</v>
      </c>
      <c r="RKL18" s="90">
        <v>35379</v>
      </c>
      <c r="RKM18" s="90">
        <v>35379</v>
      </c>
      <c r="RKN18" s="90">
        <v>35379</v>
      </c>
      <c r="RKO18" s="90">
        <v>35379</v>
      </c>
      <c r="RKP18" s="90">
        <v>35379</v>
      </c>
      <c r="RKQ18" s="90">
        <v>35379</v>
      </c>
      <c r="RKR18" s="90">
        <v>35379</v>
      </c>
      <c r="RKS18" s="90">
        <v>35379</v>
      </c>
      <c r="RKT18" s="90">
        <v>35379</v>
      </c>
      <c r="RKU18" s="90">
        <v>35379</v>
      </c>
      <c r="RKV18" s="90">
        <v>35379</v>
      </c>
      <c r="RKW18" s="90">
        <v>35379</v>
      </c>
      <c r="RKX18" s="90">
        <v>35379</v>
      </c>
      <c r="RKY18" s="90">
        <v>35379</v>
      </c>
      <c r="RKZ18" s="90">
        <v>35379</v>
      </c>
      <c r="RLA18" s="90">
        <v>35379</v>
      </c>
      <c r="RLB18" s="90">
        <v>35379</v>
      </c>
      <c r="RLC18" s="90">
        <v>35379</v>
      </c>
      <c r="RLD18" s="90">
        <v>35379</v>
      </c>
      <c r="RLE18" s="90">
        <v>35379</v>
      </c>
      <c r="RLF18" s="90">
        <v>35379</v>
      </c>
      <c r="RLG18" s="90">
        <v>35379</v>
      </c>
      <c r="RLH18" s="90">
        <v>35379</v>
      </c>
      <c r="RLI18" s="90">
        <v>35379</v>
      </c>
      <c r="RLJ18" s="90">
        <v>35379</v>
      </c>
      <c r="RLK18" s="90">
        <v>35379</v>
      </c>
      <c r="RLL18" s="90">
        <v>35379</v>
      </c>
      <c r="RLM18" s="90">
        <v>35379</v>
      </c>
      <c r="RLN18" s="90">
        <v>35379</v>
      </c>
      <c r="RLO18" s="90">
        <v>35379</v>
      </c>
      <c r="RLP18" s="90">
        <v>35379</v>
      </c>
      <c r="RLQ18" s="90">
        <v>35379</v>
      </c>
      <c r="RLR18" s="90">
        <v>35379</v>
      </c>
      <c r="RLS18" s="90">
        <v>35379</v>
      </c>
      <c r="RLT18" s="90">
        <v>35379</v>
      </c>
      <c r="RLU18" s="90">
        <v>35379</v>
      </c>
      <c r="RLV18" s="90">
        <v>35379</v>
      </c>
      <c r="RLW18" s="90">
        <v>35379</v>
      </c>
      <c r="RLX18" s="90">
        <v>35379</v>
      </c>
      <c r="RLY18" s="90">
        <v>35379</v>
      </c>
      <c r="RLZ18" s="90">
        <v>35379</v>
      </c>
      <c r="RMA18" s="90">
        <v>35379</v>
      </c>
      <c r="RMB18" s="90">
        <v>35379</v>
      </c>
      <c r="RMC18" s="90">
        <v>35379</v>
      </c>
      <c r="RMD18" s="90">
        <v>35379</v>
      </c>
      <c r="RME18" s="90">
        <v>35379</v>
      </c>
      <c r="RMF18" s="90">
        <v>35379</v>
      </c>
      <c r="RMG18" s="90">
        <v>35379</v>
      </c>
      <c r="RMH18" s="90">
        <v>35379</v>
      </c>
      <c r="RMI18" s="90">
        <v>35379</v>
      </c>
      <c r="RMJ18" s="90">
        <v>35379</v>
      </c>
      <c r="RMK18" s="90">
        <v>35379</v>
      </c>
      <c r="RML18" s="90">
        <v>35379</v>
      </c>
      <c r="RMM18" s="90">
        <v>35379</v>
      </c>
      <c r="RMN18" s="90">
        <v>35379</v>
      </c>
      <c r="RMO18" s="90">
        <v>35379</v>
      </c>
      <c r="RMP18" s="90">
        <v>35379</v>
      </c>
      <c r="RMQ18" s="90">
        <v>35379</v>
      </c>
      <c r="RMR18" s="90">
        <v>35379</v>
      </c>
      <c r="RMS18" s="90">
        <v>35379</v>
      </c>
      <c r="RMT18" s="90">
        <v>35379</v>
      </c>
      <c r="RMU18" s="90">
        <v>35379</v>
      </c>
      <c r="RMV18" s="90">
        <v>35379</v>
      </c>
      <c r="RMW18" s="90">
        <v>35379</v>
      </c>
      <c r="RMX18" s="90">
        <v>35379</v>
      </c>
      <c r="RMY18" s="90">
        <v>35379</v>
      </c>
      <c r="RMZ18" s="90">
        <v>35379</v>
      </c>
      <c r="RNA18" s="90">
        <v>35379</v>
      </c>
      <c r="RNB18" s="90">
        <v>35379</v>
      </c>
      <c r="RNC18" s="90">
        <v>35379</v>
      </c>
      <c r="RND18" s="90">
        <v>35379</v>
      </c>
      <c r="RNE18" s="90">
        <v>35379</v>
      </c>
      <c r="RNF18" s="90">
        <v>35379</v>
      </c>
      <c r="RNG18" s="90">
        <v>35379</v>
      </c>
      <c r="RNH18" s="90">
        <v>35379</v>
      </c>
      <c r="RNI18" s="90">
        <v>35379</v>
      </c>
      <c r="RNJ18" s="90">
        <v>35379</v>
      </c>
      <c r="RNK18" s="90">
        <v>35379</v>
      </c>
      <c r="RNL18" s="90">
        <v>35379</v>
      </c>
      <c r="RNM18" s="90">
        <v>35379</v>
      </c>
      <c r="RNN18" s="90">
        <v>35379</v>
      </c>
      <c r="RNO18" s="90">
        <v>35379</v>
      </c>
      <c r="RNP18" s="90">
        <v>35379</v>
      </c>
      <c r="RNQ18" s="90">
        <v>35379</v>
      </c>
      <c r="RNR18" s="90">
        <v>35379</v>
      </c>
      <c r="RNS18" s="90">
        <v>35379</v>
      </c>
      <c r="RNT18" s="90">
        <v>35379</v>
      </c>
      <c r="RNU18" s="90">
        <v>35379</v>
      </c>
      <c r="RNV18" s="90">
        <v>35379</v>
      </c>
      <c r="RNW18" s="90">
        <v>35379</v>
      </c>
      <c r="RNX18" s="90">
        <v>35379</v>
      </c>
      <c r="RNY18" s="90">
        <v>35379</v>
      </c>
      <c r="RNZ18" s="90">
        <v>35379</v>
      </c>
      <c r="ROA18" s="90">
        <v>35379</v>
      </c>
      <c r="ROB18" s="90">
        <v>35379</v>
      </c>
      <c r="ROC18" s="90">
        <v>35379</v>
      </c>
      <c r="ROD18" s="90">
        <v>35379</v>
      </c>
      <c r="ROE18" s="90">
        <v>35379</v>
      </c>
      <c r="ROF18" s="90">
        <v>35379</v>
      </c>
      <c r="ROG18" s="90">
        <v>35379</v>
      </c>
      <c r="ROH18" s="90">
        <v>35379</v>
      </c>
      <c r="ROI18" s="90">
        <v>35379</v>
      </c>
      <c r="ROJ18" s="90">
        <v>35379</v>
      </c>
      <c r="ROK18" s="90">
        <v>35379</v>
      </c>
      <c r="ROL18" s="90">
        <v>35379</v>
      </c>
      <c r="ROM18" s="90">
        <v>35379</v>
      </c>
      <c r="RON18" s="90">
        <v>35379</v>
      </c>
      <c r="ROO18" s="90">
        <v>35379</v>
      </c>
      <c r="ROP18" s="90">
        <v>35379</v>
      </c>
      <c r="ROQ18" s="90">
        <v>35379</v>
      </c>
      <c r="ROR18" s="90">
        <v>35379</v>
      </c>
      <c r="ROS18" s="90">
        <v>35379</v>
      </c>
      <c r="ROT18" s="90">
        <v>35379</v>
      </c>
      <c r="ROU18" s="90">
        <v>35379</v>
      </c>
      <c r="ROV18" s="90">
        <v>35379</v>
      </c>
      <c r="ROW18" s="90">
        <v>35379</v>
      </c>
      <c r="ROX18" s="90">
        <v>35379</v>
      </c>
      <c r="ROY18" s="90">
        <v>35379</v>
      </c>
      <c r="ROZ18" s="90">
        <v>35379</v>
      </c>
      <c r="RPA18" s="90">
        <v>35379</v>
      </c>
      <c r="RPB18" s="90">
        <v>35379</v>
      </c>
      <c r="RPC18" s="90">
        <v>35379</v>
      </c>
      <c r="RPD18" s="90">
        <v>35379</v>
      </c>
      <c r="RPE18" s="90">
        <v>35379</v>
      </c>
      <c r="RPF18" s="90">
        <v>35379</v>
      </c>
      <c r="RPG18" s="90">
        <v>35379</v>
      </c>
      <c r="RPH18" s="90">
        <v>35379</v>
      </c>
      <c r="RPI18" s="90">
        <v>35379</v>
      </c>
      <c r="RPJ18" s="90">
        <v>35379</v>
      </c>
      <c r="RPK18" s="90">
        <v>35379</v>
      </c>
      <c r="RPL18" s="90">
        <v>35379</v>
      </c>
      <c r="RPM18" s="90">
        <v>35379</v>
      </c>
      <c r="RPN18" s="90">
        <v>35379</v>
      </c>
      <c r="RPO18" s="90">
        <v>35379</v>
      </c>
      <c r="RPP18" s="90">
        <v>35379</v>
      </c>
      <c r="RPQ18" s="90">
        <v>35379</v>
      </c>
      <c r="RPR18" s="90">
        <v>35379</v>
      </c>
      <c r="RPS18" s="90">
        <v>35379</v>
      </c>
      <c r="RPT18" s="90">
        <v>35379</v>
      </c>
      <c r="RPU18" s="90">
        <v>35379</v>
      </c>
      <c r="RPV18" s="90">
        <v>35379</v>
      </c>
      <c r="RPW18" s="90">
        <v>35379</v>
      </c>
      <c r="RPX18" s="90">
        <v>35379</v>
      </c>
      <c r="RPY18" s="90">
        <v>35379</v>
      </c>
      <c r="RPZ18" s="90">
        <v>35379</v>
      </c>
      <c r="RQA18" s="90">
        <v>35379</v>
      </c>
      <c r="RQB18" s="90">
        <v>35379</v>
      </c>
      <c r="RQC18" s="90">
        <v>35379</v>
      </c>
      <c r="RQD18" s="90">
        <v>35379</v>
      </c>
      <c r="RQE18" s="90">
        <v>35379</v>
      </c>
      <c r="RQF18" s="90">
        <v>35379</v>
      </c>
      <c r="RQG18" s="90">
        <v>35379</v>
      </c>
      <c r="RQH18" s="90">
        <v>35379</v>
      </c>
      <c r="RQI18" s="90">
        <v>35379</v>
      </c>
      <c r="RQJ18" s="90">
        <v>35379</v>
      </c>
      <c r="RQK18" s="90">
        <v>35379</v>
      </c>
      <c r="RQL18" s="90">
        <v>35379</v>
      </c>
      <c r="RQM18" s="90">
        <v>35379</v>
      </c>
      <c r="RQN18" s="90">
        <v>35379</v>
      </c>
      <c r="RQO18" s="90">
        <v>35379</v>
      </c>
      <c r="RQP18" s="90">
        <v>35379</v>
      </c>
      <c r="RQQ18" s="90">
        <v>35379</v>
      </c>
      <c r="RQR18" s="90">
        <v>35379</v>
      </c>
      <c r="RQS18" s="90">
        <v>35379</v>
      </c>
      <c r="RQT18" s="90">
        <v>35379</v>
      </c>
      <c r="RQU18" s="90">
        <v>35379</v>
      </c>
      <c r="RQV18" s="90">
        <v>35379</v>
      </c>
      <c r="RQW18" s="90">
        <v>35379</v>
      </c>
      <c r="RQX18" s="90">
        <v>35379</v>
      </c>
      <c r="RQY18" s="90">
        <v>35379</v>
      </c>
      <c r="RQZ18" s="90">
        <v>35379</v>
      </c>
      <c r="RRA18" s="90">
        <v>35379</v>
      </c>
      <c r="RRB18" s="90">
        <v>35379</v>
      </c>
      <c r="RRC18" s="90">
        <v>35379</v>
      </c>
      <c r="RRD18" s="90">
        <v>35379</v>
      </c>
      <c r="RRE18" s="90">
        <v>35379</v>
      </c>
      <c r="RRF18" s="90">
        <v>35379</v>
      </c>
      <c r="RRG18" s="90">
        <v>35379</v>
      </c>
      <c r="RRH18" s="90">
        <v>35379</v>
      </c>
      <c r="RRI18" s="90">
        <v>35379</v>
      </c>
      <c r="RRJ18" s="90">
        <v>35379</v>
      </c>
      <c r="RRK18" s="90">
        <v>35379</v>
      </c>
      <c r="RRL18" s="90">
        <v>35379</v>
      </c>
      <c r="RRM18" s="90">
        <v>35379</v>
      </c>
      <c r="RRN18" s="90">
        <v>35379</v>
      </c>
      <c r="RRO18" s="90">
        <v>35379</v>
      </c>
      <c r="RRP18" s="90">
        <v>35379</v>
      </c>
      <c r="RRQ18" s="90">
        <v>35379</v>
      </c>
      <c r="RRR18" s="90">
        <v>35379</v>
      </c>
      <c r="RRS18" s="90">
        <v>35379</v>
      </c>
      <c r="RRT18" s="90">
        <v>35379</v>
      </c>
      <c r="RRU18" s="90">
        <v>35379</v>
      </c>
      <c r="RRV18" s="90">
        <v>35379</v>
      </c>
      <c r="RRW18" s="90">
        <v>35379</v>
      </c>
      <c r="RRX18" s="90">
        <v>35379</v>
      </c>
      <c r="RRY18" s="90">
        <v>35379</v>
      </c>
      <c r="RRZ18" s="90">
        <v>35379</v>
      </c>
      <c r="RSA18" s="90">
        <v>35379</v>
      </c>
      <c r="RSB18" s="90">
        <v>35379</v>
      </c>
      <c r="RSC18" s="90">
        <v>35379</v>
      </c>
      <c r="RSD18" s="90">
        <v>35379</v>
      </c>
      <c r="RSE18" s="90">
        <v>35379</v>
      </c>
      <c r="RSF18" s="90">
        <v>35379</v>
      </c>
      <c r="RSG18" s="90">
        <v>35379</v>
      </c>
      <c r="RSH18" s="90">
        <v>35379</v>
      </c>
      <c r="RSI18" s="90">
        <v>35379</v>
      </c>
      <c r="RSJ18" s="90">
        <v>35379</v>
      </c>
      <c r="RSK18" s="90">
        <v>35379</v>
      </c>
      <c r="RSL18" s="90">
        <v>35379</v>
      </c>
      <c r="RSM18" s="90">
        <v>35379</v>
      </c>
      <c r="RSN18" s="90">
        <v>35379</v>
      </c>
      <c r="RSO18" s="90">
        <v>35379</v>
      </c>
      <c r="RSP18" s="90">
        <v>35379</v>
      </c>
      <c r="RSQ18" s="90">
        <v>35379</v>
      </c>
      <c r="RSR18" s="90">
        <v>35379</v>
      </c>
      <c r="RSS18" s="90">
        <v>35379</v>
      </c>
      <c r="RST18" s="90">
        <v>35379</v>
      </c>
      <c r="RSU18" s="90">
        <v>35379</v>
      </c>
      <c r="RSV18" s="90">
        <v>35379</v>
      </c>
      <c r="RSW18" s="90">
        <v>35379</v>
      </c>
      <c r="RSX18" s="90">
        <v>35379</v>
      </c>
      <c r="RSY18" s="90">
        <v>35379</v>
      </c>
      <c r="RSZ18" s="90">
        <v>35379</v>
      </c>
      <c r="RTA18" s="90">
        <v>35379</v>
      </c>
      <c r="RTB18" s="90">
        <v>35379</v>
      </c>
      <c r="RTC18" s="90">
        <v>35379</v>
      </c>
      <c r="RTD18" s="90">
        <v>35379</v>
      </c>
      <c r="RTE18" s="90">
        <v>35379</v>
      </c>
      <c r="RTF18" s="90">
        <v>35379</v>
      </c>
      <c r="RTG18" s="90">
        <v>35379</v>
      </c>
      <c r="RTH18" s="90">
        <v>35379</v>
      </c>
      <c r="RTI18" s="90">
        <v>35379</v>
      </c>
      <c r="RTJ18" s="90">
        <v>35379</v>
      </c>
      <c r="RTK18" s="90">
        <v>35379</v>
      </c>
      <c r="RTL18" s="90">
        <v>35379</v>
      </c>
      <c r="RTM18" s="90">
        <v>35379</v>
      </c>
      <c r="RTN18" s="90">
        <v>35379</v>
      </c>
      <c r="RTO18" s="90">
        <v>35379</v>
      </c>
      <c r="RTP18" s="90">
        <v>35379</v>
      </c>
      <c r="RTQ18" s="90">
        <v>35379</v>
      </c>
      <c r="RTR18" s="90">
        <v>35379</v>
      </c>
      <c r="RTS18" s="90">
        <v>35379</v>
      </c>
      <c r="RTT18" s="90">
        <v>35379</v>
      </c>
      <c r="RTU18" s="90">
        <v>35379</v>
      </c>
      <c r="RTV18" s="90">
        <v>35379</v>
      </c>
      <c r="RTW18" s="90">
        <v>35379</v>
      </c>
      <c r="RTX18" s="90">
        <v>35379</v>
      </c>
      <c r="RTY18" s="90">
        <v>35379</v>
      </c>
      <c r="RTZ18" s="90">
        <v>35379</v>
      </c>
      <c r="RUA18" s="90">
        <v>35379</v>
      </c>
      <c r="RUB18" s="90">
        <v>35379</v>
      </c>
      <c r="RUC18" s="90">
        <v>35379</v>
      </c>
      <c r="RUD18" s="90">
        <v>35379</v>
      </c>
      <c r="RUE18" s="90">
        <v>35379</v>
      </c>
      <c r="RUF18" s="90">
        <v>35379</v>
      </c>
      <c r="RUG18" s="90">
        <v>35379</v>
      </c>
      <c r="RUH18" s="90">
        <v>35379</v>
      </c>
      <c r="RUI18" s="90">
        <v>35379</v>
      </c>
      <c r="RUJ18" s="90">
        <v>35379</v>
      </c>
      <c r="RUK18" s="90">
        <v>35379</v>
      </c>
      <c r="RUL18" s="90">
        <v>35379</v>
      </c>
      <c r="RUM18" s="90">
        <v>35379</v>
      </c>
      <c r="RUN18" s="90">
        <v>35379</v>
      </c>
      <c r="RUO18" s="90">
        <v>35379</v>
      </c>
      <c r="RUP18" s="90">
        <v>35379</v>
      </c>
      <c r="RUQ18" s="90">
        <v>35379</v>
      </c>
      <c r="RUR18" s="90">
        <v>35379</v>
      </c>
      <c r="RUS18" s="90">
        <v>35379</v>
      </c>
      <c r="RUT18" s="90">
        <v>35379</v>
      </c>
      <c r="RUU18" s="90">
        <v>35379</v>
      </c>
      <c r="RUV18" s="90">
        <v>35379</v>
      </c>
      <c r="RUW18" s="90">
        <v>35379</v>
      </c>
      <c r="RUX18" s="90">
        <v>35379</v>
      </c>
      <c r="RUY18" s="90">
        <v>35379</v>
      </c>
      <c r="RUZ18" s="90">
        <v>35379</v>
      </c>
      <c r="RVA18" s="90">
        <v>35379</v>
      </c>
      <c r="RVB18" s="90">
        <v>35379</v>
      </c>
      <c r="RVC18" s="90">
        <v>35379</v>
      </c>
      <c r="RVD18" s="90">
        <v>35379</v>
      </c>
      <c r="RVE18" s="90">
        <v>35379</v>
      </c>
      <c r="RVF18" s="90">
        <v>35379</v>
      </c>
      <c r="RVG18" s="90">
        <v>35379</v>
      </c>
      <c r="RVH18" s="90">
        <v>35379</v>
      </c>
      <c r="RVI18" s="90">
        <v>35379</v>
      </c>
      <c r="RVJ18" s="90">
        <v>35379</v>
      </c>
      <c r="RVK18" s="90">
        <v>35379</v>
      </c>
      <c r="RVL18" s="90">
        <v>35379</v>
      </c>
      <c r="RVM18" s="90">
        <v>35379</v>
      </c>
      <c r="RVN18" s="90">
        <v>35379</v>
      </c>
      <c r="RVO18" s="90">
        <v>35379</v>
      </c>
      <c r="RVP18" s="90">
        <v>35379</v>
      </c>
      <c r="RVQ18" s="90">
        <v>35379</v>
      </c>
      <c r="RVR18" s="90">
        <v>35379</v>
      </c>
      <c r="RVS18" s="90">
        <v>35379</v>
      </c>
      <c r="RVT18" s="90">
        <v>35379</v>
      </c>
      <c r="RVU18" s="90">
        <v>35379</v>
      </c>
      <c r="RVV18" s="90">
        <v>35379</v>
      </c>
      <c r="RVW18" s="90">
        <v>35379</v>
      </c>
      <c r="RVX18" s="90">
        <v>35379</v>
      </c>
      <c r="RVY18" s="90">
        <v>35379</v>
      </c>
      <c r="RVZ18" s="90">
        <v>35379</v>
      </c>
      <c r="RWA18" s="90">
        <v>35379</v>
      </c>
      <c r="RWB18" s="90">
        <v>35379</v>
      </c>
      <c r="RWC18" s="90">
        <v>35379</v>
      </c>
      <c r="RWD18" s="90">
        <v>35379</v>
      </c>
      <c r="RWE18" s="90">
        <v>35379</v>
      </c>
      <c r="RWF18" s="90">
        <v>35379</v>
      </c>
      <c r="RWG18" s="90">
        <v>35379</v>
      </c>
      <c r="RWH18" s="90">
        <v>35379</v>
      </c>
      <c r="RWI18" s="90">
        <v>35379</v>
      </c>
      <c r="RWJ18" s="90">
        <v>35379</v>
      </c>
      <c r="RWK18" s="90">
        <v>35379</v>
      </c>
      <c r="RWL18" s="90">
        <v>35379</v>
      </c>
      <c r="RWM18" s="90">
        <v>35379</v>
      </c>
      <c r="RWN18" s="90">
        <v>35379</v>
      </c>
      <c r="RWO18" s="90">
        <v>35379</v>
      </c>
      <c r="RWP18" s="90">
        <v>35379</v>
      </c>
      <c r="RWQ18" s="90">
        <v>35379</v>
      </c>
      <c r="RWR18" s="90">
        <v>35379</v>
      </c>
      <c r="RWS18" s="90">
        <v>35379</v>
      </c>
      <c r="RWT18" s="90">
        <v>35379</v>
      </c>
      <c r="RWU18" s="90">
        <v>35379</v>
      </c>
      <c r="RWV18" s="90">
        <v>35379</v>
      </c>
      <c r="RWW18" s="90">
        <v>35379</v>
      </c>
      <c r="RWX18" s="90">
        <v>35379</v>
      </c>
      <c r="RWY18" s="90">
        <v>35379</v>
      </c>
      <c r="RWZ18" s="90">
        <v>35379</v>
      </c>
      <c r="RXA18" s="90">
        <v>35379</v>
      </c>
      <c r="RXB18" s="90">
        <v>35379</v>
      </c>
      <c r="RXC18" s="90">
        <v>35379</v>
      </c>
      <c r="RXD18" s="90">
        <v>35379</v>
      </c>
      <c r="RXE18" s="90">
        <v>35379</v>
      </c>
      <c r="RXF18" s="90">
        <v>35379</v>
      </c>
      <c r="RXG18" s="90">
        <v>35379</v>
      </c>
      <c r="RXH18" s="90">
        <v>35379</v>
      </c>
      <c r="RXI18" s="90">
        <v>35379</v>
      </c>
      <c r="RXJ18" s="90">
        <v>35379</v>
      </c>
      <c r="RXK18" s="90">
        <v>35379</v>
      </c>
      <c r="RXL18" s="90">
        <v>35379</v>
      </c>
      <c r="RXM18" s="90">
        <v>35379</v>
      </c>
      <c r="RXN18" s="90">
        <v>35379</v>
      </c>
      <c r="RXO18" s="90">
        <v>35379</v>
      </c>
      <c r="RXP18" s="90">
        <v>35379</v>
      </c>
      <c r="RXQ18" s="90">
        <v>35379</v>
      </c>
      <c r="RXR18" s="90">
        <v>35379</v>
      </c>
      <c r="RXS18" s="90">
        <v>35379</v>
      </c>
      <c r="RXT18" s="90">
        <v>35379</v>
      </c>
      <c r="RXU18" s="90">
        <v>35379</v>
      </c>
      <c r="RXV18" s="90">
        <v>35379</v>
      </c>
      <c r="RXW18" s="90">
        <v>35379</v>
      </c>
      <c r="RXX18" s="90">
        <v>35379</v>
      </c>
      <c r="RXY18" s="90">
        <v>35379</v>
      </c>
      <c r="RXZ18" s="90">
        <v>35379</v>
      </c>
      <c r="RYA18" s="90">
        <v>35379</v>
      </c>
      <c r="RYB18" s="90">
        <v>35379</v>
      </c>
      <c r="RYC18" s="90">
        <v>35379</v>
      </c>
      <c r="RYD18" s="90">
        <v>35379</v>
      </c>
      <c r="RYE18" s="90">
        <v>35379</v>
      </c>
      <c r="RYF18" s="90">
        <v>35379</v>
      </c>
      <c r="RYG18" s="90">
        <v>35379</v>
      </c>
      <c r="RYH18" s="90">
        <v>35379</v>
      </c>
      <c r="RYI18" s="90">
        <v>35379</v>
      </c>
      <c r="RYJ18" s="90">
        <v>35379</v>
      </c>
      <c r="RYK18" s="90">
        <v>35379</v>
      </c>
      <c r="RYL18" s="90">
        <v>35379</v>
      </c>
      <c r="RYM18" s="90">
        <v>35379</v>
      </c>
      <c r="RYN18" s="90">
        <v>35379</v>
      </c>
      <c r="RYO18" s="90">
        <v>35379</v>
      </c>
      <c r="RYP18" s="90">
        <v>35379</v>
      </c>
      <c r="RYQ18" s="90">
        <v>35379</v>
      </c>
      <c r="RYR18" s="90">
        <v>35379</v>
      </c>
      <c r="RYS18" s="90">
        <v>35379</v>
      </c>
      <c r="RYT18" s="90">
        <v>35379</v>
      </c>
      <c r="RYU18" s="90">
        <v>35379</v>
      </c>
      <c r="RYV18" s="90">
        <v>35379</v>
      </c>
      <c r="RYW18" s="90">
        <v>35379</v>
      </c>
      <c r="RYX18" s="90">
        <v>35379</v>
      </c>
      <c r="RYY18" s="90">
        <v>35379</v>
      </c>
      <c r="RYZ18" s="90">
        <v>35379</v>
      </c>
      <c r="RZA18" s="90">
        <v>35379</v>
      </c>
      <c r="RZB18" s="90">
        <v>35379</v>
      </c>
      <c r="RZC18" s="90">
        <v>35379</v>
      </c>
      <c r="RZD18" s="90">
        <v>35379</v>
      </c>
      <c r="RZE18" s="90">
        <v>35379</v>
      </c>
      <c r="RZF18" s="90">
        <v>35379</v>
      </c>
      <c r="RZG18" s="90">
        <v>35379</v>
      </c>
      <c r="RZH18" s="90">
        <v>35379</v>
      </c>
      <c r="RZI18" s="90">
        <v>35379</v>
      </c>
      <c r="RZJ18" s="90">
        <v>35379</v>
      </c>
      <c r="RZK18" s="90">
        <v>35379</v>
      </c>
      <c r="RZL18" s="90">
        <v>35379</v>
      </c>
      <c r="RZM18" s="90">
        <v>35379</v>
      </c>
      <c r="RZN18" s="90">
        <v>35379</v>
      </c>
      <c r="RZO18" s="90">
        <v>35379</v>
      </c>
      <c r="RZP18" s="90">
        <v>35379</v>
      </c>
      <c r="RZQ18" s="90">
        <v>35379</v>
      </c>
      <c r="RZR18" s="90">
        <v>35379</v>
      </c>
      <c r="RZS18" s="90">
        <v>35379</v>
      </c>
      <c r="RZT18" s="90">
        <v>35379</v>
      </c>
      <c r="RZU18" s="90">
        <v>35379</v>
      </c>
      <c r="RZV18" s="90">
        <v>35379</v>
      </c>
      <c r="RZW18" s="90">
        <v>35379</v>
      </c>
      <c r="RZX18" s="90">
        <v>35379</v>
      </c>
      <c r="RZY18" s="90">
        <v>35379</v>
      </c>
      <c r="RZZ18" s="90">
        <v>35379</v>
      </c>
      <c r="SAA18" s="90">
        <v>35379</v>
      </c>
      <c r="SAB18" s="90">
        <v>35379</v>
      </c>
      <c r="SAC18" s="90">
        <v>35379</v>
      </c>
      <c r="SAD18" s="90">
        <v>35379</v>
      </c>
      <c r="SAE18" s="90">
        <v>35379</v>
      </c>
      <c r="SAF18" s="90">
        <v>35379</v>
      </c>
      <c r="SAG18" s="90">
        <v>35379</v>
      </c>
      <c r="SAH18" s="90">
        <v>35379</v>
      </c>
      <c r="SAI18" s="90">
        <v>35379</v>
      </c>
      <c r="SAJ18" s="90">
        <v>35379</v>
      </c>
      <c r="SAK18" s="90">
        <v>35379</v>
      </c>
      <c r="SAL18" s="90">
        <v>35379</v>
      </c>
      <c r="SAM18" s="90">
        <v>35379</v>
      </c>
      <c r="SAN18" s="90">
        <v>35379</v>
      </c>
      <c r="SAO18" s="90">
        <v>35379</v>
      </c>
      <c r="SAP18" s="90">
        <v>35379</v>
      </c>
      <c r="SAQ18" s="90">
        <v>35379</v>
      </c>
      <c r="SAR18" s="90">
        <v>35379</v>
      </c>
      <c r="SAS18" s="90">
        <v>35379</v>
      </c>
      <c r="SAT18" s="90">
        <v>35379</v>
      </c>
      <c r="SAU18" s="90">
        <v>35379</v>
      </c>
      <c r="SAV18" s="90">
        <v>35379</v>
      </c>
      <c r="SAW18" s="90">
        <v>35379</v>
      </c>
      <c r="SAX18" s="90">
        <v>35379</v>
      </c>
      <c r="SAY18" s="90">
        <v>35379</v>
      </c>
      <c r="SAZ18" s="90">
        <v>35379</v>
      </c>
      <c r="SBA18" s="90">
        <v>35379</v>
      </c>
      <c r="SBB18" s="90">
        <v>35379</v>
      </c>
      <c r="SBC18" s="90">
        <v>35379</v>
      </c>
      <c r="SBD18" s="90">
        <v>35379</v>
      </c>
      <c r="SBE18" s="90">
        <v>35379</v>
      </c>
      <c r="SBF18" s="90">
        <v>35379</v>
      </c>
      <c r="SBG18" s="90">
        <v>35379</v>
      </c>
      <c r="SBH18" s="90">
        <v>35379</v>
      </c>
      <c r="SBI18" s="90">
        <v>35379</v>
      </c>
      <c r="SBJ18" s="90">
        <v>35379</v>
      </c>
      <c r="SBK18" s="90">
        <v>35379</v>
      </c>
      <c r="SBL18" s="90">
        <v>35379</v>
      </c>
      <c r="SBM18" s="90">
        <v>35379</v>
      </c>
      <c r="SBN18" s="90">
        <v>35379</v>
      </c>
      <c r="SBO18" s="90">
        <v>35379</v>
      </c>
      <c r="SBP18" s="90">
        <v>35379</v>
      </c>
      <c r="SBQ18" s="90">
        <v>35379</v>
      </c>
      <c r="SBR18" s="90">
        <v>35379</v>
      </c>
      <c r="SBS18" s="90">
        <v>35379</v>
      </c>
      <c r="SBT18" s="90">
        <v>35379</v>
      </c>
      <c r="SBU18" s="90">
        <v>35379</v>
      </c>
      <c r="SBV18" s="90">
        <v>35379</v>
      </c>
      <c r="SBW18" s="90">
        <v>35379</v>
      </c>
      <c r="SBX18" s="90">
        <v>35379</v>
      </c>
      <c r="SBY18" s="90">
        <v>35379</v>
      </c>
      <c r="SBZ18" s="90">
        <v>35379</v>
      </c>
      <c r="SCA18" s="90">
        <v>35379</v>
      </c>
      <c r="SCB18" s="90">
        <v>35379</v>
      </c>
      <c r="SCC18" s="90">
        <v>35379</v>
      </c>
      <c r="SCD18" s="90">
        <v>35379</v>
      </c>
      <c r="SCE18" s="90">
        <v>35379</v>
      </c>
      <c r="SCF18" s="90">
        <v>35379</v>
      </c>
      <c r="SCG18" s="90">
        <v>35379</v>
      </c>
      <c r="SCH18" s="90">
        <v>35379</v>
      </c>
      <c r="SCI18" s="90">
        <v>35379</v>
      </c>
      <c r="SCJ18" s="90">
        <v>35379</v>
      </c>
      <c r="SCK18" s="90">
        <v>35379</v>
      </c>
      <c r="SCL18" s="90">
        <v>35379</v>
      </c>
      <c r="SCM18" s="90">
        <v>35379</v>
      </c>
      <c r="SCN18" s="90">
        <v>35379</v>
      </c>
      <c r="SCO18" s="90">
        <v>35379</v>
      </c>
      <c r="SCP18" s="90">
        <v>35379</v>
      </c>
      <c r="SCQ18" s="90">
        <v>35379</v>
      </c>
      <c r="SCR18" s="90">
        <v>35379</v>
      </c>
      <c r="SCS18" s="90">
        <v>35379</v>
      </c>
      <c r="SCT18" s="90">
        <v>35379</v>
      </c>
      <c r="SCU18" s="90">
        <v>35379</v>
      </c>
      <c r="SCV18" s="90">
        <v>35379</v>
      </c>
      <c r="SCW18" s="90">
        <v>35379</v>
      </c>
      <c r="SCX18" s="90">
        <v>35379</v>
      </c>
      <c r="SCY18" s="90">
        <v>35379</v>
      </c>
      <c r="SCZ18" s="90">
        <v>35379</v>
      </c>
      <c r="SDA18" s="90">
        <v>35379</v>
      </c>
      <c r="SDB18" s="90">
        <v>35379</v>
      </c>
      <c r="SDC18" s="90">
        <v>35379</v>
      </c>
      <c r="SDD18" s="90">
        <v>35379</v>
      </c>
      <c r="SDE18" s="90">
        <v>35379</v>
      </c>
      <c r="SDF18" s="90">
        <v>35379</v>
      </c>
      <c r="SDG18" s="90">
        <v>35379</v>
      </c>
      <c r="SDH18" s="90">
        <v>35379</v>
      </c>
      <c r="SDI18" s="90">
        <v>35379</v>
      </c>
      <c r="SDJ18" s="90">
        <v>35379</v>
      </c>
      <c r="SDK18" s="90">
        <v>35379</v>
      </c>
      <c r="SDL18" s="90">
        <v>35379</v>
      </c>
      <c r="SDM18" s="90">
        <v>35379</v>
      </c>
      <c r="SDN18" s="90">
        <v>35379</v>
      </c>
      <c r="SDO18" s="90">
        <v>35379</v>
      </c>
      <c r="SDP18" s="90">
        <v>35379</v>
      </c>
      <c r="SDQ18" s="90">
        <v>35379</v>
      </c>
      <c r="SDR18" s="90">
        <v>35379</v>
      </c>
      <c r="SDS18" s="90">
        <v>35379</v>
      </c>
      <c r="SDT18" s="90">
        <v>35379</v>
      </c>
      <c r="SDU18" s="90">
        <v>35379</v>
      </c>
      <c r="SDV18" s="90">
        <v>35379</v>
      </c>
      <c r="SDW18" s="90">
        <v>35379</v>
      </c>
      <c r="SDX18" s="90">
        <v>35379</v>
      </c>
      <c r="SDY18" s="90">
        <v>35379</v>
      </c>
      <c r="SDZ18" s="90">
        <v>35379</v>
      </c>
      <c r="SEA18" s="90">
        <v>35379</v>
      </c>
      <c r="SEB18" s="90">
        <v>35379</v>
      </c>
      <c r="SEC18" s="90">
        <v>35379</v>
      </c>
      <c r="SED18" s="90">
        <v>35379</v>
      </c>
      <c r="SEE18" s="90">
        <v>35379</v>
      </c>
      <c r="SEF18" s="90">
        <v>35379</v>
      </c>
      <c r="SEG18" s="90">
        <v>35379</v>
      </c>
      <c r="SEH18" s="90">
        <v>35379</v>
      </c>
      <c r="SEI18" s="90">
        <v>35379</v>
      </c>
      <c r="SEJ18" s="90">
        <v>35379</v>
      </c>
      <c r="SEK18" s="90">
        <v>35379</v>
      </c>
      <c r="SEL18" s="90">
        <v>35379</v>
      </c>
      <c r="SEM18" s="90">
        <v>35379</v>
      </c>
      <c r="SEN18" s="90">
        <v>35379</v>
      </c>
      <c r="SEO18" s="90">
        <v>35379</v>
      </c>
      <c r="SEP18" s="90">
        <v>35379</v>
      </c>
      <c r="SEQ18" s="90">
        <v>35379</v>
      </c>
      <c r="SER18" s="90">
        <v>35379</v>
      </c>
      <c r="SES18" s="90">
        <v>35379</v>
      </c>
      <c r="SET18" s="90">
        <v>35379</v>
      </c>
      <c r="SEU18" s="90">
        <v>35379</v>
      </c>
      <c r="SEV18" s="90">
        <v>35379</v>
      </c>
      <c r="SEW18" s="90">
        <v>35379</v>
      </c>
      <c r="SEX18" s="90">
        <v>35379</v>
      </c>
      <c r="SEY18" s="90">
        <v>35379</v>
      </c>
      <c r="SEZ18" s="90">
        <v>35379</v>
      </c>
      <c r="SFA18" s="90">
        <v>35379</v>
      </c>
      <c r="SFB18" s="90">
        <v>35379</v>
      </c>
      <c r="SFC18" s="90">
        <v>35379</v>
      </c>
      <c r="SFD18" s="90">
        <v>35379</v>
      </c>
      <c r="SFE18" s="90">
        <v>35379</v>
      </c>
      <c r="SFF18" s="90">
        <v>35379</v>
      </c>
      <c r="SFG18" s="90">
        <v>35379</v>
      </c>
      <c r="SFH18" s="90">
        <v>35379</v>
      </c>
      <c r="SFI18" s="90">
        <v>35379</v>
      </c>
      <c r="SFJ18" s="90">
        <v>35379</v>
      </c>
      <c r="SFK18" s="90">
        <v>35379</v>
      </c>
      <c r="SFL18" s="90">
        <v>35379</v>
      </c>
      <c r="SFM18" s="90">
        <v>35379</v>
      </c>
      <c r="SFN18" s="90">
        <v>35379</v>
      </c>
      <c r="SFO18" s="90">
        <v>35379</v>
      </c>
      <c r="SFP18" s="90">
        <v>35379</v>
      </c>
      <c r="SFQ18" s="90">
        <v>35379</v>
      </c>
      <c r="SFR18" s="90">
        <v>35379</v>
      </c>
      <c r="SFS18" s="90">
        <v>35379</v>
      </c>
      <c r="SFT18" s="90">
        <v>35379</v>
      </c>
      <c r="SFU18" s="90">
        <v>35379</v>
      </c>
      <c r="SFV18" s="90">
        <v>35379</v>
      </c>
      <c r="SFW18" s="90">
        <v>35379</v>
      </c>
      <c r="SFX18" s="90">
        <v>35379</v>
      </c>
      <c r="SFY18" s="90">
        <v>35379</v>
      </c>
      <c r="SFZ18" s="90">
        <v>35379</v>
      </c>
      <c r="SGA18" s="90">
        <v>35379</v>
      </c>
      <c r="SGB18" s="90">
        <v>35379</v>
      </c>
      <c r="SGC18" s="90">
        <v>35379</v>
      </c>
      <c r="SGD18" s="90">
        <v>35379</v>
      </c>
      <c r="SGE18" s="90">
        <v>35379</v>
      </c>
      <c r="SGF18" s="90">
        <v>35379</v>
      </c>
      <c r="SGG18" s="90">
        <v>35379</v>
      </c>
      <c r="SGH18" s="90">
        <v>35379</v>
      </c>
      <c r="SGI18" s="90">
        <v>35379</v>
      </c>
      <c r="SGJ18" s="90">
        <v>35379</v>
      </c>
      <c r="SGK18" s="90">
        <v>35379</v>
      </c>
      <c r="SGL18" s="90">
        <v>35379</v>
      </c>
      <c r="SGM18" s="90">
        <v>35379</v>
      </c>
      <c r="SGN18" s="90">
        <v>35379</v>
      </c>
      <c r="SGO18" s="90">
        <v>35379</v>
      </c>
      <c r="SGP18" s="90">
        <v>35379</v>
      </c>
      <c r="SGQ18" s="90">
        <v>35379</v>
      </c>
      <c r="SGR18" s="90">
        <v>35379</v>
      </c>
      <c r="SGS18" s="90">
        <v>35379</v>
      </c>
      <c r="SGT18" s="90">
        <v>35379</v>
      </c>
      <c r="SGU18" s="90">
        <v>35379</v>
      </c>
      <c r="SGV18" s="90">
        <v>35379</v>
      </c>
      <c r="SGW18" s="90">
        <v>35379</v>
      </c>
      <c r="SGX18" s="90">
        <v>35379</v>
      </c>
      <c r="SGY18" s="90">
        <v>35379</v>
      </c>
      <c r="SGZ18" s="90">
        <v>35379</v>
      </c>
      <c r="SHA18" s="90">
        <v>35379</v>
      </c>
      <c r="SHB18" s="90">
        <v>35379</v>
      </c>
      <c r="SHC18" s="90">
        <v>35379</v>
      </c>
      <c r="SHD18" s="90">
        <v>35379</v>
      </c>
      <c r="SHE18" s="90">
        <v>35379</v>
      </c>
      <c r="SHF18" s="90">
        <v>35379</v>
      </c>
      <c r="SHG18" s="90">
        <v>35379</v>
      </c>
      <c r="SHH18" s="90">
        <v>35379</v>
      </c>
      <c r="SHI18" s="90">
        <v>35379</v>
      </c>
      <c r="SHJ18" s="90">
        <v>35379</v>
      </c>
      <c r="SHK18" s="90">
        <v>35379</v>
      </c>
      <c r="SHL18" s="90">
        <v>35379</v>
      </c>
      <c r="SHM18" s="90">
        <v>35379</v>
      </c>
      <c r="SHN18" s="90">
        <v>35379</v>
      </c>
      <c r="SHO18" s="90">
        <v>35379</v>
      </c>
      <c r="SHP18" s="90">
        <v>35379</v>
      </c>
      <c r="SHQ18" s="90">
        <v>35379</v>
      </c>
      <c r="SHR18" s="90">
        <v>35379</v>
      </c>
      <c r="SHS18" s="90">
        <v>35379</v>
      </c>
      <c r="SHT18" s="90">
        <v>35379</v>
      </c>
      <c r="SHU18" s="90">
        <v>35379</v>
      </c>
      <c r="SHV18" s="90">
        <v>35379</v>
      </c>
      <c r="SHW18" s="90">
        <v>35379</v>
      </c>
      <c r="SHX18" s="90">
        <v>35379</v>
      </c>
      <c r="SHY18" s="90">
        <v>35379</v>
      </c>
      <c r="SHZ18" s="90">
        <v>35379</v>
      </c>
      <c r="SIA18" s="90">
        <v>35379</v>
      </c>
      <c r="SIB18" s="90">
        <v>35379</v>
      </c>
      <c r="SIC18" s="90">
        <v>35379</v>
      </c>
      <c r="SID18" s="90">
        <v>35379</v>
      </c>
      <c r="SIE18" s="90">
        <v>35379</v>
      </c>
      <c r="SIF18" s="90">
        <v>35379</v>
      </c>
      <c r="SIG18" s="90">
        <v>35379</v>
      </c>
      <c r="SIH18" s="90">
        <v>35379</v>
      </c>
      <c r="SII18" s="90">
        <v>35379</v>
      </c>
      <c r="SIJ18" s="90">
        <v>35379</v>
      </c>
      <c r="SIK18" s="90">
        <v>35379</v>
      </c>
      <c r="SIL18" s="90">
        <v>35379</v>
      </c>
      <c r="SIM18" s="90">
        <v>35379</v>
      </c>
      <c r="SIN18" s="90">
        <v>35379</v>
      </c>
      <c r="SIO18" s="90">
        <v>35379</v>
      </c>
      <c r="SIP18" s="90">
        <v>35379</v>
      </c>
      <c r="SIQ18" s="90">
        <v>35379</v>
      </c>
      <c r="SIR18" s="90">
        <v>35379</v>
      </c>
      <c r="SIS18" s="90">
        <v>35379</v>
      </c>
      <c r="SIT18" s="90">
        <v>35379</v>
      </c>
      <c r="SIU18" s="90">
        <v>35379</v>
      </c>
      <c r="SIV18" s="90">
        <v>35379</v>
      </c>
      <c r="SIW18" s="90">
        <v>35379</v>
      </c>
      <c r="SIX18" s="90">
        <v>35379</v>
      </c>
      <c r="SIY18" s="90">
        <v>35379</v>
      </c>
      <c r="SIZ18" s="90">
        <v>35379</v>
      </c>
      <c r="SJA18" s="90">
        <v>35379</v>
      </c>
      <c r="SJB18" s="90">
        <v>35379</v>
      </c>
      <c r="SJC18" s="90">
        <v>35379</v>
      </c>
      <c r="SJD18" s="90">
        <v>35379</v>
      </c>
      <c r="SJE18" s="90">
        <v>35379</v>
      </c>
      <c r="SJF18" s="90">
        <v>35379</v>
      </c>
      <c r="SJG18" s="90">
        <v>35379</v>
      </c>
      <c r="SJH18" s="90">
        <v>35379</v>
      </c>
      <c r="SJI18" s="90">
        <v>35379</v>
      </c>
      <c r="SJJ18" s="90">
        <v>35379</v>
      </c>
      <c r="SJK18" s="90">
        <v>35379</v>
      </c>
      <c r="SJL18" s="90">
        <v>35379</v>
      </c>
      <c r="SJM18" s="90">
        <v>35379</v>
      </c>
      <c r="SJN18" s="90">
        <v>35379</v>
      </c>
      <c r="SJO18" s="90">
        <v>35379</v>
      </c>
      <c r="SJP18" s="90">
        <v>35379</v>
      </c>
      <c r="SJQ18" s="90">
        <v>35379</v>
      </c>
      <c r="SJR18" s="90">
        <v>35379</v>
      </c>
      <c r="SJS18" s="90">
        <v>35379</v>
      </c>
      <c r="SJT18" s="90">
        <v>35379</v>
      </c>
      <c r="SJU18" s="90">
        <v>35379</v>
      </c>
      <c r="SJV18" s="90">
        <v>35379</v>
      </c>
      <c r="SJW18" s="90">
        <v>35379</v>
      </c>
      <c r="SJX18" s="90">
        <v>35379</v>
      </c>
      <c r="SJY18" s="90">
        <v>35379</v>
      </c>
      <c r="SJZ18" s="90">
        <v>35379</v>
      </c>
      <c r="SKA18" s="90">
        <v>35379</v>
      </c>
      <c r="SKB18" s="90">
        <v>35379</v>
      </c>
      <c r="SKC18" s="90">
        <v>35379</v>
      </c>
      <c r="SKD18" s="90">
        <v>35379</v>
      </c>
      <c r="SKE18" s="90">
        <v>35379</v>
      </c>
      <c r="SKF18" s="90">
        <v>35379</v>
      </c>
      <c r="SKG18" s="90">
        <v>35379</v>
      </c>
      <c r="SKH18" s="90">
        <v>35379</v>
      </c>
      <c r="SKI18" s="90">
        <v>35379</v>
      </c>
      <c r="SKJ18" s="90">
        <v>35379</v>
      </c>
      <c r="SKK18" s="90">
        <v>35379</v>
      </c>
      <c r="SKL18" s="90">
        <v>35379</v>
      </c>
      <c r="SKM18" s="90">
        <v>35379</v>
      </c>
      <c r="SKN18" s="90">
        <v>35379</v>
      </c>
      <c r="SKO18" s="90">
        <v>35379</v>
      </c>
      <c r="SKP18" s="90">
        <v>35379</v>
      </c>
      <c r="SKQ18" s="90">
        <v>35379</v>
      </c>
      <c r="SKR18" s="90">
        <v>35379</v>
      </c>
      <c r="SKS18" s="90">
        <v>35379</v>
      </c>
      <c r="SKT18" s="90">
        <v>35379</v>
      </c>
      <c r="SKU18" s="90">
        <v>35379</v>
      </c>
      <c r="SKV18" s="90">
        <v>35379</v>
      </c>
      <c r="SKW18" s="90">
        <v>35379</v>
      </c>
      <c r="SKX18" s="90">
        <v>35379</v>
      </c>
      <c r="SKY18" s="90">
        <v>35379</v>
      </c>
      <c r="SKZ18" s="90">
        <v>35379</v>
      </c>
      <c r="SLA18" s="90">
        <v>35379</v>
      </c>
      <c r="SLB18" s="90">
        <v>35379</v>
      </c>
      <c r="SLC18" s="90">
        <v>35379</v>
      </c>
      <c r="SLD18" s="90">
        <v>35379</v>
      </c>
      <c r="SLE18" s="90">
        <v>35379</v>
      </c>
      <c r="SLF18" s="90">
        <v>35379</v>
      </c>
      <c r="SLG18" s="90">
        <v>35379</v>
      </c>
      <c r="SLH18" s="90">
        <v>35379</v>
      </c>
      <c r="SLI18" s="90">
        <v>35379</v>
      </c>
      <c r="SLJ18" s="90">
        <v>35379</v>
      </c>
      <c r="SLK18" s="90">
        <v>35379</v>
      </c>
      <c r="SLL18" s="90">
        <v>35379</v>
      </c>
      <c r="SLM18" s="90">
        <v>35379</v>
      </c>
      <c r="SLN18" s="90">
        <v>35379</v>
      </c>
      <c r="SLO18" s="90">
        <v>35379</v>
      </c>
      <c r="SLP18" s="90">
        <v>35379</v>
      </c>
      <c r="SLQ18" s="90">
        <v>35379</v>
      </c>
      <c r="SLR18" s="90">
        <v>35379</v>
      </c>
      <c r="SLS18" s="90">
        <v>35379</v>
      </c>
      <c r="SLT18" s="90">
        <v>35379</v>
      </c>
      <c r="SLU18" s="90">
        <v>35379</v>
      </c>
      <c r="SLV18" s="90">
        <v>35379</v>
      </c>
      <c r="SLW18" s="90">
        <v>35379</v>
      </c>
      <c r="SLX18" s="90">
        <v>35379</v>
      </c>
      <c r="SLY18" s="90">
        <v>35379</v>
      </c>
      <c r="SLZ18" s="90">
        <v>35379</v>
      </c>
      <c r="SMA18" s="90">
        <v>35379</v>
      </c>
      <c r="SMB18" s="90">
        <v>35379</v>
      </c>
      <c r="SMC18" s="90">
        <v>35379</v>
      </c>
      <c r="SMD18" s="90">
        <v>35379</v>
      </c>
      <c r="SME18" s="90">
        <v>35379</v>
      </c>
      <c r="SMF18" s="90">
        <v>35379</v>
      </c>
      <c r="SMG18" s="90">
        <v>35379</v>
      </c>
      <c r="SMH18" s="90">
        <v>35379</v>
      </c>
      <c r="SMI18" s="90">
        <v>35379</v>
      </c>
      <c r="SMJ18" s="90">
        <v>35379</v>
      </c>
      <c r="SMK18" s="90">
        <v>35379</v>
      </c>
      <c r="SML18" s="90">
        <v>35379</v>
      </c>
      <c r="SMM18" s="90">
        <v>35379</v>
      </c>
      <c r="SMN18" s="90">
        <v>35379</v>
      </c>
      <c r="SMO18" s="90">
        <v>35379</v>
      </c>
      <c r="SMP18" s="90">
        <v>35379</v>
      </c>
      <c r="SMQ18" s="90">
        <v>35379</v>
      </c>
      <c r="SMR18" s="90">
        <v>35379</v>
      </c>
      <c r="SMS18" s="90">
        <v>35379</v>
      </c>
      <c r="SMT18" s="90">
        <v>35379</v>
      </c>
      <c r="SMU18" s="90">
        <v>35379</v>
      </c>
      <c r="SMV18" s="90">
        <v>35379</v>
      </c>
      <c r="SMW18" s="90">
        <v>35379</v>
      </c>
      <c r="SMX18" s="90">
        <v>35379</v>
      </c>
      <c r="SMY18" s="90">
        <v>35379</v>
      </c>
      <c r="SMZ18" s="90">
        <v>35379</v>
      </c>
      <c r="SNA18" s="90">
        <v>35379</v>
      </c>
      <c r="SNB18" s="90">
        <v>35379</v>
      </c>
      <c r="SNC18" s="90">
        <v>35379</v>
      </c>
      <c r="SND18" s="90">
        <v>35379</v>
      </c>
      <c r="SNE18" s="90">
        <v>35379</v>
      </c>
      <c r="SNF18" s="90">
        <v>35379</v>
      </c>
      <c r="SNG18" s="90">
        <v>35379</v>
      </c>
      <c r="SNH18" s="90">
        <v>35379</v>
      </c>
      <c r="SNI18" s="90">
        <v>35379</v>
      </c>
      <c r="SNJ18" s="90">
        <v>35379</v>
      </c>
      <c r="SNK18" s="90">
        <v>35379</v>
      </c>
      <c r="SNL18" s="90">
        <v>35379</v>
      </c>
      <c r="SNM18" s="90">
        <v>35379</v>
      </c>
      <c r="SNN18" s="90">
        <v>35379</v>
      </c>
      <c r="SNO18" s="90">
        <v>35379</v>
      </c>
      <c r="SNP18" s="90">
        <v>35379</v>
      </c>
      <c r="SNQ18" s="90">
        <v>35379</v>
      </c>
      <c r="SNR18" s="90">
        <v>35379</v>
      </c>
      <c r="SNS18" s="90">
        <v>35379</v>
      </c>
      <c r="SNT18" s="90">
        <v>35379</v>
      </c>
      <c r="SNU18" s="90">
        <v>35379</v>
      </c>
      <c r="SNV18" s="90">
        <v>35379</v>
      </c>
      <c r="SNW18" s="90">
        <v>35379</v>
      </c>
      <c r="SNX18" s="90">
        <v>35379</v>
      </c>
      <c r="SNY18" s="90">
        <v>35379</v>
      </c>
      <c r="SNZ18" s="90">
        <v>35379</v>
      </c>
      <c r="SOA18" s="90">
        <v>35379</v>
      </c>
      <c r="SOB18" s="90">
        <v>35379</v>
      </c>
      <c r="SOC18" s="90">
        <v>35379</v>
      </c>
      <c r="SOD18" s="90">
        <v>35379</v>
      </c>
      <c r="SOE18" s="90">
        <v>35379</v>
      </c>
      <c r="SOF18" s="90">
        <v>35379</v>
      </c>
      <c r="SOG18" s="90">
        <v>35379</v>
      </c>
      <c r="SOH18" s="90">
        <v>35379</v>
      </c>
      <c r="SOI18" s="90">
        <v>35379</v>
      </c>
      <c r="SOJ18" s="90">
        <v>35379</v>
      </c>
      <c r="SOK18" s="90">
        <v>35379</v>
      </c>
      <c r="SOL18" s="90">
        <v>35379</v>
      </c>
      <c r="SOM18" s="90">
        <v>35379</v>
      </c>
      <c r="SON18" s="90">
        <v>35379</v>
      </c>
      <c r="SOO18" s="90">
        <v>35379</v>
      </c>
      <c r="SOP18" s="90">
        <v>35379</v>
      </c>
      <c r="SOQ18" s="90">
        <v>35379</v>
      </c>
      <c r="SOR18" s="90">
        <v>35379</v>
      </c>
      <c r="SOS18" s="90">
        <v>35379</v>
      </c>
      <c r="SOT18" s="90">
        <v>35379</v>
      </c>
      <c r="SOU18" s="90">
        <v>35379</v>
      </c>
      <c r="SOV18" s="90">
        <v>35379</v>
      </c>
      <c r="SOW18" s="90">
        <v>35379</v>
      </c>
      <c r="SOX18" s="90">
        <v>35379</v>
      </c>
      <c r="SOY18" s="90">
        <v>35379</v>
      </c>
      <c r="SOZ18" s="90">
        <v>35379</v>
      </c>
      <c r="SPA18" s="90">
        <v>35379</v>
      </c>
      <c r="SPB18" s="90">
        <v>35379</v>
      </c>
      <c r="SPC18" s="90">
        <v>35379</v>
      </c>
      <c r="SPD18" s="90">
        <v>35379</v>
      </c>
      <c r="SPE18" s="90">
        <v>35379</v>
      </c>
      <c r="SPF18" s="90">
        <v>35379</v>
      </c>
      <c r="SPG18" s="90">
        <v>35379</v>
      </c>
      <c r="SPH18" s="90">
        <v>35379</v>
      </c>
      <c r="SPI18" s="90">
        <v>35379</v>
      </c>
      <c r="SPJ18" s="90">
        <v>35379</v>
      </c>
      <c r="SPK18" s="90">
        <v>35379</v>
      </c>
      <c r="SPL18" s="90">
        <v>35379</v>
      </c>
      <c r="SPM18" s="90">
        <v>35379</v>
      </c>
      <c r="SPN18" s="90">
        <v>35379</v>
      </c>
      <c r="SPO18" s="90">
        <v>35379</v>
      </c>
      <c r="SPP18" s="90">
        <v>35379</v>
      </c>
      <c r="SPQ18" s="90">
        <v>35379</v>
      </c>
      <c r="SPR18" s="90">
        <v>35379</v>
      </c>
      <c r="SPS18" s="90">
        <v>35379</v>
      </c>
      <c r="SPT18" s="90">
        <v>35379</v>
      </c>
      <c r="SPU18" s="90">
        <v>35379</v>
      </c>
      <c r="SPV18" s="90">
        <v>35379</v>
      </c>
      <c r="SPW18" s="90">
        <v>35379</v>
      </c>
      <c r="SPX18" s="90">
        <v>35379</v>
      </c>
      <c r="SPY18" s="90">
        <v>35379</v>
      </c>
      <c r="SPZ18" s="90">
        <v>35379</v>
      </c>
      <c r="SQA18" s="90">
        <v>35379</v>
      </c>
      <c r="SQB18" s="90">
        <v>35379</v>
      </c>
      <c r="SQC18" s="90">
        <v>35379</v>
      </c>
      <c r="SQD18" s="90">
        <v>35379</v>
      </c>
      <c r="SQE18" s="90">
        <v>35379</v>
      </c>
      <c r="SQF18" s="90">
        <v>35379</v>
      </c>
      <c r="SQG18" s="90">
        <v>35379</v>
      </c>
      <c r="SQH18" s="90">
        <v>35379</v>
      </c>
      <c r="SQI18" s="90">
        <v>35379</v>
      </c>
      <c r="SQJ18" s="90">
        <v>35379</v>
      </c>
      <c r="SQK18" s="90">
        <v>35379</v>
      </c>
      <c r="SQL18" s="90">
        <v>35379</v>
      </c>
      <c r="SQM18" s="90">
        <v>35379</v>
      </c>
      <c r="SQN18" s="90">
        <v>35379</v>
      </c>
      <c r="SQO18" s="90">
        <v>35379</v>
      </c>
      <c r="SQP18" s="90">
        <v>35379</v>
      </c>
      <c r="SQQ18" s="90">
        <v>35379</v>
      </c>
      <c r="SQR18" s="90">
        <v>35379</v>
      </c>
      <c r="SQS18" s="90">
        <v>35379</v>
      </c>
      <c r="SQT18" s="90">
        <v>35379</v>
      </c>
      <c r="SQU18" s="90">
        <v>35379</v>
      </c>
      <c r="SQV18" s="90">
        <v>35379</v>
      </c>
      <c r="SQW18" s="90">
        <v>35379</v>
      </c>
      <c r="SQX18" s="90">
        <v>35379</v>
      </c>
      <c r="SQY18" s="90">
        <v>35379</v>
      </c>
      <c r="SQZ18" s="90">
        <v>35379</v>
      </c>
      <c r="SRA18" s="90">
        <v>35379</v>
      </c>
      <c r="SRB18" s="90">
        <v>35379</v>
      </c>
      <c r="SRC18" s="90">
        <v>35379</v>
      </c>
      <c r="SRD18" s="90">
        <v>35379</v>
      </c>
      <c r="SRE18" s="90">
        <v>35379</v>
      </c>
      <c r="SRF18" s="90">
        <v>35379</v>
      </c>
      <c r="SRG18" s="90">
        <v>35379</v>
      </c>
      <c r="SRH18" s="90">
        <v>35379</v>
      </c>
      <c r="SRI18" s="90">
        <v>35379</v>
      </c>
      <c r="SRJ18" s="90">
        <v>35379</v>
      </c>
      <c r="SRK18" s="90">
        <v>35379</v>
      </c>
      <c r="SRL18" s="90">
        <v>35379</v>
      </c>
      <c r="SRM18" s="90">
        <v>35379</v>
      </c>
      <c r="SRN18" s="90">
        <v>35379</v>
      </c>
      <c r="SRO18" s="90">
        <v>35379</v>
      </c>
      <c r="SRP18" s="90">
        <v>35379</v>
      </c>
      <c r="SRQ18" s="90">
        <v>35379</v>
      </c>
      <c r="SRR18" s="90">
        <v>35379</v>
      </c>
      <c r="SRS18" s="90">
        <v>35379</v>
      </c>
      <c r="SRT18" s="90">
        <v>35379</v>
      </c>
      <c r="SRU18" s="90">
        <v>35379</v>
      </c>
      <c r="SRV18" s="90">
        <v>35379</v>
      </c>
      <c r="SRW18" s="90">
        <v>35379</v>
      </c>
      <c r="SRX18" s="90">
        <v>35379</v>
      </c>
      <c r="SRY18" s="90">
        <v>35379</v>
      </c>
      <c r="SRZ18" s="90">
        <v>35379</v>
      </c>
      <c r="SSA18" s="90">
        <v>35379</v>
      </c>
      <c r="SSB18" s="90">
        <v>35379</v>
      </c>
      <c r="SSC18" s="90">
        <v>35379</v>
      </c>
      <c r="SSD18" s="90">
        <v>35379</v>
      </c>
      <c r="SSE18" s="90">
        <v>35379</v>
      </c>
      <c r="SSF18" s="90">
        <v>35379</v>
      </c>
      <c r="SSG18" s="90">
        <v>35379</v>
      </c>
      <c r="SSH18" s="90">
        <v>35379</v>
      </c>
      <c r="SSI18" s="90">
        <v>35379</v>
      </c>
      <c r="SSJ18" s="90">
        <v>35379</v>
      </c>
      <c r="SSK18" s="90">
        <v>35379</v>
      </c>
      <c r="SSL18" s="90">
        <v>35379</v>
      </c>
      <c r="SSM18" s="90">
        <v>35379</v>
      </c>
      <c r="SSN18" s="90">
        <v>35379</v>
      </c>
      <c r="SSO18" s="90">
        <v>35379</v>
      </c>
      <c r="SSP18" s="90">
        <v>35379</v>
      </c>
      <c r="SSQ18" s="90">
        <v>35379</v>
      </c>
      <c r="SSR18" s="90">
        <v>35379</v>
      </c>
      <c r="SSS18" s="90">
        <v>35379</v>
      </c>
      <c r="SST18" s="90">
        <v>35379</v>
      </c>
      <c r="SSU18" s="90">
        <v>35379</v>
      </c>
      <c r="SSV18" s="90">
        <v>35379</v>
      </c>
      <c r="SSW18" s="90">
        <v>35379</v>
      </c>
      <c r="SSX18" s="90">
        <v>35379</v>
      </c>
      <c r="SSY18" s="90">
        <v>35379</v>
      </c>
      <c r="SSZ18" s="90">
        <v>35379</v>
      </c>
      <c r="STA18" s="90">
        <v>35379</v>
      </c>
      <c r="STB18" s="90">
        <v>35379</v>
      </c>
      <c r="STC18" s="90">
        <v>35379</v>
      </c>
      <c r="STD18" s="90">
        <v>35379</v>
      </c>
      <c r="STE18" s="90">
        <v>35379</v>
      </c>
      <c r="STF18" s="90">
        <v>35379</v>
      </c>
      <c r="STG18" s="90">
        <v>35379</v>
      </c>
      <c r="STH18" s="90">
        <v>35379</v>
      </c>
      <c r="STI18" s="90">
        <v>35379</v>
      </c>
      <c r="STJ18" s="90">
        <v>35379</v>
      </c>
      <c r="STK18" s="90">
        <v>35379</v>
      </c>
      <c r="STL18" s="90">
        <v>35379</v>
      </c>
      <c r="STM18" s="90">
        <v>35379</v>
      </c>
      <c r="STN18" s="90">
        <v>35379</v>
      </c>
      <c r="STO18" s="90">
        <v>35379</v>
      </c>
      <c r="STP18" s="90">
        <v>35379</v>
      </c>
      <c r="STQ18" s="90">
        <v>35379</v>
      </c>
      <c r="STR18" s="90">
        <v>35379</v>
      </c>
      <c r="STS18" s="90">
        <v>35379</v>
      </c>
      <c r="STT18" s="90">
        <v>35379</v>
      </c>
      <c r="STU18" s="90">
        <v>35379</v>
      </c>
      <c r="STV18" s="90">
        <v>35379</v>
      </c>
      <c r="STW18" s="90">
        <v>35379</v>
      </c>
      <c r="STX18" s="90">
        <v>35379</v>
      </c>
      <c r="STY18" s="90">
        <v>35379</v>
      </c>
      <c r="STZ18" s="90">
        <v>35379</v>
      </c>
      <c r="SUA18" s="90">
        <v>35379</v>
      </c>
      <c r="SUB18" s="90">
        <v>35379</v>
      </c>
      <c r="SUC18" s="90">
        <v>35379</v>
      </c>
      <c r="SUD18" s="90">
        <v>35379</v>
      </c>
      <c r="SUE18" s="90">
        <v>35379</v>
      </c>
      <c r="SUF18" s="90">
        <v>35379</v>
      </c>
      <c r="SUG18" s="90">
        <v>35379</v>
      </c>
      <c r="SUH18" s="90">
        <v>35379</v>
      </c>
      <c r="SUI18" s="90">
        <v>35379</v>
      </c>
      <c r="SUJ18" s="90">
        <v>35379</v>
      </c>
      <c r="SUK18" s="90">
        <v>35379</v>
      </c>
      <c r="SUL18" s="90">
        <v>35379</v>
      </c>
      <c r="SUM18" s="90">
        <v>35379</v>
      </c>
      <c r="SUN18" s="90">
        <v>35379</v>
      </c>
      <c r="SUO18" s="90">
        <v>35379</v>
      </c>
      <c r="SUP18" s="90">
        <v>35379</v>
      </c>
      <c r="SUQ18" s="90">
        <v>35379</v>
      </c>
      <c r="SUR18" s="90">
        <v>35379</v>
      </c>
      <c r="SUS18" s="90">
        <v>35379</v>
      </c>
      <c r="SUT18" s="90">
        <v>35379</v>
      </c>
      <c r="SUU18" s="90">
        <v>35379</v>
      </c>
      <c r="SUV18" s="90">
        <v>35379</v>
      </c>
      <c r="SUW18" s="90">
        <v>35379</v>
      </c>
      <c r="SUX18" s="90">
        <v>35379</v>
      </c>
      <c r="SUY18" s="90">
        <v>35379</v>
      </c>
      <c r="SUZ18" s="90">
        <v>35379</v>
      </c>
      <c r="SVA18" s="90">
        <v>35379</v>
      </c>
      <c r="SVB18" s="90">
        <v>35379</v>
      </c>
      <c r="SVC18" s="90">
        <v>35379</v>
      </c>
      <c r="SVD18" s="90">
        <v>35379</v>
      </c>
      <c r="SVE18" s="90">
        <v>35379</v>
      </c>
      <c r="SVF18" s="90">
        <v>35379</v>
      </c>
      <c r="SVG18" s="90">
        <v>35379</v>
      </c>
      <c r="SVH18" s="90">
        <v>35379</v>
      </c>
      <c r="SVI18" s="90">
        <v>35379</v>
      </c>
      <c r="SVJ18" s="90">
        <v>35379</v>
      </c>
      <c r="SVK18" s="90">
        <v>35379</v>
      </c>
      <c r="SVL18" s="90">
        <v>35379</v>
      </c>
      <c r="SVM18" s="90">
        <v>35379</v>
      </c>
      <c r="SVN18" s="90">
        <v>35379</v>
      </c>
      <c r="SVO18" s="90">
        <v>35379</v>
      </c>
      <c r="SVP18" s="90">
        <v>35379</v>
      </c>
      <c r="SVQ18" s="90">
        <v>35379</v>
      </c>
      <c r="SVR18" s="90">
        <v>35379</v>
      </c>
      <c r="SVS18" s="90">
        <v>35379</v>
      </c>
      <c r="SVT18" s="90">
        <v>35379</v>
      </c>
      <c r="SVU18" s="90">
        <v>35379</v>
      </c>
      <c r="SVV18" s="90">
        <v>35379</v>
      </c>
      <c r="SVW18" s="90">
        <v>35379</v>
      </c>
      <c r="SVX18" s="90">
        <v>35379</v>
      </c>
      <c r="SVY18" s="90">
        <v>35379</v>
      </c>
      <c r="SVZ18" s="90">
        <v>35379</v>
      </c>
      <c r="SWA18" s="90">
        <v>35379</v>
      </c>
      <c r="SWB18" s="90">
        <v>35379</v>
      </c>
      <c r="SWC18" s="90">
        <v>35379</v>
      </c>
      <c r="SWD18" s="90">
        <v>35379</v>
      </c>
      <c r="SWE18" s="90">
        <v>35379</v>
      </c>
      <c r="SWF18" s="90">
        <v>35379</v>
      </c>
      <c r="SWG18" s="90">
        <v>35379</v>
      </c>
      <c r="SWH18" s="90">
        <v>35379</v>
      </c>
      <c r="SWI18" s="90">
        <v>35379</v>
      </c>
      <c r="SWJ18" s="90">
        <v>35379</v>
      </c>
      <c r="SWK18" s="90">
        <v>35379</v>
      </c>
      <c r="SWL18" s="90">
        <v>35379</v>
      </c>
      <c r="SWM18" s="90">
        <v>35379</v>
      </c>
      <c r="SWN18" s="90">
        <v>35379</v>
      </c>
      <c r="SWO18" s="90">
        <v>35379</v>
      </c>
      <c r="SWP18" s="90">
        <v>35379</v>
      </c>
      <c r="SWQ18" s="90">
        <v>35379</v>
      </c>
      <c r="SWR18" s="90">
        <v>35379</v>
      </c>
      <c r="SWS18" s="90">
        <v>35379</v>
      </c>
      <c r="SWT18" s="90">
        <v>35379</v>
      </c>
      <c r="SWU18" s="90">
        <v>35379</v>
      </c>
      <c r="SWV18" s="90">
        <v>35379</v>
      </c>
      <c r="SWW18" s="90">
        <v>35379</v>
      </c>
      <c r="SWX18" s="90">
        <v>35379</v>
      </c>
      <c r="SWY18" s="90">
        <v>35379</v>
      </c>
      <c r="SWZ18" s="90">
        <v>35379</v>
      </c>
      <c r="SXA18" s="90">
        <v>35379</v>
      </c>
      <c r="SXB18" s="90">
        <v>35379</v>
      </c>
      <c r="SXC18" s="90">
        <v>35379</v>
      </c>
      <c r="SXD18" s="90">
        <v>35379</v>
      </c>
      <c r="SXE18" s="90">
        <v>35379</v>
      </c>
      <c r="SXF18" s="90">
        <v>35379</v>
      </c>
      <c r="SXG18" s="90">
        <v>35379</v>
      </c>
      <c r="SXH18" s="90">
        <v>35379</v>
      </c>
      <c r="SXI18" s="90">
        <v>35379</v>
      </c>
      <c r="SXJ18" s="90">
        <v>35379</v>
      </c>
      <c r="SXK18" s="90">
        <v>35379</v>
      </c>
      <c r="SXL18" s="90">
        <v>35379</v>
      </c>
      <c r="SXM18" s="90">
        <v>35379</v>
      </c>
      <c r="SXN18" s="90">
        <v>35379</v>
      </c>
      <c r="SXO18" s="90">
        <v>35379</v>
      </c>
      <c r="SXP18" s="90">
        <v>35379</v>
      </c>
      <c r="SXQ18" s="90">
        <v>35379</v>
      </c>
      <c r="SXR18" s="90">
        <v>35379</v>
      </c>
      <c r="SXS18" s="90">
        <v>35379</v>
      </c>
      <c r="SXT18" s="90">
        <v>35379</v>
      </c>
      <c r="SXU18" s="90">
        <v>35379</v>
      </c>
      <c r="SXV18" s="90">
        <v>35379</v>
      </c>
      <c r="SXW18" s="90">
        <v>35379</v>
      </c>
      <c r="SXX18" s="90">
        <v>35379</v>
      </c>
      <c r="SXY18" s="90">
        <v>35379</v>
      </c>
      <c r="SXZ18" s="90">
        <v>35379</v>
      </c>
      <c r="SYA18" s="90">
        <v>35379</v>
      </c>
      <c r="SYB18" s="90">
        <v>35379</v>
      </c>
      <c r="SYC18" s="90">
        <v>35379</v>
      </c>
      <c r="SYD18" s="90">
        <v>35379</v>
      </c>
      <c r="SYE18" s="90">
        <v>35379</v>
      </c>
      <c r="SYF18" s="90">
        <v>35379</v>
      </c>
      <c r="SYG18" s="90">
        <v>35379</v>
      </c>
      <c r="SYH18" s="90">
        <v>35379</v>
      </c>
      <c r="SYI18" s="90">
        <v>35379</v>
      </c>
      <c r="SYJ18" s="90">
        <v>35379</v>
      </c>
      <c r="SYK18" s="90">
        <v>35379</v>
      </c>
      <c r="SYL18" s="90">
        <v>35379</v>
      </c>
      <c r="SYM18" s="90">
        <v>35379</v>
      </c>
      <c r="SYN18" s="90">
        <v>35379</v>
      </c>
      <c r="SYO18" s="90">
        <v>35379</v>
      </c>
      <c r="SYP18" s="90">
        <v>35379</v>
      </c>
      <c r="SYQ18" s="90">
        <v>35379</v>
      </c>
      <c r="SYR18" s="90">
        <v>35379</v>
      </c>
      <c r="SYS18" s="90">
        <v>35379</v>
      </c>
      <c r="SYT18" s="90">
        <v>35379</v>
      </c>
      <c r="SYU18" s="90">
        <v>35379</v>
      </c>
      <c r="SYV18" s="90">
        <v>35379</v>
      </c>
      <c r="SYW18" s="90">
        <v>35379</v>
      </c>
      <c r="SYX18" s="90">
        <v>35379</v>
      </c>
      <c r="SYY18" s="90">
        <v>35379</v>
      </c>
      <c r="SYZ18" s="90">
        <v>35379</v>
      </c>
      <c r="SZA18" s="90">
        <v>35379</v>
      </c>
      <c r="SZB18" s="90">
        <v>35379</v>
      </c>
      <c r="SZC18" s="90">
        <v>35379</v>
      </c>
      <c r="SZD18" s="90">
        <v>35379</v>
      </c>
      <c r="SZE18" s="90">
        <v>35379</v>
      </c>
      <c r="SZF18" s="90">
        <v>35379</v>
      </c>
      <c r="SZG18" s="90">
        <v>35379</v>
      </c>
      <c r="SZH18" s="90">
        <v>35379</v>
      </c>
      <c r="SZI18" s="90">
        <v>35379</v>
      </c>
      <c r="SZJ18" s="90">
        <v>35379</v>
      </c>
      <c r="SZK18" s="90">
        <v>35379</v>
      </c>
      <c r="SZL18" s="90">
        <v>35379</v>
      </c>
      <c r="SZM18" s="90">
        <v>35379</v>
      </c>
      <c r="SZN18" s="90">
        <v>35379</v>
      </c>
      <c r="SZO18" s="90">
        <v>35379</v>
      </c>
      <c r="SZP18" s="90">
        <v>35379</v>
      </c>
      <c r="SZQ18" s="90">
        <v>35379</v>
      </c>
      <c r="SZR18" s="90">
        <v>35379</v>
      </c>
      <c r="SZS18" s="90">
        <v>35379</v>
      </c>
      <c r="SZT18" s="90">
        <v>35379</v>
      </c>
      <c r="SZU18" s="90">
        <v>35379</v>
      </c>
      <c r="SZV18" s="90">
        <v>35379</v>
      </c>
      <c r="SZW18" s="90">
        <v>35379</v>
      </c>
      <c r="SZX18" s="90">
        <v>35379</v>
      </c>
      <c r="SZY18" s="90">
        <v>35379</v>
      </c>
      <c r="SZZ18" s="90">
        <v>35379</v>
      </c>
      <c r="TAA18" s="90">
        <v>35379</v>
      </c>
      <c r="TAB18" s="90">
        <v>35379</v>
      </c>
      <c r="TAC18" s="90">
        <v>35379</v>
      </c>
      <c r="TAD18" s="90">
        <v>35379</v>
      </c>
      <c r="TAE18" s="90">
        <v>35379</v>
      </c>
      <c r="TAF18" s="90">
        <v>35379</v>
      </c>
      <c r="TAG18" s="90">
        <v>35379</v>
      </c>
      <c r="TAH18" s="90">
        <v>35379</v>
      </c>
      <c r="TAI18" s="90">
        <v>35379</v>
      </c>
      <c r="TAJ18" s="90">
        <v>35379</v>
      </c>
      <c r="TAK18" s="90">
        <v>35379</v>
      </c>
      <c r="TAL18" s="90">
        <v>35379</v>
      </c>
      <c r="TAM18" s="90">
        <v>35379</v>
      </c>
      <c r="TAN18" s="90">
        <v>35379</v>
      </c>
      <c r="TAO18" s="90">
        <v>35379</v>
      </c>
      <c r="TAP18" s="90">
        <v>35379</v>
      </c>
      <c r="TAQ18" s="90">
        <v>35379</v>
      </c>
      <c r="TAR18" s="90">
        <v>35379</v>
      </c>
      <c r="TAS18" s="90">
        <v>35379</v>
      </c>
      <c r="TAT18" s="90">
        <v>35379</v>
      </c>
      <c r="TAU18" s="90">
        <v>35379</v>
      </c>
      <c r="TAV18" s="90">
        <v>35379</v>
      </c>
      <c r="TAW18" s="90">
        <v>35379</v>
      </c>
      <c r="TAX18" s="90">
        <v>35379</v>
      </c>
      <c r="TAY18" s="90">
        <v>35379</v>
      </c>
      <c r="TAZ18" s="90">
        <v>35379</v>
      </c>
      <c r="TBA18" s="90">
        <v>35379</v>
      </c>
      <c r="TBB18" s="90">
        <v>35379</v>
      </c>
      <c r="TBC18" s="90">
        <v>35379</v>
      </c>
      <c r="TBD18" s="90">
        <v>35379</v>
      </c>
      <c r="TBE18" s="90">
        <v>35379</v>
      </c>
      <c r="TBF18" s="90">
        <v>35379</v>
      </c>
      <c r="TBG18" s="90">
        <v>35379</v>
      </c>
      <c r="TBH18" s="90">
        <v>35379</v>
      </c>
      <c r="TBI18" s="90">
        <v>35379</v>
      </c>
      <c r="TBJ18" s="90">
        <v>35379</v>
      </c>
      <c r="TBK18" s="90">
        <v>35379</v>
      </c>
      <c r="TBL18" s="90">
        <v>35379</v>
      </c>
      <c r="TBM18" s="90">
        <v>35379</v>
      </c>
      <c r="TBN18" s="90">
        <v>35379</v>
      </c>
      <c r="TBO18" s="90">
        <v>35379</v>
      </c>
      <c r="TBP18" s="90">
        <v>35379</v>
      </c>
      <c r="TBQ18" s="90">
        <v>35379</v>
      </c>
      <c r="TBR18" s="90">
        <v>35379</v>
      </c>
      <c r="TBS18" s="90">
        <v>35379</v>
      </c>
      <c r="TBT18" s="90">
        <v>35379</v>
      </c>
      <c r="TBU18" s="90">
        <v>35379</v>
      </c>
      <c r="TBV18" s="90">
        <v>35379</v>
      </c>
      <c r="TBW18" s="90">
        <v>35379</v>
      </c>
      <c r="TBX18" s="90">
        <v>35379</v>
      </c>
      <c r="TBY18" s="90">
        <v>35379</v>
      </c>
      <c r="TBZ18" s="90">
        <v>35379</v>
      </c>
      <c r="TCA18" s="90">
        <v>35379</v>
      </c>
      <c r="TCB18" s="90">
        <v>35379</v>
      </c>
      <c r="TCC18" s="90">
        <v>35379</v>
      </c>
      <c r="TCD18" s="90">
        <v>35379</v>
      </c>
      <c r="TCE18" s="90">
        <v>35379</v>
      </c>
      <c r="TCF18" s="90">
        <v>35379</v>
      </c>
      <c r="TCG18" s="90">
        <v>35379</v>
      </c>
      <c r="TCH18" s="90">
        <v>35379</v>
      </c>
      <c r="TCI18" s="90">
        <v>35379</v>
      </c>
      <c r="TCJ18" s="90">
        <v>35379</v>
      </c>
      <c r="TCK18" s="90">
        <v>35379</v>
      </c>
      <c r="TCL18" s="90">
        <v>35379</v>
      </c>
      <c r="TCM18" s="90">
        <v>35379</v>
      </c>
      <c r="TCN18" s="90">
        <v>35379</v>
      </c>
      <c r="TCO18" s="90">
        <v>35379</v>
      </c>
      <c r="TCP18" s="90">
        <v>35379</v>
      </c>
      <c r="TCQ18" s="90">
        <v>35379</v>
      </c>
      <c r="TCR18" s="90">
        <v>35379</v>
      </c>
      <c r="TCS18" s="90">
        <v>35379</v>
      </c>
      <c r="TCT18" s="90">
        <v>35379</v>
      </c>
      <c r="TCU18" s="90">
        <v>35379</v>
      </c>
      <c r="TCV18" s="90">
        <v>35379</v>
      </c>
      <c r="TCW18" s="90">
        <v>35379</v>
      </c>
      <c r="TCX18" s="90">
        <v>35379</v>
      </c>
      <c r="TCY18" s="90">
        <v>35379</v>
      </c>
      <c r="TCZ18" s="90">
        <v>35379</v>
      </c>
      <c r="TDA18" s="90">
        <v>35379</v>
      </c>
      <c r="TDB18" s="90">
        <v>35379</v>
      </c>
      <c r="TDC18" s="90">
        <v>35379</v>
      </c>
      <c r="TDD18" s="90">
        <v>35379</v>
      </c>
      <c r="TDE18" s="90">
        <v>35379</v>
      </c>
      <c r="TDF18" s="90">
        <v>35379</v>
      </c>
      <c r="TDG18" s="90">
        <v>35379</v>
      </c>
      <c r="TDH18" s="90">
        <v>35379</v>
      </c>
      <c r="TDI18" s="90">
        <v>35379</v>
      </c>
      <c r="TDJ18" s="90">
        <v>35379</v>
      </c>
      <c r="TDK18" s="90">
        <v>35379</v>
      </c>
      <c r="TDL18" s="90">
        <v>35379</v>
      </c>
      <c r="TDM18" s="90">
        <v>35379</v>
      </c>
      <c r="TDN18" s="90">
        <v>35379</v>
      </c>
      <c r="TDO18" s="90">
        <v>35379</v>
      </c>
      <c r="TDP18" s="90">
        <v>35379</v>
      </c>
      <c r="TDQ18" s="90">
        <v>35379</v>
      </c>
      <c r="TDR18" s="90">
        <v>35379</v>
      </c>
      <c r="TDS18" s="90">
        <v>35379</v>
      </c>
      <c r="TDT18" s="90">
        <v>35379</v>
      </c>
      <c r="TDU18" s="90">
        <v>35379</v>
      </c>
      <c r="TDV18" s="90">
        <v>35379</v>
      </c>
      <c r="TDW18" s="90">
        <v>35379</v>
      </c>
      <c r="TDX18" s="90">
        <v>35379</v>
      </c>
      <c r="TDY18" s="90">
        <v>35379</v>
      </c>
      <c r="TDZ18" s="90">
        <v>35379</v>
      </c>
      <c r="TEA18" s="90">
        <v>35379</v>
      </c>
      <c r="TEB18" s="90">
        <v>35379</v>
      </c>
      <c r="TEC18" s="90">
        <v>35379</v>
      </c>
      <c r="TED18" s="90">
        <v>35379</v>
      </c>
      <c r="TEE18" s="90">
        <v>35379</v>
      </c>
      <c r="TEF18" s="90">
        <v>35379</v>
      </c>
      <c r="TEG18" s="90">
        <v>35379</v>
      </c>
      <c r="TEH18" s="90">
        <v>35379</v>
      </c>
      <c r="TEI18" s="90">
        <v>35379</v>
      </c>
      <c r="TEJ18" s="90">
        <v>35379</v>
      </c>
      <c r="TEK18" s="90">
        <v>35379</v>
      </c>
      <c r="TEL18" s="90">
        <v>35379</v>
      </c>
      <c r="TEM18" s="90">
        <v>35379</v>
      </c>
      <c r="TEN18" s="90">
        <v>35379</v>
      </c>
      <c r="TEO18" s="90">
        <v>35379</v>
      </c>
      <c r="TEP18" s="90">
        <v>35379</v>
      </c>
      <c r="TEQ18" s="90">
        <v>35379</v>
      </c>
      <c r="TER18" s="90">
        <v>35379</v>
      </c>
      <c r="TES18" s="90">
        <v>35379</v>
      </c>
      <c r="TET18" s="90">
        <v>35379</v>
      </c>
      <c r="TEU18" s="90">
        <v>35379</v>
      </c>
      <c r="TEV18" s="90">
        <v>35379</v>
      </c>
      <c r="TEW18" s="90">
        <v>35379</v>
      </c>
      <c r="TEX18" s="90">
        <v>35379</v>
      </c>
      <c r="TEY18" s="90">
        <v>35379</v>
      </c>
      <c r="TEZ18" s="90">
        <v>35379</v>
      </c>
      <c r="TFA18" s="90">
        <v>35379</v>
      </c>
      <c r="TFB18" s="90">
        <v>35379</v>
      </c>
      <c r="TFC18" s="90">
        <v>35379</v>
      </c>
      <c r="TFD18" s="90">
        <v>35379</v>
      </c>
      <c r="TFE18" s="90">
        <v>35379</v>
      </c>
      <c r="TFF18" s="90">
        <v>35379</v>
      </c>
      <c r="TFG18" s="90">
        <v>35379</v>
      </c>
      <c r="TFH18" s="90">
        <v>35379</v>
      </c>
      <c r="TFI18" s="90">
        <v>35379</v>
      </c>
      <c r="TFJ18" s="90">
        <v>35379</v>
      </c>
      <c r="TFK18" s="90">
        <v>35379</v>
      </c>
      <c r="TFL18" s="90">
        <v>35379</v>
      </c>
      <c r="TFM18" s="90">
        <v>35379</v>
      </c>
      <c r="TFN18" s="90">
        <v>35379</v>
      </c>
      <c r="TFO18" s="90">
        <v>35379</v>
      </c>
      <c r="TFP18" s="90">
        <v>35379</v>
      </c>
      <c r="TFQ18" s="90">
        <v>35379</v>
      </c>
      <c r="TFR18" s="90">
        <v>35379</v>
      </c>
      <c r="TFS18" s="90">
        <v>35379</v>
      </c>
      <c r="TFT18" s="90">
        <v>35379</v>
      </c>
      <c r="TFU18" s="90">
        <v>35379</v>
      </c>
      <c r="TFV18" s="90">
        <v>35379</v>
      </c>
      <c r="TFW18" s="90">
        <v>35379</v>
      </c>
      <c r="TFX18" s="90">
        <v>35379</v>
      </c>
      <c r="TFY18" s="90">
        <v>35379</v>
      </c>
      <c r="TFZ18" s="90">
        <v>35379</v>
      </c>
      <c r="TGA18" s="90">
        <v>35379</v>
      </c>
      <c r="TGB18" s="90">
        <v>35379</v>
      </c>
      <c r="TGC18" s="90">
        <v>35379</v>
      </c>
      <c r="TGD18" s="90">
        <v>35379</v>
      </c>
      <c r="TGE18" s="90">
        <v>35379</v>
      </c>
      <c r="TGF18" s="90">
        <v>35379</v>
      </c>
      <c r="TGG18" s="90">
        <v>35379</v>
      </c>
      <c r="TGH18" s="90">
        <v>35379</v>
      </c>
      <c r="TGI18" s="90">
        <v>35379</v>
      </c>
      <c r="TGJ18" s="90">
        <v>35379</v>
      </c>
      <c r="TGK18" s="90">
        <v>35379</v>
      </c>
      <c r="TGL18" s="90">
        <v>35379</v>
      </c>
      <c r="TGM18" s="90">
        <v>35379</v>
      </c>
      <c r="TGN18" s="90">
        <v>35379</v>
      </c>
      <c r="TGO18" s="90">
        <v>35379</v>
      </c>
      <c r="TGP18" s="90">
        <v>35379</v>
      </c>
      <c r="TGQ18" s="90">
        <v>35379</v>
      </c>
      <c r="TGR18" s="90">
        <v>35379</v>
      </c>
      <c r="TGS18" s="90">
        <v>35379</v>
      </c>
      <c r="TGT18" s="90">
        <v>35379</v>
      </c>
      <c r="TGU18" s="90">
        <v>35379</v>
      </c>
      <c r="TGV18" s="90">
        <v>35379</v>
      </c>
      <c r="TGW18" s="90">
        <v>35379</v>
      </c>
      <c r="TGX18" s="90">
        <v>35379</v>
      </c>
      <c r="TGY18" s="90">
        <v>35379</v>
      </c>
      <c r="TGZ18" s="90">
        <v>35379</v>
      </c>
      <c r="THA18" s="90">
        <v>35379</v>
      </c>
      <c r="THB18" s="90">
        <v>35379</v>
      </c>
      <c r="THC18" s="90">
        <v>35379</v>
      </c>
      <c r="THD18" s="90">
        <v>35379</v>
      </c>
      <c r="THE18" s="90">
        <v>35379</v>
      </c>
      <c r="THF18" s="90">
        <v>35379</v>
      </c>
      <c r="THG18" s="90">
        <v>35379</v>
      </c>
      <c r="THH18" s="90">
        <v>35379</v>
      </c>
      <c r="THI18" s="90">
        <v>35379</v>
      </c>
      <c r="THJ18" s="90">
        <v>35379</v>
      </c>
      <c r="THK18" s="90">
        <v>35379</v>
      </c>
      <c r="THL18" s="90">
        <v>35379</v>
      </c>
      <c r="THM18" s="90">
        <v>35379</v>
      </c>
      <c r="THN18" s="90">
        <v>35379</v>
      </c>
      <c r="THO18" s="90">
        <v>35379</v>
      </c>
      <c r="THP18" s="90">
        <v>35379</v>
      </c>
      <c r="THQ18" s="90">
        <v>35379</v>
      </c>
      <c r="THR18" s="90">
        <v>35379</v>
      </c>
      <c r="THS18" s="90">
        <v>35379</v>
      </c>
      <c r="THT18" s="90">
        <v>35379</v>
      </c>
      <c r="THU18" s="90">
        <v>35379</v>
      </c>
      <c r="THV18" s="90">
        <v>35379</v>
      </c>
      <c r="THW18" s="90">
        <v>35379</v>
      </c>
      <c r="THX18" s="90">
        <v>35379</v>
      </c>
      <c r="THY18" s="90">
        <v>35379</v>
      </c>
      <c r="THZ18" s="90">
        <v>35379</v>
      </c>
      <c r="TIA18" s="90">
        <v>35379</v>
      </c>
      <c r="TIB18" s="90">
        <v>35379</v>
      </c>
      <c r="TIC18" s="90">
        <v>35379</v>
      </c>
      <c r="TID18" s="90">
        <v>35379</v>
      </c>
      <c r="TIE18" s="90">
        <v>35379</v>
      </c>
      <c r="TIF18" s="90">
        <v>35379</v>
      </c>
      <c r="TIG18" s="90">
        <v>35379</v>
      </c>
      <c r="TIH18" s="90">
        <v>35379</v>
      </c>
      <c r="TII18" s="90">
        <v>35379</v>
      </c>
      <c r="TIJ18" s="90">
        <v>35379</v>
      </c>
      <c r="TIK18" s="90">
        <v>35379</v>
      </c>
      <c r="TIL18" s="90">
        <v>35379</v>
      </c>
      <c r="TIM18" s="90">
        <v>35379</v>
      </c>
      <c r="TIN18" s="90">
        <v>35379</v>
      </c>
      <c r="TIO18" s="90">
        <v>35379</v>
      </c>
      <c r="TIP18" s="90">
        <v>35379</v>
      </c>
      <c r="TIQ18" s="90">
        <v>35379</v>
      </c>
      <c r="TIR18" s="90">
        <v>35379</v>
      </c>
      <c r="TIS18" s="90">
        <v>35379</v>
      </c>
      <c r="TIT18" s="90">
        <v>35379</v>
      </c>
      <c r="TIU18" s="90">
        <v>35379</v>
      </c>
      <c r="TIV18" s="90">
        <v>35379</v>
      </c>
      <c r="TIW18" s="90">
        <v>35379</v>
      </c>
      <c r="TIX18" s="90">
        <v>35379</v>
      </c>
      <c r="TIY18" s="90">
        <v>35379</v>
      </c>
      <c r="TIZ18" s="90">
        <v>35379</v>
      </c>
      <c r="TJA18" s="90">
        <v>35379</v>
      </c>
      <c r="TJB18" s="90">
        <v>35379</v>
      </c>
      <c r="TJC18" s="90">
        <v>35379</v>
      </c>
      <c r="TJD18" s="90">
        <v>35379</v>
      </c>
      <c r="TJE18" s="90">
        <v>35379</v>
      </c>
      <c r="TJF18" s="90">
        <v>35379</v>
      </c>
      <c r="TJG18" s="90">
        <v>35379</v>
      </c>
      <c r="TJH18" s="90">
        <v>35379</v>
      </c>
      <c r="TJI18" s="90">
        <v>35379</v>
      </c>
      <c r="TJJ18" s="90">
        <v>35379</v>
      </c>
      <c r="TJK18" s="90">
        <v>35379</v>
      </c>
      <c r="TJL18" s="90">
        <v>35379</v>
      </c>
      <c r="TJM18" s="90">
        <v>35379</v>
      </c>
      <c r="TJN18" s="90">
        <v>35379</v>
      </c>
      <c r="TJO18" s="90">
        <v>35379</v>
      </c>
      <c r="TJP18" s="90">
        <v>35379</v>
      </c>
      <c r="TJQ18" s="90">
        <v>35379</v>
      </c>
      <c r="TJR18" s="90">
        <v>35379</v>
      </c>
      <c r="TJS18" s="90">
        <v>35379</v>
      </c>
      <c r="TJT18" s="90">
        <v>35379</v>
      </c>
      <c r="TJU18" s="90">
        <v>35379</v>
      </c>
      <c r="TJV18" s="90">
        <v>35379</v>
      </c>
      <c r="TJW18" s="90">
        <v>35379</v>
      </c>
      <c r="TJX18" s="90">
        <v>35379</v>
      </c>
      <c r="TJY18" s="90">
        <v>35379</v>
      </c>
      <c r="TJZ18" s="90">
        <v>35379</v>
      </c>
      <c r="TKA18" s="90">
        <v>35379</v>
      </c>
      <c r="TKB18" s="90">
        <v>35379</v>
      </c>
      <c r="TKC18" s="90">
        <v>35379</v>
      </c>
      <c r="TKD18" s="90">
        <v>35379</v>
      </c>
      <c r="TKE18" s="90">
        <v>35379</v>
      </c>
      <c r="TKF18" s="90">
        <v>35379</v>
      </c>
      <c r="TKG18" s="90">
        <v>35379</v>
      </c>
      <c r="TKH18" s="90">
        <v>35379</v>
      </c>
      <c r="TKI18" s="90">
        <v>35379</v>
      </c>
      <c r="TKJ18" s="90">
        <v>35379</v>
      </c>
      <c r="TKK18" s="90">
        <v>35379</v>
      </c>
      <c r="TKL18" s="90">
        <v>35379</v>
      </c>
      <c r="TKM18" s="90">
        <v>35379</v>
      </c>
      <c r="TKN18" s="90">
        <v>35379</v>
      </c>
      <c r="TKO18" s="90">
        <v>35379</v>
      </c>
      <c r="TKP18" s="90">
        <v>35379</v>
      </c>
      <c r="TKQ18" s="90">
        <v>35379</v>
      </c>
      <c r="TKR18" s="90">
        <v>35379</v>
      </c>
      <c r="TKS18" s="90">
        <v>35379</v>
      </c>
      <c r="TKT18" s="90">
        <v>35379</v>
      </c>
      <c r="TKU18" s="90">
        <v>35379</v>
      </c>
      <c r="TKV18" s="90">
        <v>35379</v>
      </c>
      <c r="TKW18" s="90">
        <v>35379</v>
      </c>
      <c r="TKX18" s="90">
        <v>35379</v>
      </c>
      <c r="TKY18" s="90">
        <v>35379</v>
      </c>
      <c r="TKZ18" s="90">
        <v>35379</v>
      </c>
      <c r="TLA18" s="90">
        <v>35379</v>
      </c>
      <c r="TLB18" s="90">
        <v>35379</v>
      </c>
      <c r="TLC18" s="90">
        <v>35379</v>
      </c>
      <c r="TLD18" s="90">
        <v>35379</v>
      </c>
      <c r="TLE18" s="90">
        <v>35379</v>
      </c>
      <c r="TLF18" s="90">
        <v>35379</v>
      </c>
      <c r="TLG18" s="90">
        <v>35379</v>
      </c>
      <c r="TLH18" s="90">
        <v>35379</v>
      </c>
      <c r="TLI18" s="90">
        <v>35379</v>
      </c>
      <c r="TLJ18" s="90">
        <v>35379</v>
      </c>
      <c r="TLK18" s="90">
        <v>35379</v>
      </c>
      <c r="TLL18" s="90">
        <v>35379</v>
      </c>
      <c r="TLM18" s="90">
        <v>35379</v>
      </c>
      <c r="TLN18" s="90">
        <v>35379</v>
      </c>
      <c r="TLO18" s="90">
        <v>35379</v>
      </c>
      <c r="TLP18" s="90">
        <v>35379</v>
      </c>
      <c r="TLQ18" s="90">
        <v>35379</v>
      </c>
      <c r="TLR18" s="90">
        <v>35379</v>
      </c>
      <c r="TLS18" s="90">
        <v>35379</v>
      </c>
      <c r="TLT18" s="90">
        <v>35379</v>
      </c>
      <c r="TLU18" s="90">
        <v>35379</v>
      </c>
      <c r="TLV18" s="90">
        <v>35379</v>
      </c>
      <c r="TLW18" s="90">
        <v>35379</v>
      </c>
      <c r="TLX18" s="90">
        <v>35379</v>
      </c>
      <c r="TLY18" s="90">
        <v>35379</v>
      </c>
      <c r="TLZ18" s="90">
        <v>35379</v>
      </c>
      <c r="TMA18" s="90">
        <v>35379</v>
      </c>
      <c r="TMB18" s="90">
        <v>35379</v>
      </c>
      <c r="TMC18" s="90">
        <v>35379</v>
      </c>
      <c r="TMD18" s="90">
        <v>35379</v>
      </c>
      <c r="TME18" s="90">
        <v>35379</v>
      </c>
      <c r="TMF18" s="90">
        <v>35379</v>
      </c>
      <c r="TMG18" s="90">
        <v>35379</v>
      </c>
      <c r="TMH18" s="90">
        <v>35379</v>
      </c>
      <c r="TMI18" s="90">
        <v>35379</v>
      </c>
      <c r="TMJ18" s="90">
        <v>35379</v>
      </c>
      <c r="TMK18" s="90">
        <v>35379</v>
      </c>
      <c r="TML18" s="90">
        <v>35379</v>
      </c>
      <c r="TMM18" s="90">
        <v>35379</v>
      </c>
      <c r="TMN18" s="90">
        <v>35379</v>
      </c>
      <c r="TMO18" s="90">
        <v>35379</v>
      </c>
      <c r="TMP18" s="90">
        <v>35379</v>
      </c>
      <c r="TMQ18" s="90">
        <v>35379</v>
      </c>
      <c r="TMR18" s="90">
        <v>35379</v>
      </c>
      <c r="TMS18" s="90">
        <v>35379</v>
      </c>
      <c r="TMT18" s="90">
        <v>35379</v>
      </c>
      <c r="TMU18" s="90">
        <v>35379</v>
      </c>
      <c r="TMV18" s="90">
        <v>35379</v>
      </c>
      <c r="TMW18" s="90">
        <v>35379</v>
      </c>
      <c r="TMX18" s="90">
        <v>35379</v>
      </c>
      <c r="TMY18" s="90">
        <v>35379</v>
      </c>
      <c r="TMZ18" s="90">
        <v>35379</v>
      </c>
      <c r="TNA18" s="90">
        <v>35379</v>
      </c>
      <c r="TNB18" s="90">
        <v>35379</v>
      </c>
      <c r="TNC18" s="90">
        <v>35379</v>
      </c>
      <c r="TND18" s="90">
        <v>35379</v>
      </c>
      <c r="TNE18" s="90">
        <v>35379</v>
      </c>
      <c r="TNF18" s="90">
        <v>35379</v>
      </c>
      <c r="TNG18" s="90">
        <v>35379</v>
      </c>
      <c r="TNH18" s="90">
        <v>35379</v>
      </c>
      <c r="TNI18" s="90">
        <v>35379</v>
      </c>
      <c r="TNJ18" s="90">
        <v>35379</v>
      </c>
      <c r="TNK18" s="90">
        <v>35379</v>
      </c>
      <c r="TNL18" s="90">
        <v>35379</v>
      </c>
      <c r="TNM18" s="90">
        <v>35379</v>
      </c>
      <c r="TNN18" s="90">
        <v>35379</v>
      </c>
      <c r="TNO18" s="90">
        <v>35379</v>
      </c>
      <c r="TNP18" s="90">
        <v>35379</v>
      </c>
      <c r="TNQ18" s="90">
        <v>35379</v>
      </c>
      <c r="TNR18" s="90">
        <v>35379</v>
      </c>
      <c r="TNS18" s="90">
        <v>35379</v>
      </c>
      <c r="TNT18" s="90">
        <v>35379</v>
      </c>
      <c r="TNU18" s="90">
        <v>35379</v>
      </c>
      <c r="TNV18" s="90">
        <v>35379</v>
      </c>
      <c r="TNW18" s="90">
        <v>35379</v>
      </c>
      <c r="TNX18" s="90">
        <v>35379</v>
      </c>
      <c r="TNY18" s="90">
        <v>35379</v>
      </c>
      <c r="TNZ18" s="90">
        <v>35379</v>
      </c>
      <c r="TOA18" s="90">
        <v>35379</v>
      </c>
      <c r="TOB18" s="90">
        <v>35379</v>
      </c>
      <c r="TOC18" s="90">
        <v>35379</v>
      </c>
      <c r="TOD18" s="90">
        <v>35379</v>
      </c>
      <c r="TOE18" s="90">
        <v>35379</v>
      </c>
      <c r="TOF18" s="90">
        <v>35379</v>
      </c>
      <c r="TOG18" s="90">
        <v>35379</v>
      </c>
      <c r="TOH18" s="90">
        <v>35379</v>
      </c>
      <c r="TOI18" s="90">
        <v>35379</v>
      </c>
      <c r="TOJ18" s="90">
        <v>35379</v>
      </c>
      <c r="TOK18" s="90">
        <v>35379</v>
      </c>
      <c r="TOL18" s="90">
        <v>35379</v>
      </c>
      <c r="TOM18" s="90">
        <v>35379</v>
      </c>
      <c r="TON18" s="90">
        <v>35379</v>
      </c>
      <c r="TOO18" s="90">
        <v>35379</v>
      </c>
      <c r="TOP18" s="90">
        <v>35379</v>
      </c>
      <c r="TOQ18" s="90">
        <v>35379</v>
      </c>
      <c r="TOR18" s="90">
        <v>35379</v>
      </c>
      <c r="TOS18" s="90">
        <v>35379</v>
      </c>
      <c r="TOT18" s="90">
        <v>35379</v>
      </c>
      <c r="TOU18" s="90">
        <v>35379</v>
      </c>
      <c r="TOV18" s="90">
        <v>35379</v>
      </c>
      <c r="TOW18" s="90">
        <v>35379</v>
      </c>
      <c r="TOX18" s="90">
        <v>35379</v>
      </c>
      <c r="TOY18" s="90">
        <v>35379</v>
      </c>
      <c r="TOZ18" s="90">
        <v>35379</v>
      </c>
      <c r="TPA18" s="90">
        <v>35379</v>
      </c>
      <c r="TPB18" s="90">
        <v>35379</v>
      </c>
      <c r="TPC18" s="90">
        <v>35379</v>
      </c>
      <c r="TPD18" s="90">
        <v>35379</v>
      </c>
      <c r="TPE18" s="90">
        <v>35379</v>
      </c>
      <c r="TPF18" s="90">
        <v>35379</v>
      </c>
      <c r="TPG18" s="90">
        <v>35379</v>
      </c>
      <c r="TPH18" s="90">
        <v>35379</v>
      </c>
      <c r="TPI18" s="90">
        <v>35379</v>
      </c>
      <c r="TPJ18" s="90">
        <v>35379</v>
      </c>
      <c r="TPK18" s="90">
        <v>35379</v>
      </c>
      <c r="TPL18" s="90">
        <v>35379</v>
      </c>
      <c r="TPM18" s="90">
        <v>35379</v>
      </c>
      <c r="TPN18" s="90">
        <v>35379</v>
      </c>
      <c r="TPO18" s="90">
        <v>35379</v>
      </c>
      <c r="TPP18" s="90">
        <v>35379</v>
      </c>
      <c r="TPQ18" s="90">
        <v>35379</v>
      </c>
      <c r="TPR18" s="90">
        <v>35379</v>
      </c>
      <c r="TPS18" s="90">
        <v>35379</v>
      </c>
      <c r="TPT18" s="90">
        <v>35379</v>
      </c>
      <c r="TPU18" s="90">
        <v>35379</v>
      </c>
      <c r="TPV18" s="90">
        <v>35379</v>
      </c>
      <c r="TPW18" s="90">
        <v>35379</v>
      </c>
      <c r="TPX18" s="90">
        <v>35379</v>
      </c>
      <c r="TPY18" s="90">
        <v>35379</v>
      </c>
      <c r="TPZ18" s="90">
        <v>35379</v>
      </c>
      <c r="TQA18" s="90">
        <v>35379</v>
      </c>
      <c r="TQB18" s="90">
        <v>35379</v>
      </c>
      <c r="TQC18" s="90">
        <v>35379</v>
      </c>
      <c r="TQD18" s="90">
        <v>35379</v>
      </c>
      <c r="TQE18" s="90">
        <v>35379</v>
      </c>
      <c r="TQF18" s="90">
        <v>35379</v>
      </c>
      <c r="TQG18" s="90">
        <v>35379</v>
      </c>
      <c r="TQH18" s="90">
        <v>35379</v>
      </c>
      <c r="TQI18" s="90">
        <v>35379</v>
      </c>
      <c r="TQJ18" s="90">
        <v>35379</v>
      </c>
      <c r="TQK18" s="90">
        <v>35379</v>
      </c>
      <c r="TQL18" s="90">
        <v>35379</v>
      </c>
      <c r="TQM18" s="90">
        <v>35379</v>
      </c>
      <c r="TQN18" s="90">
        <v>35379</v>
      </c>
      <c r="TQO18" s="90">
        <v>35379</v>
      </c>
      <c r="TQP18" s="90">
        <v>35379</v>
      </c>
      <c r="TQQ18" s="90">
        <v>35379</v>
      </c>
      <c r="TQR18" s="90">
        <v>35379</v>
      </c>
      <c r="TQS18" s="90">
        <v>35379</v>
      </c>
      <c r="TQT18" s="90">
        <v>35379</v>
      </c>
      <c r="TQU18" s="90">
        <v>35379</v>
      </c>
      <c r="TQV18" s="90">
        <v>35379</v>
      </c>
      <c r="TQW18" s="90">
        <v>35379</v>
      </c>
      <c r="TQX18" s="90">
        <v>35379</v>
      </c>
      <c r="TQY18" s="90">
        <v>35379</v>
      </c>
      <c r="TQZ18" s="90">
        <v>35379</v>
      </c>
      <c r="TRA18" s="90">
        <v>35379</v>
      </c>
      <c r="TRB18" s="90">
        <v>35379</v>
      </c>
      <c r="TRC18" s="90">
        <v>35379</v>
      </c>
      <c r="TRD18" s="90">
        <v>35379</v>
      </c>
      <c r="TRE18" s="90">
        <v>35379</v>
      </c>
      <c r="TRF18" s="90">
        <v>35379</v>
      </c>
      <c r="TRG18" s="90">
        <v>35379</v>
      </c>
      <c r="TRH18" s="90">
        <v>35379</v>
      </c>
      <c r="TRI18" s="90">
        <v>35379</v>
      </c>
      <c r="TRJ18" s="90">
        <v>35379</v>
      </c>
      <c r="TRK18" s="90">
        <v>35379</v>
      </c>
      <c r="TRL18" s="90">
        <v>35379</v>
      </c>
      <c r="TRM18" s="90">
        <v>35379</v>
      </c>
      <c r="TRN18" s="90">
        <v>35379</v>
      </c>
      <c r="TRO18" s="90">
        <v>35379</v>
      </c>
      <c r="TRP18" s="90">
        <v>35379</v>
      </c>
      <c r="TRQ18" s="90">
        <v>35379</v>
      </c>
      <c r="TRR18" s="90">
        <v>35379</v>
      </c>
      <c r="TRS18" s="90">
        <v>35379</v>
      </c>
      <c r="TRT18" s="90">
        <v>35379</v>
      </c>
      <c r="TRU18" s="90">
        <v>35379</v>
      </c>
      <c r="TRV18" s="90">
        <v>35379</v>
      </c>
      <c r="TRW18" s="90">
        <v>35379</v>
      </c>
      <c r="TRX18" s="90">
        <v>35379</v>
      </c>
      <c r="TRY18" s="90">
        <v>35379</v>
      </c>
      <c r="TRZ18" s="90">
        <v>35379</v>
      </c>
      <c r="TSA18" s="90">
        <v>35379</v>
      </c>
      <c r="TSB18" s="90">
        <v>35379</v>
      </c>
      <c r="TSC18" s="90">
        <v>35379</v>
      </c>
      <c r="TSD18" s="90">
        <v>35379</v>
      </c>
      <c r="TSE18" s="90">
        <v>35379</v>
      </c>
      <c r="TSF18" s="90">
        <v>35379</v>
      </c>
      <c r="TSG18" s="90">
        <v>35379</v>
      </c>
      <c r="TSH18" s="90">
        <v>35379</v>
      </c>
      <c r="TSI18" s="90">
        <v>35379</v>
      </c>
      <c r="TSJ18" s="90">
        <v>35379</v>
      </c>
      <c r="TSK18" s="90">
        <v>35379</v>
      </c>
      <c r="TSL18" s="90">
        <v>35379</v>
      </c>
      <c r="TSM18" s="90">
        <v>35379</v>
      </c>
      <c r="TSN18" s="90">
        <v>35379</v>
      </c>
      <c r="TSO18" s="90">
        <v>35379</v>
      </c>
      <c r="TSP18" s="90">
        <v>35379</v>
      </c>
      <c r="TSQ18" s="90">
        <v>35379</v>
      </c>
      <c r="TSR18" s="90">
        <v>35379</v>
      </c>
      <c r="TSS18" s="90">
        <v>35379</v>
      </c>
      <c r="TST18" s="90">
        <v>35379</v>
      </c>
      <c r="TSU18" s="90">
        <v>35379</v>
      </c>
      <c r="TSV18" s="90">
        <v>35379</v>
      </c>
      <c r="TSW18" s="90">
        <v>35379</v>
      </c>
      <c r="TSX18" s="90">
        <v>35379</v>
      </c>
      <c r="TSY18" s="90">
        <v>35379</v>
      </c>
      <c r="TSZ18" s="90">
        <v>35379</v>
      </c>
      <c r="TTA18" s="90">
        <v>35379</v>
      </c>
      <c r="TTB18" s="90">
        <v>35379</v>
      </c>
      <c r="TTC18" s="90">
        <v>35379</v>
      </c>
      <c r="TTD18" s="90">
        <v>35379</v>
      </c>
      <c r="TTE18" s="90">
        <v>35379</v>
      </c>
      <c r="TTF18" s="90">
        <v>35379</v>
      </c>
      <c r="TTG18" s="90">
        <v>35379</v>
      </c>
      <c r="TTH18" s="90">
        <v>35379</v>
      </c>
      <c r="TTI18" s="90">
        <v>35379</v>
      </c>
      <c r="TTJ18" s="90">
        <v>35379</v>
      </c>
      <c r="TTK18" s="90">
        <v>35379</v>
      </c>
      <c r="TTL18" s="90">
        <v>35379</v>
      </c>
      <c r="TTM18" s="90">
        <v>35379</v>
      </c>
      <c r="TTN18" s="90">
        <v>35379</v>
      </c>
      <c r="TTO18" s="90">
        <v>35379</v>
      </c>
      <c r="TTP18" s="90">
        <v>35379</v>
      </c>
      <c r="TTQ18" s="90">
        <v>35379</v>
      </c>
      <c r="TTR18" s="90">
        <v>35379</v>
      </c>
      <c r="TTS18" s="90">
        <v>35379</v>
      </c>
      <c r="TTT18" s="90">
        <v>35379</v>
      </c>
      <c r="TTU18" s="90">
        <v>35379</v>
      </c>
      <c r="TTV18" s="90">
        <v>35379</v>
      </c>
      <c r="TTW18" s="90">
        <v>35379</v>
      </c>
      <c r="TTX18" s="90">
        <v>35379</v>
      </c>
      <c r="TTY18" s="90">
        <v>35379</v>
      </c>
      <c r="TTZ18" s="90">
        <v>35379</v>
      </c>
      <c r="TUA18" s="90">
        <v>35379</v>
      </c>
      <c r="TUB18" s="90">
        <v>35379</v>
      </c>
      <c r="TUC18" s="90">
        <v>35379</v>
      </c>
      <c r="TUD18" s="90">
        <v>35379</v>
      </c>
      <c r="TUE18" s="90">
        <v>35379</v>
      </c>
      <c r="TUF18" s="90">
        <v>35379</v>
      </c>
      <c r="TUG18" s="90">
        <v>35379</v>
      </c>
      <c r="TUH18" s="90">
        <v>35379</v>
      </c>
      <c r="TUI18" s="90">
        <v>35379</v>
      </c>
      <c r="TUJ18" s="90">
        <v>35379</v>
      </c>
      <c r="TUK18" s="90">
        <v>35379</v>
      </c>
      <c r="TUL18" s="90">
        <v>35379</v>
      </c>
      <c r="TUM18" s="90">
        <v>35379</v>
      </c>
      <c r="TUN18" s="90">
        <v>35379</v>
      </c>
      <c r="TUO18" s="90">
        <v>35379</v>
      </c>
      <c r="TUP18" s="90">
        <v>35379</v>
      </c>
      <c r="TUQ18" s="90">
        <v>35379</v>
      </c>
      <c r="TUR18" s="90">
        <v>35379</v>
      </c>
      <c r="TUS18" s="90">
        <v>35379</v>
      </c>
      <c r="TUT18" s="90">
        <v>35379</v>
      </c>
      <c r="TUU18" s="90">
        <v>35379</v>
      </c>
      <c r="TUV18" s="90">
        <v>35379</v>
      </c>
      <c r="TUW18" s="90">
        <v>35379</v>
      </c>
      <c r="TUX18" s="90">
        <v>35379</v>
      </c>
      <c r="TUY18" s="90">
        <v>35379</v>
      </c>
      <c r="TUZ18" s="90">
        <v>35379</v>
      </c>
      <c r="TVA18" s="90">
        <v>35379</v>
      </c>
      <c r="TVB18" s="90">
        <v>35379</v>
      </c>
      <c r="TVC18" s="90">
        <v>35379</v>
      </c>
      <c r="TVD18" s="90">
        <v>35379</v>
      </c>
      <c r="TVE18" s="90">
        <v>35379</v>
      </c>
      <c r="TVF18" s="90">
        <v>35379</v>
      </c>
      <c r="TVG18" s="90">
        <v>35379</v>
      </c>
      <c r="TVH18" s="90">
        <v>35379</v>
      </c>
      <c r="TVI18" s="90">
        <v>35379</v>
      </c>
      <c r="TVJ18" s="90">
        <v>35379</v>
      </c>
      <c r="TVK18" s="90">
        <v>35379</v>
      </c>
      <c r="TVL18" s="90">
        <v>35379</v>
      </c>
      <c r="TVM18" s="90">
        <v>35379</v>
      </c>
      <c r="TVN18" s="90">
        <v>35379</v>
      </c>
      <c r="TVO18" s="90">
        <v>35379</v>
      </c>
      <c r="TVP18" s="90">
        <v>35379</v>
      </c>
      <c r="TVQ18" s="90">
        <v>35379</v>
      </c>
      <c r="TVR18" s="90">
        <v>35379</v>
      </c>
      <c r="TVS18" s="90">
        <v>35379</v>
      </c>
      <c r="TVT18" s="90">
        <v>35379</v>
      </c>
      <c r="TVU18" s="90">
        <v>35379</v>
      </c>
      <c r="TVV18" s="90">
        <v>35379</v>
      </c>
      <c r="TVW18" s="90">
        <v>35379</v>
      </c>
      <c r="TVX18" s="90">
        <v>35379</v>
      </c>
      <c r="TVY18" s="90">
        <v>35379</v>
      </c>
      <c r="TVZ18" s="90">
        <v>35379</v>
      </c>
      <c r="TWA18" s="90">
        <v>35379</v>
      </c>
      <c r="TWB18" s="90">
        <v>35379</v>
      </c>
      <c r="TWC18" s="90">
        <v>35379</v>
      </c>
      <c r="TWD18" s="90">
        <v>35379</v>
      </c>
      <c r="TWE18" s="90">
        <v>35379</v>
      </c>
      <c r="TWF18" s="90">
        <v>35379</v>
      </c>
      <c r="TWG18" s="90">
        <v>35379</v>
      </c>
      <c r="TWH18" s="90">
        <v>35379</v>
      </c>
      <c r="TWI18" s="90">
        <v>35379</v>
      </c>
      <c r="TWJ18" s="90">
        <v>35379</v>
      </c>
      <c r="TWK18" s="90">
        <v>35379</v>
      </c>
      <c r="TWL18" s="90">
        <v>35379</v>
      </c>
      <c r="TWM18" s="90">
        <v>35379</v>
      </c>
      <c r="TWN18" s="90">
        <v>35379</v>
      </c>
      <c r="TWO18" s="90">
        <v>35379</v>
      </c>
      <c r="TWP18" s="90">
        <v>35379</v>
      </c>
      <c r="TWQ18" s="90">
        <v>35379</v>
      </c>
      <c r="TWR18" s="90">
        <v>35379</v>
      </c>
      <c r="TWS18" s="90">
        <v>35379</v>
      </c>
      <c r="TWT18" s="90">
        <v>35379</v>
      </c>
      <c r="TWU18" s="90">
        <v>35379</v>
      </c>
      <c r="TWV18" s="90">
        <v>35379</v>
      </c>
      <c r="TWW18" s="90">
        <v>35379</v>
      </c>
      <c r="TWX18" s="90">
        <v>35379</v>
      </c>
      <c r="TWY18" s="90">
        <v>35379</v>
      </c>
      <c r="TWZ18" s="90">
        <v>35379</v>
      </c>
      <c r="TXA18" s="90">
        <v>35379</v>
      </c>
      <c r="TXB18" s="90">
        <v>35379</v>
      </c>
      <c r="TXC18" s="90">
        <v>35379</v>
      </c>
      <c r="TXD18" s="90">
        <v>35379</v>
      </c>
      <c r="TXE18" s="90">
        <v>35379</v>
      </c>
      <c r="TXF18" s="90">
        <v>35379</v>
      </c>
      <c r="TXG18" s="90">
        <v>35379</v>
      </c>
      <c r="TXH18" s="90">
        <v>35379</v>
      </c>
      <c r="TXI18" s="90">
        <v>35379</v>
      </c>
      <c r="TXJ18" s="90">
        <v>35379</v>
      </c>
      <c r="TXK18" s="90">
        <v>35379</v>
      </c>
      <c r="TXL18" s="90">
        <v>35379</v>
      </c>
      <c r="TXM18" s="90">
        <v>35379</v>
      </c>
      <c r="TXN18" s="90">
        <v>35379</v>
      </c>
      <c r="TXO18" s="90">
        <v>35379</v>
      </c>
      <c r="TXP18" s="90">
        <v>35379</v>
      </c>
      <c r="TXQ18" s="90">
        <v>35379</v>
      </c>
      <c r="TXR18" s="90">
        <v>35379</v>
      </c>
      <c r="TXS18" s="90">
        <v>35379</v>
      </c>
      <c r="TXT18" s="90">
        <v>35379</v>
      </c>
      <c r="TXU18" s="90">
        <v>35379</v>
      </c>
      <c r="TXV18" s="90">
        <v>35379</v>
      </c>
      <c r="TXW18" s="90">
        <v>35379</v>
      </c>
      <c r="TXX18" s="90">
        <v>35379</v>
      </c>
      <c r="TXY18" s="90">
        <v>35379</v>
      </c>
      <c r="TXZ18" s="90">
        <v>35379</v>
      </c>
      <c r="TYA18" s="90">
        <v>35379</v>
      </c>
      <c r="TYB18" s="90">
        <v>35379</v>
      </c>
      <c r="TYC18" s="90">
        <v>35379</v>
      </c>
      <c r="TYD18" s="90">
        <v>35379</v>
      </c>
      <c r="TYE18" s="90">
        <v>35379</v>
      </c>
      <c r="TYF18" s="90">
        <v>35379</v>
      </c>
      <c r="TYG18" s="90">
        <v>35379</v>
      </c>
      <c r="TYH18" s="90">
        <v>35379</v>
      </c>
      <c r="TYI18" s="90">
        <v>35379</v>
      </c>
      <c r="TYJ18" s="90">
        <v>35379</v>
      </c>
      <c r="TYK18" s="90">
        <v>35379</v>
      </c>
      <c r="TYL18" s="90">
        <v>35379</v>
      </c>
      <c r="TYM18" s="90">
        <v>35379</v>
      </c>
      <c r="TYN18" s="90">
        <v>35379</v>
      </c>
      <c r="TYO18" s="90">
        <v>35379</v>
      </c>
      <c r="TYP18" s="90">
        <v>35379</v>
      </c>
      <c r="TYQ18" s="90">
        <v>35379</v>
      </c>
      <c r="TYR18" s="90">
        <v>35379</v>
      </c>
      <c r="TYS18" s="90">
        <v>35379</v>
      </c>
      <c r="TYT18" s="90">
        <v>35379</v>
      </c>
      <c r="TYU18" s="90">
        <v>35379</v>
      </c>
      <c r="TYV18" s="90">
        <v>35379</v>
      </c>
      <c r="TYW18" s="90">
        <v>35379</v>
      </c>
      <c r="TYX18" s="90">
        <v>35379</v>
      </c>
      <c r="TYY18" s="90">
        <v>35379</v>
      </c>
      <c r="TYZ18" s="90">
        <v>35379</v>
      </c>
      <c r="TZA18" s="90">
        <v>35379</v>
      </c>
      <c r="TZB18" s="90">
        <v>35379</v>
      </c>
      <c r="TZC18" s="90">
        <v>35379</v>
      </c>
      <c r="TZD18" s="90">
        <v>35379</v>
      </c>
      <c r="TZE18" s="90">
        <v>35379</v>
      </c>
      <c r="TZF18" s="90">
        <v>35379</v>
      </c>
      <c r="TZG18" s="90">
        <v>35379</v>
      </c>
      <c r="TZH18" s="90">
        <v>35379</v>
      </c>
      <c r="TZI18" s="90">
        <v>35379</v>
      </c>
      <c r="TZJ18" s="90">
        <v>35379</v>
      </c>
      <c r="TZK18" s="90">
        <v>35379</v>
      </c>
      <c r="TZL18" s="90">
        <v>35379</v>
      </c>
      <c r="TZM18" s="90">
        <v>35379</v>
      </c>
      <c r="TZN18" s="90">
        <v>35379</v>
      </c>
      <c r="TZO18" s="90">
        <v>35379</v>
      </c>
      <c r="TZP18" s="90">
        <v>35379</v>
      </c>
      <c r="TZQ18" s="90">
        <v>35379</v>
      </c>
      <c r="TZR18" s="90">
        <v>35379</v>
      </c>
      <c r="TZS18" s="90">
        <v>35379</v>
      </c>
      <c r="TZT18" s="90">
        <v>35379</v>
      </c>
      <c r="TZU18" s="90">
        <v>35379</v>
      </c>
      <c r="TZV18" s="90">
        <v>35379</v>
      </c>
      <c r="TZW18" s="90">
        <v>35379</v>
      </c>
      <c r="TZX18" s="90">
        <v>35379</v>
      </c>
      <c r="TZY18" s="90">
        <v>35379</v>
      </c>
      <c r="TZZ18" s="90">
        <v>35379</v>
      </c>
      <c r="UAA18" s="90">
        <v>35379</v>
      </c>
      <c r="UAB18" s="90">
        <v>35379</v>
      </c>
      <c r="UAC18" s="90">
        <v>35379</v>
      </c>
      <c r="UAD18" s="90">
        <v>35379</v>
      </c>
      <c r="UAE18" s="90">
        <v>35379</v>
      </c>
      <c r="UAF18" s="90">
        <v>35379</v>
      </c>
      <c r="UAG18" s="90">
        <v>35379</v>
      </c>
      <c r="UAH18" s="90">
        <v>35379</v>
      </c>
      <c r="UAI18" s="90">
        <v>35379</v>
      </c>
      <c r="UAJ18" s="90">
        <v>35379</v>
      </c>
      <c r="UAK18" s="90">
        <v>35379</v>
      </c>
      <c r="UAL18" s="90">
        <v>35379</v>
      </c>
      <c r="UAM18" s="90">
        <v>35379</v>
      </c>
      <c r="UAN18" s="90">
        <v>35379</v>
      </c>
      <c r="UAO18" s="90">
        <v>35379</v>
      </c>
      <c r="UAP18" s="90">
        <v>35379</v>
      </c>
      <c r="UAQ18" s="90">
        <v>35379</v>
      </c>
      <c r="UAR18" s="90">
        <v>35379</v>
      </c>
      <c r="UAS18" s="90">
        <v>35379</v>
      </c>
      <c r="UAT18" s="90">
        <v>35379</v>
      </c>
      <c r="UAU18" s="90">
        <v>35379</v>
      </c>
      <c r="UAV18" s="90">
        <v>35379</v>
      </c>
      <c r="UAW18" s="90">
        <v>35379</v>
      </c>
      <c r="UAX18" s="90">
        <v>35379</v>
      </c>
      <c r="UAY18" s="90">
        <v>35379</v>
      </c>
      <c r="UAZ18" s="90">
        <v>35379</v>
      </c>
      <c r="UBA18" s="90">
        <v>35379</v>
      </c>
      <c r="UBB18" s="90">
        <v>35379</v>
      </c>
      <c r="UBC18" s="90">
        <v>35379</v>
      </c>
      <c r="UBD18" s="90">
        <v>35379</v>
      </c>
      <c r="UBE18" s="90">
        <v>35379</v>
      </c>
      <c r="UBF18" s="90">
        <v>35379</v>
      </c>
      <c r="UBG18" s="90">
        <v>35379</v>
      </c>
      <c r="UBH18" s="90">
        <v>35379</v>
      </c>
      <c r="UBI18" s="90">
        <v>35379</v>
      </c>
      <c r="UBJ18" s="90">
        <v>35379</v>
      </c>
      <c r="UBK18" s="90">
        <v>35379</v>
      </c>
      <c r="UBL18" s="90">
        <v>35379</v>
      </c>
      <c r="UBM18" s="90">
        <v>35379</v>
      </c>
      <c r="UBN18" s="90">
        <v>35379</v>
      </c>
      <c r="UBO18" s="90">
        <v>35379</v>
      </c>
      <c r="UBP18" s="90">
        <v>35379</v>
      </c>
      <c r="UBQ18" s="90">
        <v>35379</v>
      </c>
      <c r="UBR18" s="90">
        <v>35379</v>
      </c>
      <c r="UBS18" s="90">
        <v>35379</v>
      </c>
      <c r="UBT18" s="90">
        <v>35379</v>
      </c>
      <c r="UBU18" s="90">
        <v>35379</v>
      </c>
      <c r="UBV18" s="90">
        <v>35379</v>
      </c>
      <c r="UBW18" s="90">
        <v>35379</v>
      </c>
      <c r="UBX18" s="90">
        <v>35379</v>
      </c>
      <c r="UBY18" s="90">
        <v>35379</v>
      </c>
      <c r="UBZ18" s="90">
        <v>35379</v>
      </c>
      <c r="UCA18" s="90">
        <v>35379</v>
      </c>
      <c r="UCB18" s="90">
        <v>35379</v>
      </c>
      <c r="UCC18" s="90">
        <v>35379</v>
      </c>
      <c r="UCD18" s="90">
        <v>35379</v>
      </c>
      <c r="UCE18" s="90">
        <v>35379</v>
      </c>
      <c r="UCF18" s="90">
        <v>35379</v>
      </c>
      <c r="UCG18" s="90">
        <v>35379</v>
      </c>
      <c r="UCH18" s="90">
        <v>35379</v>
      </c>
      <c r="UCI18" s="90">
        <v>35379</v>
      </c>
      <c r="UCJ18" s="90">
        <v>35379</v>
      </c>
      <c r="UCK18" s="90">
        <v>35379</v>
      </c>
      <c r="UCL18" s="90">
        <v>35379</v>
      </c>
      <c r="UCM18" s="90">
        <v>35379</v>
      </c>
      <c r="UCN18" s="90">
        <v>35379</v>
      </c>
      <c r="UCO18" s="90">
        <v>35379</v>
      </c>
      <c r="UCP18" s="90">
        <v>35379</v>
      </c>
      <c r="UCQ18" s="90">
        <v>35379</v>
      </c>
      <c r="UCR18" s="90">
        <v>35379</v>
      </c>
      <c r="UCS18" s="90">
        <v>35379</v>
      </c>
      <c r="UCT18" s="90">
        <v>35379</v>
      </c>
      <c r="UCU18" s="90">
        <v>35379</v>
      </c>
      <c r="UCV18" s="90">
        <v>35379</v>
      </c>
      <c r="UCW18" s="90">
        <v>35379</v>
      </c>
      <c r="UCX18" s="90">
        <v>35379</v>
      </c>
      <c r="UCY18" s="90">
        <v>35379</v>
      </c>
      <c r="UCZ18" s="90">
        <v>35379</v>
      </c>
      <c r="UDA18" s="90">
        <v>35379</v>
      </c>
      <c r="UDB18" s="90">
        <v>35379</v>
      </c>
      <c r="UDC18" s="90">
        <v>35379</v>
      </c>
      <c r="UDD18" s="90">
        <v>35379</v>
      </c>
      <c r="UDE18" s="90">
        <v>35379</v>
      </c>
      <c r="UDF18" s="90">
        <v>35379</v>
      </c>
      <c r="UDG18" s="90">
        <v>35379</v>
      </c>
      <c r="UDH18" s="90">
        <v>35379</v>
      </c>
      <c r="UDI18" s="90">
        <v>35379</v>
      </c>
      <c r="UDJ18" s="90">
        <v>35379</v>
      </c>
      <c r="UDK18" s="90">
        <v>35379</v>
      </c>
      <c r="UDL18" s="90">
        <v>35379</v>
      </c>
      <c r="UDM18" s="90">
        <v>35379</v>
      </c>
      <c r="UDN18" s="90">
        <v>35379</v>
      </c>
      <c r="UDO18" s="90">
        <v>35379</v>
      </c>
      <c r="UDP18" s="90">
        <v>35379</v>
      </c>
      <c r="UDQ18" s="90">
        <v>35379</v>
      </c>
      <c r="UDR18" s="90">
        <v>35379</v>
      </c>
      <c r="UDS18" s="90">
        <v>35379</v>
      </c>
      <c r="UDT18" s="90">
        <v>35379</v>
      </c>
      <c r="UDU18" s="90">
        <v>35379</v>
      </c>
      <c r="UDV18" s="90">
        <v>35379</v>
      </c>
      <c r="UDW18" s="90">
        <v>35379</v>
      </c>
      <c r="UDX18" s="90">
        <v>35379</v>
      </c>
      <c r="UDY18" s="90">
        <v>35379</v>
      </c>
      <c r="UDZ18" s="90">
        <v>35379</v>
      </c>
      <c r="UEA18" s="90">
        <v>35379</v>
      </c>
      <c r="UEB18" s="90">
        <v>35379</v>
      </c>
      <c r="UEC18" s="90">
        <v>35379</v>
      </c>
      <c r="UED18" s="90">
        <v>35379</v>
      </c>
      <c r="UEE18" s="90">
        <v>35379</v>
      </c>
      <c r="UEF18" s="90">
        <v>35379</v>
      </c>
      <c r="UEG18" s="90">
        <v>35379</v>
      </c>
      <c r="UEH18" s="90">
        <v>35379</v>
      </c>
      <c r="UEI18" s="90">
        <v>35379</v>
      </c>
      <c r="UEJ18" s="90">
        <v>35379</v>
      </c>
      <c r="UEK18" s="90">
        <v>35379</v>
      </c>
      <c r="UEL18" s="90">
        <v>35379</v>
      </c>
      <c r="UEM18" s="90">
        <v>35379</v>
      </c>
      <c r="UEN18" s="90">
        <v>35379</v>
      </c>
      <c r="UEO18" s="90">
        <v>35379</v>
      </c>
      <c r="UEP18" s="90">
        <v>35379</v>
      </c>
      <c r="UEQ18" s="90">
        <v>35379</v>
      </c>
      <c r="UER18" s="90">
        <v>35379</v>
      </c>
      <c r="UES18" s="90">
        <v>35379</v>
      </c>
      <c r="UET18" s="90">
        <v>35379</v>
      </c>
      <c r="UEU18" s="90">
        <v>35379</v>
      </c>
      <c r="UEV18" s="90">
        <v>35379</v>
      </c>
      <c r="UEW18" s="90">
        <v>35379</v>
      </c>
      <c r="UEX18" s="90">
        <v>35379</v>
      </c>
      <c r="UEY18" s="90">
        <v>35379</v>
      </c>
      <c r="UEZ18" s="90">
        <v>35379</v>
      </c>
      <c r="UFA18" s="90">
        <v>35379</v>
      </c>
      <c r="UFB18" s="90">
        <v>35379</v>
      </c>
      <c r="UFC18" s="90">
        <v>35379</v>
      </c>
      <c r="UFD18" s="90">
        <v>35379</v>
      </c>
      <c r="UFE18" s="90">
        <v>35379</v>
      </c>
      <c r="UFF18" s="90">
        <v>35379</v>
      </c>
      <c r="UFG18" s="90">
        <v>35379</v>
      </c>
      <c r="UFH18" s="90">
        <v>35379</v>
      </c>
      <c r="UFI18" s="90">
        <v>35379</v>
      </c>
      <c r="UFJ18" s="90">
        <v>35379</v>
      </c>
      <c r="UFK18" s="90">
        <v>35379</v>
      </c>
      <c r="UFL18" s="90">
        <v>35379</v>
      </c>
      <c r="UFM18" s="90">
        <v>35379</v>
      </c>
      <c r="UFN18" s="90">
        <v>35379</v>
      </c>
      <c r="UFO18" s="90">
        <v>35379</v>
      </c>
      <c r="UFP18" s="90">
        <v>35379</v>
      </c>
      <c r="UFQ18" s="90">
        <v>35379</v>
      </c>
      <c r="UFR18" s="90">
        <v>35379</v>
      </c>
      <c r="UFS18" s="90">
        <v>35379</v>
      </c>
      <c r="UFT18" s="90">
        <v>35379</v>
      </c>
      <c r="UFU18" s="90">
        <v>35379</v>
      </c>
      <c r="UFV18" s="90">
        <v>35379</v>
      </c>
      <c r="UFW18" s="90">
        <v>35379</v>
      </c>
      <c r="UFX18" s="90">
        <v>35379</v>
      </c>
      <c r="UFY18" s="90">
        <v>35379</v>
      </c>
      <c r="UFZ18" s="90">
        <v>35379</v>
      </c>
      <c r="UGA18" s="90">
        <v>35379</v>
      </c>
      <c r="UGB18" s="90">
        <v>35379</v>
      </c>
      <c r="UGC18" s="90">
        <v>35379</v>
      </c>
      <c r="UGD18" s="90">
        <v>35379</v>
      </c>
      <c r="UGE18" s="90">
        <v>35379</v>
      </c>
      <c r="UGF18" s="90">
        <v>35379</v>
      </c>
      <c r="UGG18" s="90">
        <v>35379</v>
      </c>
      <c r="UGH18" s="90">
        <v>35379</v>
      </c>
      <c r="UGI18" s="90">
        <v>35379</v>
      </c>
      <c r="UGJ18" s="90">
        <v>35379</v>
      </c>
      <c r="UGK18" s="90">
        <v>35379</v>
      </c>
      <c r="UGL18" s="90">
        <v>35379</v>
      </c>
      <c r="UGM18" s="90">
        <v>35379</v>
      </c>
      <c r="UGN18" s="90">
        <v>35379</v>
      </c>
      <c r="UGO18" s="90">
        <v>35379</v>
      </c>
      <c r="UGP18" s="90">
        <v>35379</v>
      </c>
      <c r="UGQ18" s="90">
        <v>35379</v>
      </c>
      <c r="UGR18" s="90">
        <v>35379</v>
      </c>
      <c r="UGS18" s="90">
        <v>35379</v>
      </c>
      <c r="UGT18" s="90">
        <v>35379</v>
      </c>
      <c r="UGU18" s="90">
        <v>35379</v>
      </c>
      <c r="UGV18" s="90">
        <v>35379</v>
      </c>
      <c r="UGW18" s="90">
        <v>35379</v>
      </c>
      <c r="UGX18" s="90">
        <v>35379</v>
      </c>
      <c r="UGY18" s="90">
        <v>35379</v>
      </c>
      <c r="UGZ18" s="90">
        <v>35379</v>
      </c>
      <c r="UHA18" s="90">
        <v>35379</v>
      </c>
      <c r="UHB18" s="90">
        <v>35379</v>
      </c>
      <c r="UHC18" s="90">
        <v>35379</v>
      </c>
      <c r="UHD18" s="90">
        <v>35379</v>
      </c>
      <c r="UHE18" s="90">
        <v>35379</v>
      </c>
      <c r="UHF18" s="90">
        <v>35379</v>
      </c>
      <c r="UHG18" s="90">
        <v>35379</v>
      </c>
      <c r="UHH18" s="90">
        <v>35379</v>
      </c>
      <c r="UHI18" s="90">
        <v>35379</v>
      </c>
      <c r="UHJ18" s="90">
        <v>35379</v>
      </c>
      <c r="UHK18" s="90">
        <v>35379</v>
      </c>
      <c r="UHL18" s="90">
        <v>35379</v>
      </c>
      <c r="UHM18" s="90">
        <v>35379</v>
      </c>
      <c r="UHN18" s="90">
        <v>35379</v>
      </c>
      <c r="UHO18" s="90">
        <v>35379</v>
      </c>
      <c r="UHP18" s="90">
        <v>35379</v>
      </c>
      <c r="UHQ18" s="90">
        <v>35379</v>
      </c>
      <c r="UHR18" s="90">
        <v>35379</v>
      </c>
      <c r="UHS18" s="90">
        <v>35379</v>
      </c>
      <c r="UHT18" s="90">
        <v>35379</v>
      </c>
      <c r="UHU18" s="90">
        <v>35379</v>
      </c>
      <c r="UHV18" s="90">
        <v>35379</v>
      </c>
      <c r="UHW18" s="90">
        <v>35379</v>
      </c>
      <c r="UHX18" s="90">
        <v>35379</v>
      </c>
      <c r="UHY18" s="90">
        <v>35379</v>
      </c>
      <c r="UHZ18" s="90">
        <v>35379</v>
      </c>
      <c r="UIA18" s="90">
        <v>35379</v>
      </c>
      <c r="UIB18" s="90">
        <v>35379</v>
      </c>
      <c r="UIC18" s="90">
        <v>35379</v>
      </c>
      <c r="UID18" s="90">
        <v>35379</v>
      </c>
      <c r="UIE18" s="90">
        <v>35379</v>
      </c>
      <c r="UIF18" s="90">
        <v>35379</v>
      </c>
      <c r="UIG18" s="90">
        <v>35379</v>
      </c>
      <c r="UIH18" s="90">
        <v>35379</v>
      </c>
      <c r="UII18" s="90">
        <v>35379</v>
      </c>
      <c r="UIJ18" s="90">
        <v>35379</v>
      </c>
      <c r="UIK18" s="90">
        <v>35379</v>
      </c>
      <c r="UIL18" s="90">
        <v>35379</v>
      </c>
      <c r="UIM18" s="90">
        <v>35379</v>
      </c>
      <c r="UIN18" s="90">
        <v>35379</v>
      </c>
      <c r="UIO18" s="90">
        <v>35379</v>
      </c>
      <c r="UIP18" s="90">
        <v>35379</v>
      </c>
      <c r="UIQ18" s="90">
        <v>35379</v>
      </c>
      <c r="UIR18" s="90">
        <v>35379</v>
      </c>
      <c r="UIS18" s="90">
        <v>35379</v>
      </c>
      <c r="UIT18" s="90">
        <v>35379</v>
      </c>
      <c r="UIU18" s="90">
        <v>35379</v>
      </c>
      <c r="UIV18" s="90">
        <v>35379</v>
      </c>
      <c r="UIW18" s="90">
        <v>35379</v>
      </c>
      <c r="UIX18" s="90">
        <v>35379</v>
      </c>
      <c r="UIY18" s="90">
        <v>35379</v>
      </c>
      <c r="UIZ18" s="90">
        <v>35379</v>
      </c>
      <c r="UJA18" s="90">
        <v>35379</v>
      </c>
      <c r="UJB18" s="90">
        <v>35379</v>
      </c>
      <c r="UJC18" s="90">
        <v>35379</v>
      </c>
      <c r="UJD18" s="90">
        <v>35379</v>
      </c>
      <c r="UJE18" s="90">
        <v>35379</v>
      </c>
      <c r="UJF18" s="90">
        <v>35379</v>
      </c>
      <c r="UJG18" s="90">
        <v>35379</v>
      </c>
      <c r="UJH18" s="90">
        <v>35379</v>
      </c>
      <c r="UJI18" s="90">
        <v>35379</v>
      </c>
      <c r="UJJ18" s="90">
        <v>35379</v>
      </c>
      <c r="UJK18" s="90">
        <v>35379</v>
      </c>
      <c r="UJL18" s="90">
        <v>35379</v>
      </c>
      <c r="UJM18" s="90">
        <v>35379</v>
      </c>
      <c r="UJN18" s="90">
        <v>35379</v>
      </c>
      <c r="UJO18" s="90">
        <v>35379</v>
      </c>
      <c r="UJP18" s="90">
        <v>35379</v>
      </c>
      <c r="UJQ18" s="90">
        <v>35379</v>
      </c>
      <c r="UJR18" s="90">
        <v>35379</v>
      </c>
      <c r="UJS18" s="90">
        <v>35379</v>
      </c>
      <c r="UJT18" s="90">
        <v>35379</v>
      </c>
      <c r="UJU18" s="90">
        <v>35379</v>
      </c>
      <c r="UJV18" s="90">
        <v>35379</v>
      </c>
      <c r="UJW18" s="90">
        <v>35379</v>
      </c>
      <c r="UJX18" s="90">
        <v>35379</v>
      </c>
      <c r="UJY18" s="90">
        <v>35379</v>
      </c>
      <c r="UJZ18" s="90">
        <v>35379</v>
      </c>
      <c r="UKA18" s="90">
        <v>35379</v>
      </c>
      <c r="UKB18" s="90">
        <v>35379</v>
      </c>
      <c r="UKC18" s="90">
        <v>35379</v>
      </c>
      <c r="UKD18" s="90">
        <v>35379</v>
      </c>
      <c r="UKE18" s="90">
        <v>35379</v>
      </c>
      <c r="UKF18" s="90">
        <v>35379</v>
      </c>
      <c r="UKG18" s="90">
        <v>35379</v>
      </c>
      <c r="UKH18" s="90">
        <v>35379</v>
      </c>
      <c r="UKI18" s="90">
        <v>35379</v>
      </c>
      <c r="UKJ18" s="90">
        <v>35379</v>
      </c>
      <c r="UKK18" s="90">
        <v>35379</v>
      </c>
      <c r="UKL18" s="90">
        <v>35379</v>
      </c>
      <c r="UKM18" s="90">
        <v>35379</v>
      </c>
      <c r="UKN18" s="90">
        <v>35379</v>
      </c>
      <c r="UKO18" s="90">
        <v>35379</v>
      </c>
      <c r="UKP18" s="90">
        <v>35379</v>
      </c>
      <c r="UKQ18" s="90">
        <v>35379</v>
      </c>
      <c r="UKR18" s="90">
        <v>35379</v>
      </c>
      <c r="UKS18" s="90">
        <v>35379</v>
      </c>
      <c r="UKT18" s="90">
        <v>35379</v>
      </c>
      <c r="UKU18" s="90">
        <v>35379</v>
      </c>
      <c r="UKV18" s="90">
        <v>35379</v>
      </c>
      <c r="UKW18" s="90">
        <v>35379</v>
      </c>
      <c r="UKX18" s="90">
        <v>35379</v>
      </c>
      <c r="UKY18" s="90">
        <v>35379</v>
      </c>
      <c r="UKZ18" s="90">
        <v>35379</v>
      </c>
      <c r="ULA18" s="90">
        <v>35379</v>
      </c>
      <c r="ULB18" s="90">
        <v>35379</v>
      </c>
      <c r="ULC18" s="90">
        <v>35379</v>
      </c>
      <c r="ULD18" s="90">
        <v>35379</v>
      </c>
      <c r="ULE18" s="90">
        <v>35379</v>
      </c>
      <c r="ULF18" s="90">
        <v>35379</v>
      </c>
      <c r="ULG18" s="90">
        <v>35379</v>
      </c>
      <c r="ULH18" s="90">
        <v>35379</v>
      </c>
      <c r="ULI18" s="90">
        <v>35379</v>
      </c>
      <c r="ULJ18" s="90">
        <v>35379</v>
      </c>
      <c r="ULK18" s="90">
        <v>35379</v>
      </c>
      <c r="ULL18" s="90">
        <v>35379</v>
      </c>
      <c r="ULM18" s="90">
        <v>35379</v>
      </c>
      <c r="ULN18" s="90">
        <v>35379</v>
      </c>
      <c r="ULO18" s="90">
        <v>35379</v>
      </c>
      <c r="ULP18" s="90">
        <v>35379</v>
      </c>
      <c r="ULQ18" s="90">
        <v>35379</v>
      </c>
      <c r="ULR18" s="90">
        <v>35379</v>
      </c>
      <c r="ULS18" s="90">
        <v>35379</v>
      </c>
      <c r="ULT18" s="90">
        <v>35379</v>
      </c>
      <c r="ULU18" s="90">
        <v>35379</v>
      </c>
      <c r="ULV18" s="90">
        <v>35379</v>
      </c>
      <c r="ULW18" s="90">
        <v>35379</v>
      </c>
      <c r="ULX18" s="90">
        <v>35379</v>
      </c>
      <c r="ULY18" s="90">
        <v>35379</v>
      </c>
      <c r="ULZ18" s="90">
        <v>35379</v>
      </c>
      <c r="UMA18" s="90">
        <v>35379</v>
      </c>
      <c r="UMB18" s="90">
        <v>35379</v>
      </c>
      <c r="UMC18" s="90">
        <v>35379</v>
      </c>
      <c r="UMD18" s="90">
        <v>35379</v>
      </c>
      <c r="UME18" s="90">
        <v>35379</v>
      </c>
      <c r="UMF18" s="90">
        <v>35379</v>
      </c>
      <c r="UMG18" s="90">
        <v>35379</v>
      </c>
      <c r="UMH18" s="90">
        <v>35379</v>
      </c>
      <c r="UMI18" s="90">
        <v>35379</v>
      </c>
      <c r="UMJ18" s="90">
        <v>35379</v>
      </c>
      <c r="UMK18" s="90">
        <v>35379</v>
      </c>
      <c r="UML18" s="90">
        <v>35379</v>
      </c>
      <c r="UMM18" s="90">
        <v>35379</v>
      </c>
      <c r="UMN18" s="90">
        <v>35379</v>
      </c>
      <c r="UMO18" s="90">
        <v>35379</v>
      </c>
      <c r="UMP18" s="90">
        <v>35379</v>
      </c>
      <c r="UMQ18" s="90">
        <v>35379</v>
      </c>
      <c r="UMR18" s="90">
        <v>35379</v>
      </c>
      <c r="UMS18" s="90">
        <v>35379</v>
      </c>
      <c r="UMT18" s="90">
        <v>35379</v>
      </c>
      <c r="UMU18" s="90">
        <v>35379</v>
      </c>
      <c r="UMV18" s="90">
        <v>35379</v>
      </c>
      <c r="UMW18" s="90">
        <v>35379</v>
      </c>
      <c r="UMX18" s="90">
        <v>35379</v>
      </c>
      <c r="UMY18" s="90">
        <v>35379</v>
      </c>
      <c r="UMZ18" s="90">
        <v>35379</v>
      </c>
      <c r="UNA18" s="90">
        <v>35379</v>
      </c>
      <c r="UNB18" s="90">
        <v>35379</v>
      </c>
      <c r="UNC18" s="90">
        <v>35379</v>
      </c>
      <c r="UND18" s="90">
        <v>35379</v>
      </c>
      <c r="UNE18" s="90">
        <v>35379</v>
      </c>
      <c r="UNF18" s="90">
        <v>35379</v>
      </c>
      <c r="UNG18" s="90">
        <v>35379</v>
      </c>
      <c r="UNH18" s="90">
        <v>35379</v>
      </c>
      <c r="UNI18" s="90">
        <v>35379</v>
      </c>
      <c r="UNJ18" s="90">
        <v>35379</v>
      </c>
      <c r="UNK18" s="90">
        <v>35379</v>
      </c>
      <c r="UNL18" s="90">
        <v>35379</v>
      </c>
      <c r="UNM18" s="90">
        <v>35379</v>
      </c>
      <c r="UNN18" s="90">
        <v>35379</v>
      </c>
      <c r="UNO18" s="90">
        <v>35379</v>
      </c>
      <c r="UNP18" s="90">
        <v>35379</v>
      </c>
      <c r="UNQ18" s="90">
        <v>35379</v>
      </c>
      <c r="UNR18" s="90">
        <v>35379</v>
      </c>
      <c r="UNS18" s="90">
        <v>35379</v>
      </c>
      <c r="UNT18" s="90">
        <v>35379</v>
      </c>
      <c r="UNU18" s="90">
        <v>35379</v>
      </c>
      <c r="UNV18" s="90">
        <v>35379</v>
      </c>
      <c r="UNW18" s="90">
        <v>35379</v>
      </c>
      <c r="UNX18" s="90">
        <v>35379</v>
      </c>
      <c r="UNY18" s="90">
        <v>35379</v>
      </c>
      <c r="UNZ18" s="90">
        <v>35379</v>
      </c>
      <c r="UOA18" s="90">
        <v>35379</v>
      </c>
      <c r="UOB18" s="90">
        <v>35379</v>
      </c>
      <c r="UOC18" s="90">
        <v>35379</v>
      </c>
      <c r="UOD18" s="90">
        <v>35379</v>
      </c>
      <c r="UOE18" s="90">
        <v>35379</v>
      </c>
      <c r="UOF18" s="90">
        <v>35379</v>
      </c>
      <c r="UOG18" s="90">
        <v>35379</v>
      </c>
      <c r="UOH18" s="90">
        <v>35379</v>
      </c>
      <c r="UOI18" s="90">
        <v>35379</v>
      </c>
      <c r="UOJ18" s="90">
        <v>35379</v>
      </c>
      <c r="UOK18" s="90">
        <v>35379</v>
      </c>
      <c r="UOL18" s="90">
        <v>35379</v>
      </c>
      <c r="UOM18" s="90">
        <v>35379</v>
      </c>
      <c r="UON18" s="90">
        <v>35379</v>
      </c>
      <c r="UOO18" s="90">
        <v>35379</v>
      </c>
      <c r="UOP18" s="90">
        <v>35379</v>
      </c>
      <c r="UOQ18" s="90">
        <v>35379</v>
      </c>
      <c r="UOR18" s="90">
        <v>35379</v>
      </c>
      <c r="UOS18" s="90">
        <v>35379</v>
      </c>
      <c r="UOT18" s="90">
        <v>35379</v>
      </c>
      <c r="UOU18" s="90">
        <v>35379</v>
      </c>
      <c r="UOV18" s="90">
        <v>35379</v>
      </c>
      <c r="UOW18" s="90">
        <v>35379</v>
      </c>
      <c r="UOX18" s="90">
        <v>35379</v>
      </c>
      <c r="UOY18" s="90">
        <v>35379</v>
      </c>
      <c r="UOZ18" s="90">
        <v>35379</v>
      </c>
      <c r="UPA18" s="90">
        <v>35379</v>
      </c>
      <c r="UPB18" s="90">
        <v>35379</v>
      </c>
      <c r="UPC18" s="90">
        <v>35379</v>
      </c>
      <c r="UPD18" s="90">
        <v>35379</v>
      </c>
      <c r="UPE18" s="90">
        <v>35379</v>
      </c>
      <c r="UPF18" s="90">
        <v>35379</v>
      </c>
      <c r="UPG18" s="90">
        <v>35379</v>
      </c>
      <c r="UPH18" s="90">
        <v>35379</v>
      </c>
      <c r="UPI18" s="90">
        <v>35379</v>
      </c>
      <c r="UPJ18" s="90">
        <v>35379</v>
      </c>
      <c r="UPK18" s="90">
        <v>35379</v>
      </c>
      <c r="UPL18" s="90">
        <v>35379</v>
      </c>
      <c r="UPM18" s="90">
        <v>35379</v>
      </c>
      <c r="UPN18" s="90">
        <v>35379</v>
      </c>
      <c r="UPO18" s="90">
        <v>35379</v>
      </c>
      <c r="UPP18" s="90">
        <v>35379</v>
      </c>
      <c r="UPQ18" s="90">
        <v>35379</v>
      </c>
      <c r="UPR18" s="90">
        <v>35379</v>
      </c>
      <c r="UPS18" s="90">
        <v>35379</v>
      </c>
      <c r="UPT18" s="90">
        <v>35379</v>
      </c>
      <c r="UPU18" s="90">
        <v>35379</v>
      </c>
      <c r="UPV18" s="90">
        <v>35379</v>
      </c>
      <c r="UPW18" s="90">
        <v>35379</v>
      </c>
      <c r="UPX18" s="90">
        <v>35379</v>
      </c>
      <c r="UPY18" s="90">
        <v>35379</v>
      </c>
      <c r="UPZ18" s="90">
        <v>35379</v>
      </c>
      <c r="UQA18" s="90">
        <v>35379</v>
      </c>
      <c r="UQB18" s="90">
        <v>35379</v>
      </c>
      <c r="UQC18" s="90">
        <v>35379</v>
      </c>
      <c r="UQD18" s="90">
        <v>35379</v>
      </c>
      <c r="UQE18" s="90">
        <v>35379</v>
      </c>
      <c r="UQF18" s="90">
        <v>35379</v>
      </c>
      <c r="UQG18" s="90">
        <v>35379</v>
      </c>
      <c r="UQH18" s="90">
        <v>35379</v>
      </c>
      <c r="UQI18" s="90">
        <v>35379</v>
      </c>
      <c r="UQJ18" s="90">
        <v>35379</v>
      </c>
      <c r="UQK18" s="90">
        <v>35379</v>
      </c>
      <c r="UQL18" s="90">
        <v>35379</v>
      </c>
      <c r="UQM18" s="90">
        <v>35379</v>
      </c>
      <c r="UQN18" s="90">
        <v>35379</v>
      </c>
      <c r="UQO18" s="90">
        <v>35379</v>
      </c>
      <c r="UQP18" s="90">
        <v>35379</v>
      </c>
      <c r="UQQ18" s="90">
        <v>35379</v>
      </c>
      <c r="UQR18" s="90">
        <v>35379</v>
      </c>
      <c r="UQS18" s="90">
        <v>35379</v>
      </c>
      <c r="UQT18" s="90">
        <v>35379</v>
      </c>
      <c r="UQU18" s="90">
        <v>35379</v>
      </c>
      <c r="UQV18" s="90">
        <v>35379</v>
      </c>
      <c r="UQW18" s="90">
        <v>35379</v>
      </c>
      <c r="UQX18" s="90">
        <v>35379</v>
      </c>
      <c r="UQY18" s="90">
        <v>35379</v>
      </c>
      <c r="UQZ18" s="90">
        <v>35379</v>
      </c>
      <c r="URA18" s="90">
        <v>35379</v>
      </c>
      <c r="URB18" s="90">
        <v>35379</v>
      </c>
      <c r="URC18" s="90">
        <v>35379</v>
      </c>
      <c r="URD18" s="90">
        <v>35379</v>
      </c>
      <c r="URE18" s="90">
        <v>35379</v>
      </c>
      <c r="URF18" s="90">
        <v>35379</v>
      </c>
      <c r="URG18" s="90">
        <v>35379</v>
      </c>
      <c r="URH18" s="90">
        <v>35379</v>
      </c>
      <c r="URI18" s="90">
        <v>35379</v>
      </c>
      <c r="URJ18" s="90">
        <v>35379</v>
      </c>
      <c r="URK18" s="90">
        <v>35379</v>
      </c>
      <c r="URL18" s="90">
        <v>35379</v>
      </c>
      <c r="URM18" s="90">
        <v>35379</v>
      </c>
      <c r="URN18" s="90">
        <v>35379</v>
      </c>
      <c r="URO18" s="90">
        <v>35379</v>
      </c>
      <c r="URP18" s="90">
        <v>35379</v>
      </c>
      <c r="URQ18" s="90">
        <v>35379</v>
      </c>
      <c r="URR18" s="90">
        <v>35379</v>
      </c>
      <c r="URS18" s="90">
        <v>35379</v>
      </c>
      <c r="URT18" s="90">
        <v>35379</v>
      </c>
      <c r="URU18" s="90">
        <v>35379</v>
      </c>
      <c r="URV18" s="90">
        <v>35379</v>
      </c>
      <c r="URW18" s="90">
        <v>35379</v>
      </c>
      <c r="URX18" s="90">
        <v>35379</v>
      </c>
      <c r="URY18" s="90">
        <v>35379</v>
      </c>
      <c r="URZ18" s="90">
        <v>35379</v>
      </c>
      <c r="USA18" s="90">
        <v>35379</v>
      </c>
      <c r="USB18" s="90">
        <v>35379</v>
      </c>
      <c r="USC18" s="90">
        <v>35379</v>
      </c>
      <c r="USD18" s="90">
        <v>35379</v>
      </c>
      <c r="USE18" s="90">
        <v>35379</v>
      </c>
      <c r="USF18" s="90">
        <v>35379</v>
      </c>
      <c r="USG18" s="90">
        <v>35379</v>
      </c>
      <c r="USH18" s="90">
        <v>35379</v>
      </c>
      <c r="USI18" s="90">
        <v>35379</v>
      </c>
      <c r="USJ18" s="90">
        <v>35379</v>
      </c>
      <c r="USK18" s="90">
        <v>35379</v>
      </c>
      <c r="USL18" s="90">
        <v>35379</v>
      </c>
      <c r="USM18" s="90">
        <v>35379</v>
      </c>
      <c r="USN18" s="90">
        <v>35379</v>
      </c>
      <c r="USO18" s="90">
        <v>35379</v>
      </c>
      <c r="USP18" s="90">
        <v>35379</v>
      </c>
      <c r="USQ18" s="90">
        <v>35379</v>
      </c>
      <c r="USR18" s="90">
        <v>35379</v>
      </c>
      <c r="USS18" s="90">
        <v>35379</v>
      </c>
      <c r="UST18" s="90">
        <v>35379</v>
      </c>
      <c r="USU18" s="90">
        <v>35379</v>
      </c>
      <c r="USV18" s="90">
        <v>35379</v>
      </c>
      <c r="USW18" s="90">
        <v>35379</v>
      </c>
      <c r="USX18" s="90">
        <v>35379</v>
      </c>
      <c r="USY18" s="90">
        <v>35379</v>
      </c>
      <c r="USZ18" s="90">
        <v>35379</v>
      </c>
      <c r="UTA18" s="90">
        <v>35379</v>
      </c>
      <c r="UTB18" s="90">
        <v>35379</v>
      </c>
      <c r="UTC18" s="90">
        <v>35379</v>
      </c>
      <c r="UTD18" s="90">
        <v>35379</v>
      </c>
      <c r="UTE18" s="90">
        <v>35379</v>
      </c>
      <c r="UTF18" s="90">
        <v>35379</v>
      </c>
      <c r="UTG18" s="90">
        <v>35379</v>
      </c>
      <c r="UTH18" s="90">
        <v>35379</v>
      </c>
      <c r="UTI18" s="90">
        <v>35379</v>
      </c>
      <c r="UTJ18" s="90">
        <v>35379</v>
      </c>
      <c r="UTK18" s="90">
        <v>35379</v>
      </c>
      <c r="UTL18" s="90">
        <v>35379</v>
      </c>
      <c r="UTM18" s="90">
        <v>35379</v>
      </c>
      <c r="UTN18" s="90">
        <v>35379</v>
      </c>
      <c r="UTO18" s="90">
        <v>35379</v>
      </c>
      <c r="UTP18" s="90">
        <v>35379</v>
      </c>
      <c r="UTQ18" s="90">
        <v>35379</v>
      </c>
      <c r="UTR18" s="90">
        <v>35379</v>
      </c>
      <c r="UTS18" s="90">
        <v>35379</v>
      </c>
      <c r="UTT18" s="90">
        <v>35379</v>
      </c>
      <c r="UTU18" s="90">
        <v>35379</v>
      </c>
      <c r="UTV18" s="90">
        <v>35379</v>
      </c>
      <c r="UTW18" s="90">
        <v>35379</v>
      </c>
      <c r="UTX18" s="90">
        <v>35379</v>
      </c>
      <c r="UTY18" s="90">
        <v>35379</v>
      </c>
      <c r="UTZ18" s="90">
        <v>35379</v>
      </c>
      <c r="UUA18" s="90">
        <v>35379</v>
      </c>
      <c r="UUB18" s="90">
        <v>35379</v>
      </c>
      <c r="UUC18" s="90">
        <v>35379</v>
      </c>
      <c r="UUD18" s="90">
        <v>35379</v>
      </c>
      <c r="UUE18" s="90">
        <v>35379</v>
      </c>
      <c r="UUF18" s="90">
        <v>35379</v>
      </c>
      <c r="UUG18" s="90">
        <v>35379</v>
      </c>
      <c r="UUH18" s="90">
        <v>35379</v>
      </c>
      <c r="UUI18" s="90">
        <v>35379</v>
      </c>
      <c r="UUJ18" s="90">
        <v>35379</v>
      </c>
      <c r="UUK18" s="90">
        <v>35379</v>
      </c>
      <c r="UUL18" s="90">
        <v>35379</v>
      </c>
      <c r="UUM18" s="90">
        <v>35379</v>
      </c>
      <c r="UUN18" s="90">
        <v>35379</v>
      </c>
      <c r="UUO18" s="90">
        <v>35379</v>
      </c>
      <c r="UUP18" s="90">
        <v>35379</v>
      </c>
      <c r="UUQ18" s="90">
        <v>35379</v>
      </c>
      <c r="UUR18" s="90">
        <v>35379</v>
      </c>
      <c r="UUS18" s="90">
        <v>35379</v>
      </c>
      <c r="UUT18" s="90">
        <v>35379</v>
      </c>
      <c r="UUU18" s="90">
        <v>35379</v>
      </c>
      <c r="UUV18" s="90">
        <v>35379</v>
      </c>
      <c r="UUW18" s="90">
        <v>35379</v>
      </c>
      <c r="UUX18" s="90">
        <v>35379</v>
      </c>
      <c r="UUY18" s="90">
        <v>35379</v>
      </c>
      <c r="UUZ18" s="90">
        <v>35379</v>
      </c>
      <c r="UVA18" s="90">
        <v>35379</v>
      </c>
      <c r="UVB18" s="90">
        <v>35379</v>
      </c>
      <c r="UVC18" s="90">
        <v>35379</v>
      </c>
      <c r="UVD18" s="90">
        <v>35379</v>
      </c>
      <c r="UVE18" s="90">
        <v>35379</v>
      </c>
      <c r="UVF18" s="90">
        <v>35379</v>
      </c>
      <c r="UVG18" s="90">
        <v>35379</v>
      </c>
      <c r="UVH18" s="90">
        <v>35379</v>
      </c>
      <c r="UVI18" s="90">
        <v>35379</v>
      </c>
      <c r="UVJ18" s="90">
        <v>35379</v>
      </c>
      <c r="UVK18" s="90">
        <v>35379</v>
      </c>
      <c r="UVL18" s="90">
        <v>35379</v>
      </c>
      <c r="UVM18" s="90">
        <v>35379</v>
      </c>
      <c r="UVN18" s="90">
        <v>35379</v>
      </c>
      <c r="UVO18" s="90">
        <v>35379</v>
      </c>
      <c r="UVP18" s="90">
        <v>35379</v>
      </c>
      <c r="UVQ18" s="90">
        <v>35379</v>
      </c>
      <c r="UVR18" s="90">
        <v>35379</v>
      </c>
      <c r="UVS18" s="90">
        <v>35379</v>
      </c>
      <c r="UVT18" s="90">
        <v>35379</v>
      </c>
      <c r="UVU18" s="90">
        <v>35379</v>
      </c>
      <c r="UVV18" s="90">
        <v>35379</v>
      </c>
      <c r="UVW18" s="90">
        <v>35379</v>
      </c>
      <c r="UVX18" s="90">
        <v>35379</v>
      </c>
      <c r="UVY18" s="90">
        <v>35379</v>
      </c>
      <c r="UVZ18" s="90">
        <v>35379</v>
      </c>
      <c r="UWA18" s="90">
        <v>35379</v>
      </c>
      <c r="UWB18" s="90">
        <v>35379</v>
      </c>
      <c r="UWC18" s="90">
        <v>35379</v>
      </c>
      <c r="UWD18" s="90">
        <v>35379</v>
      </c>
      <c r="UWE18" s="90">
        <v>35379</v>
      </c>
      <c r="UWF18" s="90">
        <v>35379</v>
      </c>
      <c r="UWG18" s="90">
        <v>35379</v>
      </c>
      <c r="UWH18" s="90">
        <v>35379</v>
      </c>
      <c r="UWI18" s="90">
        <v>35379</v>
      </c>
      <c r="UWJ18" s="90">
        <v>35379</v>
      </c>
      <c r="UWK18" s="90">
        <v>35379</v>
      </c>
      <c r="UWL18" s="90">
        <v>35379</v>
      </c>
      <c r="UWM18" s="90">
        <v>35379</v>
      </c>
      <c r="UWN18" s="90">
        <v>35379</v>
      </c>
      <c r="UWO18" s="90">
        <v>35379</v>
      </c>
      <c r="UWP18" s="90">
        <v>35379</v>
      </c>
      <c r="UWQ18" s="90">
        <v>35379</v>
      </c>
      <c r="UWR18" s="90">
        <v>35379</v>
      </c>
      <c r="UWS18" s="90">
        <v>35379</v>
      </c>
      <c r="UWT18" s="90">
        <v>35379</v>
      </c>
      <c r="UWU18" s="90">
        <v>35379</v>
      </c>
      <c r="UWV18" s="90">
        <v>35379</v>
      </c>
      <c r="UWW18" s="90">
        <v>35379</v>
      </c>
      <c r="UWX18" s="90">
        <v>35379</v>
      </c>
      <c r="UWY18" s="90">
        <v>35379</v>
      </c>
      <c r="UWZ18" s="90">
        <v>35379</v>
      </c>
      <c r="UXA18" s="90">
        <v>35379</v>
      </c>
      <c r="UXB18" s="90">
        <v>35379</v>
      </c>
      <c r="UXC18" s="90">
        <v>35379</v>
      </c>
      <c r="UXD18" s="90">
        <v>35379</v>
      </c>
      <c r="UXE18" s="90">
        <v>35379</v>
      </c>
      <c r="UXF18" s="90">
        <v>35379</v>
      </c>
      <c r="UXG18" s="90">
        <v>35379</v>
      </c>
      <c r="UXH18" s="90">
        <v>35379</v>
      </c>
      <c r="UXI18" s="90">
        <v>35379</v>
      </c>
      <c r="UXJ18" s="90">
        <v>35379</v>
      </c>
      <c r="UXK18" s="90">
        <v>35379</v>
      </c>
      <c r="UXL18" s="90">
        <v>35379</v>
      </c>
      <c r="UXM18" s="90">
        <v>35379</v>
      </c>
      <c r="UXN18" s="90">
        <v>35379</v>
      </c>
      <c r="UXO18" s="90">
        <v>35379</v>
      </c>
      <c r="UXP18" s="90">
        <v>35379</v>
      </c>
      <c r="UXQ18" s="90">
        <v>35379</v>
      </c>
      <c r="UXR18" s="90">
        <v>35379</v>
      </c>
      <c r="UXS18" s="90">
        <v>35379</v>
      </c>
      <c r="UXT18" s="90">
        <v>35379</v>
      </c>
      <c r="UXU18" s="90">
        <v>35379</v>
      </c>
      <c r="UXV18" s="90">
        <v>35379</v>
      </c>
      <c r="UXW18" s="90">
        <v>35379</v>
      </c>
      <c r="UXX18" s="90">
        <v>35379</v>
      </c>
      <c r="UXY18" s="90">
        <v>35379</v>
      </c>
      <c r="UXZ18" s="90">
        <v>35379</v>
      </c>
      <c r="UYA18" s="90">
        <v>35379</v>
      </c>
      <c r="UYB18" s="90">
        <v>35379</v>
      </c>
      <c r="UYC18" s="90">
        <v>35379</v>
      </c>
      <c r="UYD18" s="90">
        <v>35379</v>
      </c>
      <c r="UYE18" s="90">
        <v>35379</v>
      </c>
      <c r="UYF18" s="90">
        <v>35379</v>
      </c>
      <c r="UYG18" s="90">
        <v>35379</v>
      </c>
      <c r="UYH18" s="90">
        <v>35379</v>
      </c>
      <c r="UYI18" s="90">
        <v>35379</v>
      </c>
      <c r="UYJ18" s="90">
        <v>35379</v>
      </c>
      <c r="UYK18" s="90">
        <v>35379</v>
      </c>
      <c r="UYL18" s="90">
        <v>35379</v>
      </c>
      <c r="UYM18" s="90">
        <v>35379</v>
      </c>
      <c r="UYN18" s="90">
        <v>35379</v>
      </c>
      <c r="UYO18" s="90">
        <v>35379</v>
      </c>
      <c r="UYP18" s="90">
        <v>35379</v>
      </c>
      <c r="UYQ18" s="90">
        <v>35379</v>
      </c>
      <c r="UYR18" s="90">
        <v>35379</v>
      </c>
      <c r="UYS18" s="90">
        <v>35379</v>
      </c>
      <c r="UYT18" s="90">
        <v>35379</v>
      </c>
      <c r="UYU18" s="90">
        <v>35379</v>
      </c>
      <c r="UYV18" s="90">
        <v>35379</v>
      </c>
      <c r="UYW18" s="90">
        <v>35379</v>
      </c>
      <c r="UYX18" s="90">
        <v>35379</v>
      </c>
      <c r="UYY18" s="90">
        <v>35379</v>
      </c>
      <c r="UYZ18" s="90">
        <v>35379</v>
      </c>
      <c r="UZA18" s="90">
        <v>35379</v>
      </c>
      <c r="UZB18" s="90">
        <v>35379</v>
      </c>
      <c r="UZC18" s="90">
        <v>35379</v>
      </c>
      <c r="UZD18" s="90">
        <v>35379</v>
      </c>
      <c r="UZE18" s="90">
        <v>35379</v>
      </c>
      <c r="UZF18" s="90">
        <v>35379</v>
      </c>
      <c r="UZG18" s="90">
        <v>35379</v>
      </c>
      <c r="UZH18" s="90">
        <v>35379</v>
      </c>
      <c r="UZI18" s="90">
        <v>35379</v>
      </c>
      <c r="UZJ18" s="90">
        <v>35379</v>
      </c>
      <c r="UZK18" s="90">
        <v>35379</v>
      </c>
      <c r="UZL18" s="90">
        <v>35379</v>
      </c>
      <c r="UZM18" s="90">
        <v>35379</v>
      </c>
      <c r="UZN18" s="90">
        <v>35379</v>
      </c>
      <c r="UZO18" s="90">
        <v>35379</v>
      </c>
      <c r="UZP18" s="90">
        <v>35379</v>
      </c>
      <c r="UZQ18" s="90">
        <v>35379</v>
      </c>
      <c r="UZR18" s="90">
        <v>35379</v>
      </c>
      <c r="UZS18" s="90">
        <v>35379</v>
      </c>
      <c r="UZT18" s="90">
        <v>35379</v>
      </c>
      <c r="UZU18" s="90">
        <v>35379</v>
      </c>
      <c r="UZV18" s="90">
        <v>35379</v>
      </c>
      <c r="UZW18" s="90">
        <v>35379</v>
      </c>
      <c r="UZX18" s="90">
        <v>35379</v>
      </c>
      <c r="UZY18" s="90">
        <v>35379</v>
      </c>
      <c r="UZZ18" s="90">
        <v>35379</v>
      </c>
      <c r="VAA18" s="90">
        <v>35379</v>
      </c>
      <c r="VAB18" s="90">
        <v>35379</v>
      </c>
      <c r="VAC18" s="90">
        <v>35379</v>
      </c>
      <c r="VAD18" s="90">
        <v>35379</v>
      </c>
      <c r="VAE18" s="90">
        <v>35379</v>
      </c>
      <c r="VAF18" s="90">
        <v>35379</v>
      </c>
      <c r="VAG18" s="90">
        <v>35379</v>
      </c>
      <c r="VAH18" s="90">
        <v>35379</v>
      </c>
      <c r="VAI18" s="90">
        <v>35379</v>
      </c>
      <c r="VAJ18" s="90">
        <v>35379</v>
      </c>
      <c r="VAK18" s="90">
        <v>35379</v>
      </c>
      <c r="VAL18" s="90">
        <v>35379</v>
      </c>
      <c r="VAM18" s="90">
        <v>35379</v>
      </c>
      <c r="VAN18" s="90">
        <v>35379</v>
      </c>
      <c r="VAO18" s="90">
        <v>35379</v>
      </c>
      <c r="VAP18" s="90">
        <v>35379</v>
      </c>
      <c r="VAQ18" s="90">
        <v>35379</v>
      </c>
      <c r="VAR18" s="90">
        <v>35379</v>
      </c>
      <c r="VAS18" s="90">
        <v>35379</v>
      </c>
      <c r="VAT18" s="90">
        <v>35379</v>
      </c>
      <c r="VAU18" s="90">
        <v>35379</v>
      </c>
      <c r="VAV18" s="90">
        <v>35379</v>
      </c>
      <c r="VAW18" s="90">
        <v>35379</v>
      </c>
      <c r="VAX18" s="90">
        <v>35379</v>
      </c>
      <c r="VAY18" s="90">
        <v>35379</v>
      </c>
      <c r="VAZ18" s="90">
        <v>35379</v>
      </c>
      <c r="VBA18" s="90">
        <v>35379</v>
      </c>
      <c r="VBB18" s="90">
        <v>35379</v>
      </c>
      <c r="VBC18" s="90">
        <v>35379</v>
      </c>
      <c r="VBD18" s="90">
        <v>35379</v>
      </c>
      <c r="VBE18" s="90">
        <v>35379</v>
      </c>
      <c r="VBF18" s="90">
        <v>35379</v>
      </c>
      <c r="VBG18" s="90">
        <v>35379</v>
      </c>
      <c r="VBH18" s="90">
        <v>35379</v>
      </c>
      <c r="VBI18" s="90">
        <v>35379</v>
      </c>
      <c r="VBJ18" s="90">
        <v>35379</v>
      </c>
      <c r="VBK18" s="90">
        <v>35379</v>
      </c>
      <c r="VBL18" s="90">
        <v>35379</v>
      </c>
      <c r="VBM18" s="90">
        <v>35379</v>
      </c>
      <c r="VBN18" s="90">
        <v>35379</v>
      </c>
      <c r="VBO18" s="90">
        <v>35379</v>
      </c>
      <c r="VBP18" s="90">
        <v>35379</v>
      </c>
      <c r="VBQ18" s="90">
        <v>35379</v>
      </c>
      <c r="VBR18" s="90">
        <v>35379</v>
      </c>
      <c r="VBS18" s="90">
        <v>35379</v>
      </c>
      <c r="VBT18" s="90">
        <v>35379</v>
      </c>
      <c r="VBU18" s="90">
        <v>35379</v>
      </c>
      <c r="VBV18" s="90">
        <v>35379</v>
      </c>
      <c r="VBW18" s="90">
        <v>35379</v>
      </c>
      <c r="VBX18" s="90">
        <v>35379</v>
      </c>
      <c r="VBY18" s="90">
        <v>35379</v>
      </c>
      <c r="VBZ18" s="90">
        <v>35379</v>
      </c>
      <c r="VCA18" s="90">
        <v>35379</v>
      </c>
      <c r="VCB18" s="90">
        <v>35379</v>
      </c>
      <c r="VCC18" s="90">
        <v>35379</v>
      </c>
      <c r="VCD18" s="90">
        <v>35379</v>
      </c>
      <c r="VCE18" s="90">
        <v>35379</v>
      </c>
      <c r="VCF18" s="90">
        <v>35379</v>
      </c>
      <c r="VCG18" s="90">
        <v>35379</v>
      </c>
      <c r="VCH18" s="90">
        <v>35379</v>
      </c>
      <c r="VCI18" s="90">
        <v>35379</v>
      </c>
      <c r="VCJ18" s="90">
        <v>35379</v>
      </c>
      <c r="VCK18" s="90">
        <v>35379</v>
      </c>
      <c r="VCL18" s="90">
        <v>35379</v>
      </c>
      <c r="VCM18" s="90">
        <v>35379</v>
      </c>
      <c r="VCN18" s="90">
        <v>35379</v>
      </c>
      <c r="VCO18" s="90">
        <v>35379</v>
      </c>
      <c r="VCP18" s="90">
        <v>35379</v>
      </c>
      <c r="VCQ18" s="90">
        <v>35379</v>
      </c>
      <c r="VCR18" s="90">
        <v>35379</v>
      </c>
      <c r="VCS18" s="90">
        <v>35379</v>
      </c>
      <c r="VCT18" s="90">
        <v>35379</v>
      </c>
      <c r="VCU18" s="90">
        <v>35379</v>
      </c>
      <c r="VCV18" s="90">
        <v>35379</v>
      </c>
      <c r="VCW18" s="90">
        <v>35379</v>
      </c>
      <c r="VCX18" s="90">
        <v>35379</v>
      </c>
      <c r="VCY18" s="90">
        <v>35379</v>
      </c>
      <c r="VCZ18" s="90">
        <v>35379</v>
      </c>
      <c r="VDA18" s="90">
        <v>35379</v>
      </c>
      <c r="VDB18" s="90">
        <v>35379</v>
      </c>
      <c r="VDC18" s="90">
        <v>35379</v>
      </c>
      <c r="VDD18" s="90">
        <v>35379</v>
      </c>
      <c r="VDE18" s="90">
        <v>35379</v>
      </c>
      <c r="VDF18" s="90">
        <v>35379</v>
      </c>
      <c r="VDG18" s="90">
        <v>35379</v>
      </c>
      <c r="VDH18" s="90">
        <v>35379</v>
      </c>
      <c r="VDI18" s="90">
        <v>35379</v>
      </c>
      <c r="VDJ18" s="90">
        <v>35379</v>
      </c>
      <c r="VDK18" s="90">
        <v>35379</v>
      </c>
      <c r="VDL18" s="90">
        <v>35379</v>
      </c>
      <c r="VDM18" s="90">
        <v>35379</v>
      </c>
      <c r="VDN18" s="90">
        <v>35379</v>
      </c>
      <c r="VDO18" s="90">
        <v>35379</v>
      </c>
      <c r="VDP18" s="90">
        <v>35379</v>
      </c>
      <c r="VDQ18" s="90">
        <v>35379</v>
      </c>
      <c r="VDR18" s="90">
        <v>35379</v>
      </c>
      <c r="VDS18" s="90">
        <v>35379</v>
      </c>
      <c r="VDT18" s="90">
        <v>35379</v>
      </c>
      <c r="VDU18" s="90">
        <v>35379</v>
      </c>
      <c r="VDV18" s="90">
        <v>35379</v>
      </c>
      <c r="VDW18" s="90">
        <v>35379</v>
      </c>
      <c r="VDX18" s="90">
        <v>35379</v>
      </c>
      <c r="VDY18" s="90">
        <v>35379</v>
      </c>
      <c r="VDZ18" s="90">
        <v>35379</v>
      </c>
      <c r="VEA18" s="90">
        <v>35379</v>
      </c>
      <c r="VEB18" s="90">
        <v>35379</v>
      </c>
      <c r="VEC18" s="90">
        <v>35379</v>
      </c>
      <c r="VED18" s="90">
        <v>35379</v>
      </c>
      <c r="VEE18" s="90">
        <v>35379</v>
      </c>
      <c r="VEF18" s="90">
        <v>35379</v>
      </c>
      <c r="VEG18" s="90">
        <v>35379</v>
      </c>
      <c r="VEH18" s="90">
        <v>35379</v>
      </c>
      <c r="VEI18" s="90">
        <v>35379</v>
      </c>
      <c r="VEJ18" s="90">
        <v>35379</v>
      </c>
      <c r="VEK18" s="90">
        <v>35379</v>
      </c>
      <c r="VEL18" s="90">
        <v>35379</v>
      </c>
      <c r="VEM18" s="90">
        <v>35379</v>
      </c>
      <c r="VEN18" s="90">
        <v>35379</v>
      </c>
      <c r="VEO18" s="90">
        <v>35379</v>
      </c>
      <c r="VEP18" s="90">
        <v>35379</v>
      </c>
      <c r="VEQ18" s="90">
        <v>35379</v>
      </c>
      <c r="VER18" s="90">
        <v>35379</v>
      </c>
      <c r="VES18" s="90">
        <v>35379</v>
      </c>
      <c r="VET18" s="90">
        <v>35379</v>
      </c>
      <c r="VEU18" s="90">
        <v>35379</v>
      </c>
      <c r="VEV18" s="90">
        <v>35379</v>
      </c>
      <c r="VEW18" s="90">
        <v>35379</v>
      </c>
      <c r="VEX18" s="90">
        <v>35379</v>
      </c>
      <c r="VEY18" s="90">
        <v>35379</v>
      </c>
      <c r="VEZ18" s="90">
        <v>35379</v>
      </c>
      <c r="VFA18" s="90">
        <v>35379</v>
      </c>
      <c r="VFB18" s="90">
        <v>35379</v>
      </c>
      <c r="VFC18" s="90">
        <v>35379</v>
      </c>
      <c r="VFD18" s="90">
        <v>35379</v>
      </c>
      <c r="VFE18" s="90">
        <v>35379</v>
      </c>
      <c r="VFF18" s="90">
        <v>35379</v>
      </c>
      <c r="VFG18" s="90">
        <v>35379</v>
      </c>
      <c r="VFH18" s="90">
        <v>35379</v>
      </c>
      <c r="VFI18" s="90">
        <v>35379</v>
      </c>
      <c r="VFJ18" s="90">
        <v>35379</v>
      </c>
      <c r="VFK18" s="90">
        <v>35379</v>
      </c>
      <c r="VFL18" s="90">
        <v>35379</v>
      </c>
      <c r="VFM18" s="90">
        <v>35379</v>
      </c>
      <c r="VFN18" s="90">
        <v>35379</v>
      </c>
      <c r="VFO18" s="90">
        <v>35379</v>
      </c>
      <c r="VFP18" s="90">
        <v>35379</v>
      </c>
      <c r="VFQ18" s="90">
        <v>35379</v>
      </c>
      <c r="VFR18" s="90">
        <v>35379</v>
      </c>
      <c r="VFS18" s="90">
        <v>35379</v>
      </c>
      <c r="VFT18" s="90">
        <v>35379</v>
      </c>
      <c r="VFU18" s="90">
        <v>35379</v>
      </c>
      <c r="VFV18" s="90">
        <v>35379</v>
      </c>
      <c r="VFW18" s="90">
        <v>35379</v>
      </c>
      <c r="VFX18" s="90">
        <v>35379</v>
      </c>
      <c r="VFY18" s="90">
        <v>35379</v>
      </c>
      <c r="VFZ18" s="90">
        <v>35379</v>
      </c>
      <c r="VGA18" s="90">
        <v>35379</v>
      </c>
      <c r="VGB18" s="90">
        <v>35379</v>
      </c>
      <c r="VGC18" s="90">
        <v>35379</v>
      </c>
      <c r="VGD18" s="90">
        <v>35379</v>
      </c>
      <c r="VGE18" s="90">
        <v>35379</v>
      </c>
      <c r="VGF18" s="90">
        <v>35379</v>
      </c>
      <c r="VGG18" s="90">
        <v>35379</v>
      </c>
      <c r="VGH18" s="90">
        <v>35379</v>
      </c>
      <c r="VGI18" s="90">
        <v>35379</v>
      </c>
      <c r="VGJ18" s="90">
        <v>35379</v>
      </c>
      <c r="VGK18" s="90">
        <v>35379</v>
      </c>
      <c r="VGL18" s="90">
        <v>35379</v>
      </c>
      <c r="VGM18" s="90">
        <v>35379</v>
      </c>
      <c r="VGN18" s="90">
        <v>35379</v>
      </c>
      <c r="VGO18" s="90">
        <v>35379</v>
      </c>
      <c r="VGP18" s="90">
        <v>35379</v>
      </c>
      <c r="VGQ18" s="90">
        <v>35379</v>
      </c>
      <c r="VGR18" s="90">
        <v>35379</v>
      </c>
      <c r="VGS18" s="90">
        <v>35379</v>
      </c>
      <c r="VGT18" s="90">
        <v>35379</v>
      </c>
      <c r="VGU18" s="90">
        <v>35379</v>
      </c>
      <c r="VGV18" s="90">
        <v>35379</v>
      </c>
      <c r="VGW18" s="90">
        <v>35379</v>
      </c>
      <c r="VGX18" s="90">
        <v>35379</v>
      </c>
      <c r="VGY18" s="90">
        <v>35379</v>
      </c>
      <c r="VGZ18" s="90">
        <v>35379</v>
      </c>
      <c r="VHA18" s="90">
        <v>35379</v>
      </c>
      <c r="VHB18" s="90">
        <v>35379</v>
      </c>
      <c r="VHC18" s="90">
        <v>35379</v>
      </c>
      <c r="VHD18" s="90">
        <v>35379</v>
      </c>
      <c r="VHE18" s="90">
        <v>35379</v>
      </c>
      <c r="VHF18" s="90">
        <v>35379</v>
      </c>
      <c r="VHG18" s="90">
        <v>35379</v>
      </c>
      <c r="VHH18" s="90">
        <v>35379</v>
      </c>
      <c r="VHI18" s="90">
        <v>35379</v>
      </c>
      <c r="VHJ18" s="90">
        <v>35379</v>
      </c>
      <c r="VHK18" s="90">
        <v>35379</v>
      </c>
      <c r="VHL18" s="90">
        <v>35379</v>
      </c>
      <c r="VHM18" s="90">
        <v>35379</v>
      </c>
      <c r="VHN18" s="90">
        <v>35379</v>
      </c>
      <c r="VHO18" s="90">
        <v>35379</v>
      </c>
      <c r="VHP18" s="90">
        <v>35379</v>
      </c>
      <c r="VHQ18" s="90">
        <v>35379</v>
      </c>
      <c r="VHR18" s="90">
        <v>35379</v>
      </c>
      <c r="VHS18" s="90">
        <v>35379</v>
      </c>
      <c r="VHT18" s="90">
        <v>35379</v>
      </c>
      <c r="VHU18" s="90">
        <v>35379</v>
      </c>
      <c r="VHV18" s="90">
        <v>35379</v>
      </c>
      <c r="VHW18" s="90">
        <v>35379</v>
      </c>
      <c r="VHX18" s="90">
        <v>35379</v>
      </c>
      <c r="VHY18" s="90">
        <v>35379</v>
      </c>
      <c r="VHZ18" s="90">
        <v>35379</v>
      </c>
      <c r="VIA18" s="90">
        <v>35379</v>
      </c>
      <c r="VIB18" s="90">
        <v>35379</v>
      </c>
      <c r="VIC18" s="90">
        <v>35379</v>
      </c>
      <c r="VID18" s="90">
        <v>35379</v>
      </c>
      <c r="VIE18" s="90">
        <v>35379</v>
      </c>
      <c r="VIF18" s="90">
        <v>35379</v>
      </c>
      <c r="VIG18" s="90">
        <v>35379</v>
      </c>
      <c r="VIH18" s="90">
        <v>35379</v>
      </c>
      <c r="VII18" s="90">
        <v>35379</v>
      </c>
      <c r="VIJ18" s="90">
        <v>35379</v>
      </c>
      <c r="VIK18" s="90">
        <v>35379</v>
      </c>
      <c r="VIL18" s="90">
        <v>35379</v>
      </c>
      <c r="VIM18" s="90">
        <v>35379</v>
      </c>
      <c r="VIN18" s="90">
        <v>35379</v>
      </c>
      <c r="VIO18" s="90">
        <v>35379</v>
      </c>
      <c r="VIP18" s="90">
        <v>35379</v>
      </c>
      <c r="VIQ18" s="90">
        <v>35379</v>
      </c>
      <c r="VIR18" s="90">
        <v>35379</v>
      </c>
      <c r="VIS18" s="90">
        <v>35379</v>
      </c>
      <c r="VIT18" s="90">
        <v>35379</v>
      </c>
      <c r="VIU18" s="90">
        <v>35379</v>
      </c>
      <c r="VIV18" s="90">
        <v>35379</v>
      </c>
      <c r="VIW18" s="90">
        <v>35379</v>
      </c>
      <c r="VIX18" s="90">
        <v>35379</v>
      </c>
      <c r="VIY18" s="90">
        <v>35379</v>
      </c>
      <c r="VIZ18" s="90">
        <v>35379</v>
      </c>
      <c r="VJA18" s="90">
        <v>35379</v>
      </c>
      <c r="VJB18" s="90">
        <v>35379</v>
      </c>
      <c r="VJC18" s="90">
        <v>35379</v>
      </c>
      <c r="VJD18" s="90">
        <v>35379</v>
      </c>
      <c r="VJE18" s="90">
        <v>35379</v>
      </c>
      <c r="VJF18" s="90">
        <v>35379</v>
      </c>
      <c r="VJG18" s="90">
        <v>35379</v>
      </c>
      <c r="VJH18" s="90">
        <v>35379</v>
      </c>
      <c r="VJI18" s="90">
        <v>35379</v>
      </c>
      <c r="VJJ18" s="90">
        <v>35379</v>
      </c>
      <c r="VJK18" s="90">
        <v>35379</v>
      </c>
      <c r="VJL18" s="90">
        <v>35379</v>
      </c>
      <c r="VJM18" s="90">
        <v>35379</v>
      </c>
      <c r="VJN18" s="90">
        <v>35379</v>
      </c>
      <c r="VJO18" s="90">
        <v>35379</v>
      </c>
      <c r="VJP18" s="90">
        <v>35379</v>
      </c>
      <c r="VJQ18" s="90">
        <v>35379</v>
      </c>
      <c r="VJR18" s="90">
        <v>35379</v>
      </c>
      <c r="VJS18" s="90">
        <v>35379</v>
      </c>
      <c r="VJT18" s="90">
        <v>35379</v>
      </c>
      <c r="VJU18" s="90">
        <v>35379</v>
      </c>
      <c r="VJV18" s="90">
        <v>35379</v>
      </c>
      <c r="VJW18" s="90">
        <v>35379</v>
      </c>
      <c r="VJX18" s="90">
        <v>35379</v>
      </c>
      <c r="VJY18" s="90">
        <v>35379</v>
      </c>
      <c r="VJZ18" s="90">
        <v>35379</v>
      </c>
      <c r="VKA18" s="90">
        <v>35379</v>
      </c>
      <c r="VKB18" s="90">
        <v>35379</v>
      </c>
      <c r="VKC18" s="90">
        <v>35379</v>
      </c>
      <c r="VKD18" s="90">
        <v>35379</v>
      </c>
      <c r="VKE18" s="90">
        <v>35379</v>
      </c>
      <c r="VKF18" s="90">
        <v>35379</v>
      </c>
      <c r="VKG18" s="90">
        <v>35379</v>
      </c>
      <c r="VKH18" s="90">
        <v>35379</v>
      </c>
      <c r="VKI18" s="90">
        <v>35379</v>
      </c>
      <c r="VKJ18" s="90">
        <v>35379</v>
      </c>
      <c r="VKK18" s="90">
        <v>35379</v>
      </c>
      <c r="VKL18" s="90">
        <v>35379</v>
      </c>
      <c r="VKM18" s="90">
        <v>35379</v>
      </c>
      <c r="VKN18" s="90">
        <v>35379</v>
      </c>
      <c r="VKO18" s="90">
        <v>35379</v>
      </c>
      <c r="VKP18" s="90">
        <v>35379</v>
      </c>
      <c r="VKQ18" s="90">
        <v>35379</v>
      </c>
      <c r="VKR18" s="90">
        <v>35379</v>
      </c>
      <c r="VKS18" s="90">
        <v>35379</v>
      </c>
      <c r="VKT18" s="90">
        <v>35379</v>
      </c>
      <c r="VKU18" s="90">
        <v>35379</v>
      </c>
      <c r="VKV18" s="90">
        <v>35379</v>
      </c>
      <c r="VKW18" s="90">
        <v>35379</v>
      </c>
      <c r="VKX18" s="90">
        <v>35379</v>
      </c>
      <c r="VKY18" s="90">
        <v>35379</v>
      </c>
      <c r="VKZ18" s="90">
        <v>35379</v>
      </c>
      <c r="VLA18" s="90">
        <v>35379</v>
      </c>
      <c r="VLB18" s="90">
        <v>35379</v>
      </c>
      <c r="VLC18" s="90">
        <v>35379</v>
      </c>
      <c r="VLD18" s="90">
        <v>35379</v>
      </c>
      <c r="VLE18" s="90">
        <v>35379</v>
      </c>
      <c r="VLF18" s="90">
        <v>35379</v>
      </c>
      <c r="VLG18" s="90">
        <v>35379</v>
      </c>
      <c r="VLH18" s="90">
        <v>35379</v>
      </c>
      <c r="VLI18" s="90">
        <v>35379</v>
      </c>
      <c r="VLJ18" s="90">
        <v>35379</v>
      </c>
      <c r="VLK18" s="90">
        <v>35379</v>
      </c>
      <c r="VLL18" s="90">
        <v>35379</v>
      </c>
      <c r="VLM18" s="90">
        <v>35379</v>
      </c>
      <c r="VLN18" s="90">
        <v>35379</v>
      </c>
      <c r="VLO18" s="90">
        <v>35379</v>
      </c>
      <c r="VLP18" s="90">
        <v>35379</v>
      </c>
      <c r="VLQ18" s="90">
        <v>35379</v>
      </c>
      <c r="VLR18" s="90">
        <v>35379</v>
      </c>
      <c r="VLS18" s="90">
        <v>35379</v>
      </c>
      <c r="VLT18" s="90">
        <v>35379</v>
      </c>
      <c r="VLU18" s="90">
        <v>35379</v>
      </c>
      <c r="VLV18" s="90">
        <v>35379</v>
      </c>
      <c r="VLW18" s="90">
        <v>35379</v>
      </c>
      <c r="VLX18" s="90">
        <v>35379</v>
      </c>
      <c r="VLY18" s="90">
        <v>35379</v>
      </c>
      <c r="VLZ18" s="90">
        <v>35379</v>
      </c>
      <c r="VMA18" s="90">
        <v>35379</v>
      </c>
      <c r="VMB18" s="90">
        <v>35379</v>
      </c>
      <c r="VMC18" s="90">
        <v>35379</v>
      </c>
      <c r="VMD18" s="90">
        <v>35379</v>
      </c>
      <c r="VME18" s="90">
        <v>35379</v>
      </c>
      <c r="VMF18" s="90">
        <v>35379</v>
      </c>
      <c r="VMG18" s="90">
        <v>35379</v>
      </c>
      <c r="VMH18" s="90">
        <v>35379</v>
      </c>
      <c r="VMI18" s="90">
        <v>35379</v>
      </c>
      <c r="VMJ18" s="90">
        <v>35379</v>
      </c>
      <c r="VMK18" s="90">
        <v>35379</v>
      </c>
      <c r="VML18" s="90">
        <v>35379</v>
      </c>
      <c r="VMM18" s="90">
        <v>35379</v>
      </c>
      <c r="VMN18" s="90">
        <v>35379</v>
      </c>
      <c r="VMO18" s="90">
        <v>35379</v>
      </c>
      <c r="VMP18" s="90">
        <v>35379</v>
      </c>
      <c r="VMQ18" s="90">
        <v>35379</v>
      </c>
      <c r="VMR18" s="90">
        <v>35379</v>
      </c>
      <c r="VMS18" s="90">
        <v>35379</v>
      </c>
      <c r="VMT18" s="90">
        <v>35379</v>
      </c>
      <c r="VMU18" s="90">
        <v>35379</v>
      </c>
      <c r="VMV18" s="90">
        <v>35379</v>
      </c>
      <c r="VMW18" s="90">
        <v>35379</v>
      </c>
      <c r="VMX18" s="90">
        <v>35379</v>
      </c>
      <c r="VMY18" s="90">
        <v>35379</v>
      </c>
      <c r="VMZ18" s="90">
        <v>35379</v>
      </c>
      <c r="VNA18" s="90">
        <v>35379</v>
      </c>
      <c r="VNB18" s="90">
        <v>35379</v>
      </c>
      <c r="VNC18" s="90">
        <v>35379</v>
      </c>
      <c r="VND18" s="90">
        <v>35379</v>
      </c>
      <c r="VNE18" s="90">
        <v>35379</v>
      </c>
      <c r="VNF18" s="90">
        <v>35379</v>
      </c>
      <c r="VNG18" s="90">
        <v>35379</v>
      </c>
      <c r="VNH18" s="90">
        <v>35379</v>
      </c>
      <c r="VNI18" s="90">
        <v>35379</v>
      </c>
      <c r="VNJ18" s="90">
        <v>35379</v>
      </c>
      <c r="VNK18" s="90">
        <v>35379</v>
      </c>
      <c r="VNL18" s="90">
        <v>35379</v>
      </c>
      <c r="VNM18" s="90">
        <v>35379</v>
      </c>
      <c r="VNN18" s="90">
        <v>35379</v>
      </c>
      <c r="VNO18" s="90">
        <v>35379</v>
      </c>
      <c r="VNP18" s="90">
        <v>35379</v>
      </c>
      <c r="VNQ18" s="90">
        <v>35379</v>
      </c>
      <c r="VNR18" s="90">
        <v>35379</v>
      </c>
      <c r="VNS18" s="90">
        <v>35379</v>
      </c>
      <c r="VNT18" s="90">
        <v>35379</v>
      </c>
      <c r="VNU18" s="90">
        <v>35379</v>
      </c>
      <c r="VNV18" s="90">
        <v>35379</v>
      </c>
      <c r="VNW18" s="90">
        <v>35379</v>
      </c>
      <c r="VNX18" s="90">
        <v>35379</v>
      </c>
      <c r="VNY18" s="90">
        <v>35379</v>
      </c>
      <c r="VNZ18" s="90">
        <v>35379</v>
      </c>
      <c r="VOA18" s="90">
        <v>35379</v>
      </c>
      <c r="VOB18" s="90">
        <v>35379</v>
      </c>
      <c r="VOC18" s="90">
        <v>35379</v>
      </c>
      <c r="VOD18" s="90">
        <v>35379</v>
      </c>
      <c r="VOE18" s="90">
        <v>35379</v>
      </c>
      <c r="VOF18" s="90">
        <v>35379</v>
      </c>
      <c r="VOG18" s="90">
        <v>35379</v>
      </c>
      <c r="VOH18" s="90">
        <v>35379</v>
      </c>
      <c r="VOI18" s="90">
        <v>35379</v>
      </c>
      <c r="VOJ18" s="90">
        <v>35379</v>
      </c>
      <c r="VOK18" s="90">
        <v>35379</v>
      </c>
      <c r="VOL18" s="90">
        <v>35379</v>
      </c>
      <c r="VOM18" s="90">
        <v>35379</v>
      </c>
      <c r="VON18" s="90">
        <v>35379</v>
      </c>
      <c r="VOO18" s="90">
        <v>35379</v>
      </c>
      <c r="VOP18" s="90">
        <v>35379</v>
      </c>
      <c r="VOQ18" s="90">
        <v>35379</v>
      </c>
      <c r="VOR18" s="90">
        <v>35379</v>
      </c>
      <c r="VOS18" s="90">
        <v>35379</v>
      </c>
      <c r="VOT18" s="90">
        <v>35379</v>
      </c>
      <c r="VOU18" s="90">
        <v>35379</v>
      </c>
      <c r="VOV18" s="90">
        <v>35379</v>
      </c>
      <c r="VOW18" s="90">
        <v>35379</v>
      </c>
      <c r="VOX18" s="90">
        <v>35379</v>
      </c>
      <c r="VOY18" s="90">
        <v>35379</v>
      </c>
      <c r="VOZ18" s="90">
        <v>35379</v>
      </c>
      <c r="VPA18" s="90">
        <v>35379</v>
      </c>
      <c r="VPB18" s="90">
        <v>35379</v>
      </c>
      <c r="VPC18" s="90">
        <v>35379</v>
      </c>
      <c r="VPD18" s="90">
        <v>35379</v>
      </c>
      <c r="VPE18" s="90">
        <v>35379</v>
      </c>
      <c r="VPF18" s="90">
        <v>35379</v>
      </c>
      <c r="VPG18" s="90">
        <v>35379</v>
      </c>
      <c r="VPH18" s="90">
        <v>35379</v>
      </c>
      <c r="VPI18" s="90">
        <v>35379</v>
      </c>
      <c r="VPJ18" s="90">
        <v>35379</v>
      </c>
      <c r="VPK18" s="90">
        <v>35379</v>
      </c>
      <c r="VPL18" s="90">
        <v>35379</v>
      </c>
      <c r="VPM18" s="90">
        <v>35379</v>
      </c>
      <c r="VPN18" s="90">
        <v>35379</v>
      </c>
      <c r="VPO18" s="90">
        <v>35379</v>
      </c>
      <c r="VPP18" s="90">
        <v>35379</v>
      </c>
      <c r="VPQ18" s="90">
        <v>35379</v>
      </c>
      <c r="VPR18" s="90">
        <v>35379</v>
      </c>
      <c r="VPS18" s="90">
        <v>35379</v>
      </c>
      <c r="VPT18" s="90">
        <v>35379</v>
      </c>
      <c r="VPU18" s="90">
        <v>35379</v>
      </c>
      <c r="VPV18" s="90">
        <v>35379</v>
      </c>
      <c r="VPW18" s="90">
        <v>35379</v>
      </c>
      <c r="VPX18" s="90">
        <v>35379</v>
      </c>
      <c r="VPY18" s="90">
        <v>35379</v>
      </c>
      <c r="VPZ18" s="90">
        <v>35379</v>
      </c>
      <c r="VQA18" s="90">
        <v>35379</v>
      </c>
      <c r="VQB18" s="90">
        <v>35379</v>
      </c>
      <c r="VQC18" s="90">
        <v>35379</v>
      </c>
      <c r="VQD18" s="90">
        <v>35379</v>
      </c>
      <c r="VQE18" s="90">
        <v>35379</v>
      </c>
      <c r="VQF18" s="90">
        <v>35379</v>
      </c>
      <c r="VQG18" s="90">
        <v>35379</v>
      </c>
      <c r="VQH18" s="90">
        <v>35379</v>
      </c>
      <c r="VQI18" s="90">
        <v>35379</v>
      </c>
      <c r="VQJ18" s="90">
        <v>35379</v>
      </c>
      <c r="VQK18" s="90">
        <v>35379</v>
      </c>
      <c r="VQL18" s="90">
        <v>35379</v>
      </c>
      <c r="VQM18" s="90">
        <v>35379</v>
      </c>
      <c r="VQN18" s="90">
        <v>35379</v>
      </c>
      <c r="VQO18" s="90">
        <v>35379</v>
      </c>
      <c r="VQP18" s="90">
        <v>35379</v>
      </c>
      <c r="VQQ18" s="90">
        <v>35379</v>
      </c>
      <c r="VQR18" s="90">
        <v>35379</v>
      </c>
      <c r="VQS18" s="90">
        <v>35379</v>
      </c>
      <c r="VQT18" s="90">
        <v>35379</v>
      </c>
      <c r="VQU18" s="90">
        <v>35379</v>
      </c>
      <c r="VQV18" s="90">
        <v>35379</v>
      </c>
      <c r="VQW18" s="90">
        <v>35379</v>
      </c>
      <c r="VQX18" s="90">
        <v>35379</v>
      </c>
      <c r="VQY18" s="90">
        <v>35379</v>
      </c>
      <c r="VQZ18" s="90">
        <v>35379</v>
      </c>
      <c r="VRA18" s="90">
        <v>35379</v>
      </c>
      <c r="VRB18" s="90">
        <v>35379</v>
      </c>
      <c r="VRC18" s="90">
        <v>35379</v>
      </c>
      <c r="VRD18" s="90">
        <v>35379</v>
      </c>
      <c r="VRE18" s="90">
        <v>35379</v>
      </c>
      <c r="VRF18" s="90">
        <v>35379</v>
      </c>
      <c r="VRG18" s="90">
        <v>35379</v>
      </c>
      <c r="VRH18" s="90">
        <v>35379</v>
      </c>
      <c r="VRI18" s="90">
        <v>35379</v>
      </c>
      <c r="VRJ18" s="90">
        <v>35379</v>
      </c>
      <c r="VRK18" s="90">
        <v>35379</v>
      </c>
      <c r="VRL18" s="90">
        <v>35379</v>
      </c>
      <c r="VRM18" s="90">
        <v>35379</v>
      </c>
      <c r="VRN18" s="90">
        <v>35379</v>
      </c>
      <c r="VRO18" s="90">
        <v>35379</v>
      </c>
      <c r="VRP18" s="90">
        <v>35379</v>
      </c>
      <c r="VRQ18" s="90">
        <v>35379</v>
      </c>
      <c r="VRR18" s="90">
        <v>35379</v>
      </c>
      <c r="VRS18" s="90">
        <v>35379</v>
      </c>
      <c r="VRT18" s="90">
        <v>35379</v>
      </c>
      <c r="VRU18" s="90">
        <v>35379</v>
      </c>
      <c r="VRV18" s="90">
        <v>35379</v>
      </c>
      <c r="VRW18" s="90">
        <v>35379</v>
      </c>
      <c r="VRX18" s="90">
        <v>35379</v>
      </c>
      <c r="VRY18" s="90">
        <v>35379</v>
      </c>
      <c r="VRZ18" s="90">
        <v>35379</v>
      </c>
      <c r="VSA18" s="90">
        <v>35379</v>
      </c>
      <c r="VSB18" s="90">
        <v>35379</v>
      </c>
      <c r="VSC18" s="90">
        <v>35379</v>
      </c>
      <c r="VSD18" s="90">
        <v>35379</v>
      </c>
      <c r="VSE18" s="90">
        <v>35379</v>
      </c>
      <c r="VSF18" s="90">
        <v>35379</v>
      </c>
      <c r="VSG18" s="90">
        <v>35379</v>
      </c>
      <c r="VSH18" s="90">
        <v>35379</v>
      </c>
      <c r="VSI18" s="90">
        <v>35379</v>
      </c>
      <c r="VSJ18" s="90">
        <v>35379</v>
      </c>
      <c r="VSK18" s="90">
        <v>35379</v>
      </c>
      <c r="VSL18" s="90">
        <v>35379</v>
      </c>
      <c r="VSM18" s="90">
        <v>35379</v>
      </c>
      <c r="VSN18" s="90">
        <v>35379</v>
      </c>
      <c r="VSO18" s="90">
        <v>35379</v>
      </c>
      <c r="VSP18" s="90">
        <v>35379</v>
      </c>
      <c r="VSQ18" s="90">
        <v>35379</v>
      </c>
      <c r="VSR18" s="90">
        <v>35379</v>
      </c>
      <c r="VSS18" s="90">
        <v>35379</v>
      </c>
      <c r="VST18" s="90">
        <v>35379</v>
      </c>
      <c r="VSU18" s="90">
        <v>35379</v>
      </c>
      <c r="VSV18" s="90">
        <v>35379</v>
      </c>
      <c r="VSW18" s="90">
        <v>35379</v>
      </c>
      <c r="VSX18" s="90">
        <v>35379</v>
      </c>
      <c r="VSY18" s="90">
        <v>35379</v>
      </c>
      <c r="VSZ18" s="90">
        <v>35379</v>
      </c>
      <c r="VTA18" s="90">
        <v>35379</v>
      </c>
      <c r="VTB18" s="90">
        <v>35379</v>
      </c>
      <c r="VTC18" s="90">
        <v>35379</v>
      </c>
      <c r="VTD18" s="90">
        <v>35379</v>
      </c>
      <c r="VTE18" s="90">
        <v>35379</v>
      </c>
      <c r="VTF18" s="90">
        <v>35379</v>
      </c>
      <c r="VTG18" s="90">
        <v>35379</v>
      </c>
      <c r="VTH18" s="90">
        <v>35379</v>
      </c>
      <c r="VTI18" s="90">
        <v>35379</v>
      </c>
      <c r="VTJ18" s="90">
        <v>35379</v>
      </c>
      <c r="VTK18" s="90">
        <v>35379</v>
      </c>
      <c r="VTL18" s="90">
        <v>35379</v>
      </c>
      <c r="VTM18" s="90">
        <v>35379</v>
      </c>
      <c r="VTN18" s="90">
        <v>35379</v>
      </c>
      <c r="VTO18" s="90">
        <v>35379</v>
      </c>
      <c r="VTP18" s="90">
        <v>35379</v>
      </c>
      <c r="VTQ18" s="90">
        <v>35379</v>
      </c>
      <c r="VTR18" s="90">
        <v>35379</v>
      </c>
      <c r="VTS18" s="90">
        <v>35379</v>
      </c>
      <c r="VTT18" s="90">
        <v>35379</v>
      </c>
      <c r="VTU18" s="90">
        <v>35379</v>
      </c>
      <c r="VTV18" s="90">
        <v>35379</v>
      </c>
      <c r="VTW18" s="90">
        <v>35379</v>
      </c>
      <c r="VTX18" s="90">
        <v>35379</v>
      </c>
      <c r="VTY18" s="90">
        <v>35379</v>
      </c>
      <c r="VTZ18" s="90">
        <v>35379</v>
      </c>
      <c r="VUA18" s="90">
        <v>35379</v>
      </c>
      <c r="VUB18" s="90">
        <v>35379</v>
      </c>
      <c r="VUC18" s="90">
        <v>35379</v>
      </c>
      <c r="VUD18" s="90">
        <v>35379</v>
      </c>
      <c r="VUE18" s="90">
        <v>35379</v>
      </c>
      <c r="VUF18" s="90">
        <v>35379</v>
      </c>
      <c r="VUG18" s="90">
        <v>35379</v>
      </c>
      <c r="VUH18" s="90">
        <v>35379</v>
      </c>
      <c r="VUI18" s="90">
        <v>35379</v>
      </c>
      <c r="VUJ18" s="90">
        <v>35379</v>
      </c>
      <c r="VUK18" s="90">
        <v>35379</v>
      </c>
      <c r="VUL18" s="90">
        <v>35379</v>
      </c>
      <c r="VUM18" s="90">
        <v>35379</v>
      </c>
      <c r="VUN18" s="90">
        <v>35379</v>
      </c>
      <c r="VUO18" s="90">
        <v>35379</v>
      </c>
      <c r="VUP18" s="90">
        <v>35379</v>
      </c>
      <c r="VUQ18" s="90">
        <v>35379</v>
      </c>
      <c r="VUR18" s="90">
        <v>35379</v>
      </c>
      <c r="VUS18" s="90">
        <v>35379</v>
      </c>
      <c r="VUT18" s="90">
        <v>35379</v>
      </c>
      <c r="VUU18" s="90">
        <v>35379</v>
      </c>
      <c r="VUV18" s="90">
        <v>35379</v>
      </c>
      <c r="VUW18" s="90">
        <v>35379</v>
      </c>
      <c r="VUX18" s="90">
        <v>35379</v>
      </c>
      <c r="VUY18" s="90">
        <v>35379</v>
      </c>
      <c r="VUZ18" s="90">
        <v>35379</v>
      </c>
      <c r="VVA18" s="90">
        <v>35379</v>
      </c>
      <c r="VVB18" s="90">
        <v>35379</v>
      </c>
      <c r="VVC18" s="90">
        <v>35379</v>
      </c>
      <c r="VVD18" s="90">
        <v>35379</v>
      </c>
      <c r="VVE18" s="90">
        <v>35379</v>
      </c>
      <c r="VVF18" s="90">
        <v>35379</v>
      </c>
      <c r="VVG18" s="90">
        <v>35379</v>
      </c>
      <c r="VVH18" s="90">
        <v>35379</v>
      </c>
      <c r="VVI18" s="90">
        <v>35379</v>
      </c>
      <c r="VVJ18" s="90">
        <v>35379</v>
      </c>
      <c r="VVK18" s="90">
        <v>35379</v>
      </c>
      <c r="VVL18" s="90">
        <v>35379</v>
      </c>
      <c r="VVM18" s="90">
        <v>35379</v>
      </c>
      <c r="VVN18" s="90">
        <v>35379</v>
      </c>
      <c r="VVO18" s="90">
        <v>35379</v>
      </c>
      <c r="VVP18" s="90">
        <v>35379</v>
      </c>
      <c r="VVQ18" s="90">
        <v>35379</v>
      </c>
      <c r="VVR18" s="90">
        <v>35379</v>
      </c>
      <c r="VVS18" s="90">
        <v>35379</v>
      </c>
      <c r="VVT18" s="90">
        <v>35379</v>
      </c>
      <c r="VVU18" s="90">
        <v>35379</v>
      </c>
      <c r="VVV18" s="90">
        <v>35379</v>
      </c>
      <c r="VVW18" s="90">
        <v>35379</v>
      </c>
      <c r="VVX18" s="90">
        <v>35379</v>
      </c>
      <c r="VVY18" s="90">
        <v>35379</v>
      </c>
      <c r="VVZ18" s="90">
        <v>35379</v>
      </c>
      <c r="VWA18" s="90">
        <v>35379</v>
      </c>
      <c r="VWB18" s="90">
        <v>35379</v>
      </c>
      <c r="VWC18" s="90">
        <v>35379</v>
      </c>
      <c r="VWD18" s="90">
        <v>35379</v>
      </c>
      <c r="VWE18" s="90">
        <v>35379</v>
      </c>
      <c r="VWF18" s="90">
        <v>35379</v>
      </c>
      <c r="VWG18" s="90">
        <v>35379</v>
      </c>
      <c r="VWH18" s="90">
        <v>35379</v>
      </c>
      <c r="VWI18" s="90">
        <v>35379</v>
      </c>
      <c r="VWJ18" s="90">
        <v>35379</v>
      </c>
      <c r="VWK18" s="90">
        <v>35379</v>
      </c>
      <c r="VWL18" s="90">
        <v>35379</v>
      </c>
      <c r="VWM18" s="90">
        <v>35379</v>
      </c>
      <c r="VWN18" s="90">
        <v>35379</v>
      </c>
      <c r="VWO18" s="90">
        <v>35379</v>
      </c>
      <c r="VWP18" s="90">
        <v>35379</v>
      </c>
      <c r="VWQ18" s="90">
        <v>35379</v>
      </c>
      <c r="VWR18" s="90">
        <v>35379</v>
      </c>
      <c r="VWS18" s="90">
        <v>35379</v>
      </c>
      <c r="VWT18" s="90">
        <v>35379</v>
      </c>
      <c r="VWU18" s="90">
        <v>35379</v>
      </c>
      <c r="VWV18" s="90">
        <v>35379</v>
      </c>
      <c r="VWW18" s="90">
        <v>35379</v>
      </c>
      <c r="VWX18" s="90">
        <v>35379</v>
      </c>
      <c r="VWY18" s="90">
        <v>35379</v>
      </c>
      <c r="VWZ18" s="90">
        <v>35379</v>
      </c>
      <c r="VXA18" s="90">
        <v>35379</v>
      </c>
      <c r="VXB18" s="90">
        <v>35379</v>
      </c>
      <c r="VXC18" s="90">
        <v>35379</v>
      </c>
      <c r="VXD18" s="90">
        <v>35379</v>
      </c>
      <c r="VXE18" s="90">
        <v>35379</v>
      </c>
      <c r="VXF18" s="90">
        <v>35379</v>
      </c>
      <c r="VXG18" s="90">
        <v>35379</v>
      </c>
      <c r="VXH18" s="90">
        <v>35379</v>
      </c>
      <c r="VXI18" s="90">
        <v>35379</v>
      </c>
      <c r="VXJ18" s="90">
        <v>35379</v>
      </c>
      <c r="VXK18" s="90">
        <v>35379</v>
      </c>
      <c r="VXL18" s="90">
        <v>35379</v>
      </c>
      <c r="VXM18" s="90">
        <v>35379</v>
      </c>
      <c r="VXN18" s="90">
        <v>35379</v>
      </c>
      <c r="VXO18" s="90">
        <v>35379</v>
      </c>
      <c r="VXP18" s="90">
        <v>35379</v>
      </c>
      <c r="VXQ18" s="90">
        <v>35379</v>
      </c>
      <c r="VXR18" s="90">
        <v>35379</v>
      </c>
      <c r="VXS18" s="90">
        <v>35379</v>
      </c>
      <c r="VXT18" s="90">
        <v>35379</v>
      </c>
      <c r="VXU18" s="90">
        <v>35379</v>
      </c>
      <c r="VXV18" s="90">
        <v>35379</v>
      </c>
      <c r="VXW18" s="90">
        <v>35379</v>
      </c>
      <c r="VXX18" s="90">
        <v>35379</v>
      </c>
      <c r="VXY18" s="90">
        <v>35379</v>
      </c>
      <c r="VXZ18" s="90">
        <v>35379</v>
      </c>
      <c r="VYA18" s="90">
        <v>35379</v>
      </c>
      <c r="VYB18" s="90">
        <v>35379</v>
      </c>
      <c r="VYC18" s="90">
        <v>35379</v>
      </c>
      <c r="VYD18" s="90">
        <v>35379</v>
      </c>
      <c r="VYE18" s="90">
        <v>35379</v>
      </c>
      <c r="VYF18" s="90">
        <v>35379</v>
      </c>
      <c r="VYG18" s="90">
        <v>35379</v>
      </c>
      <c r="VYH18" s="90">
        <v>35379</v>
      </c>
      <c r="VYI18" s="90">
        <v>35379</v>
      </c>
      <c r="VYJ18" s="90">
        <v>35379</v>
      </c>
      <c r="VYK18" s="90">
        <v>35379</v>
      </c>
      <c r="VYL18" s="90">
        <v>35379</v>
      </c>
      <c r="VYM18" s="90">
        <v>35379</v>
      </c>
      <c r="VYN18" s="90">
        <v>35379</v>
      </c>
      <c r="VYO18" s="90">
        <v>35379</v>
      </c>
      <c r="VYP18" s="90">
        <v>35379</v>
      </c>
      <c r="VYQ18" s="90">
        <v>35379</v>
      </c>
      <c r="VYR18" s="90">
        <v>35379</v>
      </c>
      <c r="VYS18" s="90">
        <v>35379</v>
      </c>
      <c r="VYT18" s="90">
        <v>35379</v>
      </c>
      <c r="VYU18" s="90">
        <v>35379</v>
      </c>
      <c r="VYV18" s="90">
        <v>35379</v>
      </c>
      <c r="VYW18" s="90">
        <v>35379</v>
      </c>
      <c r="VYX18" s="90">
        <v>35379</v>
      </c>
      <c r="VYY18" s="90">
        <v>35379</v>
      </c>
      <c r="VYZ18" s="90">
        <v>35379</v>
      </c>
      <c r="VZA18" s="90">
        <v>35379</v>
      </c>
      <c r="VZB18" s="90">
        <v>35379</v>
      </c>
      <c r="VZC18" s="90">
        <v>35379</v>
      </c>
      <c r="VZD18" s="90">
        <v>35379</v>
      </c>
      <c r="VZE18" s="90">
        <v>35379</v>
      </c>
      <c r="VZF18" s="90">
        <v>35379</v>
      </c>
      <c r="VZG18" s="90">
        <v>35379</v>
      </c>
      <c r="VZH18" s="90">
        <v>35379</v>
      </c>
      <c r="VZI18" s="90">
        <v>35379</v>
      </c>
      <c r="VZJ18" s="90">
        <v>35379</v>
      </c>
      <c r="VZK18" s="90">
        <v>35379</v>
      </c>
      <c r="VZL18" s="90">
        <v>35379</v>
      </c>
      <c r="VZM18" s="90">
        <v>35379</v>
      </c>
      <c r="VZN18" s="90">
        <v>35379</v>
      </c>
      <c r="VZO18" s="90">
        <v>35379</v>
      </c>
      <c r="VZP18" s="90">
        <v>35379</v>
      </c>
      <c r="VZQ18" s="90">
        <v>35379</v>
      </c>
      <c r="VZR18" s="90">
        <v>35379</v>
      </c>
      <c r="VZS18" s="90">
        <v>35379</v>
      </c>
      <c r="VZT18" s="90">
        <v>35379</v>
      </c>
      <c r="VZU18" s="90">
        <v>35379</v>
      </c>
      <c r="VZV18" s="90">
        <v>35379</v>
      </c>
      <c r="VZW18" s="90">
        <v>35379</v>
      </c>
      <c r="VZX18" s="90">
        <v>35379</v>
      </c>
      <c r="VZY18" s="90">
        <v>35379</v>
      </c>
      <c r="VZZ18" s="90">
        <v>35379</v>
      </c>
      <c r="WAA18" s="90">
        <v>35379</v>
      </c>
      <c r="WAB18" s="90">
        <v>35379</v>
      </c>
      <c r="WAC18" s="90">
        <v>35379</v>
      </c>
      <c r="WAD18" s="90">
        <v>35379</v>
      </c>
      <c r="WAE18" s="90">
        <v>35379</v>
      </c>
      <c r="WAF18" s="90">
        <v>35379</v>
      </c>
      <c r="WAG18" s="90">
        <v>35379</v>
      </c>
      <c r="WAH18" s="90">
        <v>35379</v>
      </c>
      <c r="WAI18" s="90">
        <v>35379</v>
      </c>
      <c r="WAJ18" s="90">
        <v>35379</v>
      </c>
      <c r="WAK18" s="90">
        <v>35379</v>
      </c>
      <c r="WAL18" s="90">
        <v>35379</v>
      </c>
      <c r="WAM18" s="90">
        <v>35379</v>
      </c>
      <c r="WAN18" s="90">
        <v>35379</v>
      </c>
      <c r="WAO18" s="90">
        <v>35379</v>
      </c>
      <c r="WAP18" s="90">
        <v>35379</v>
      </c>
      <c r="WAQ18" s="90">
        <v>35379</v>
      </c>
      <c r="WAR18" s="90">
        <v>35379</v>
      </c>
      <c r="WAS18" s="90">
        <v>35379</v>
      </c>
      <c r="WAT18" s="90">
        <v>35379</v>
      </c>
      <c r="WAU18" s="90">
        <v>35379</v>
      </c>
      <c r="WAV18" s="90">
        <v>35379</v>
      </c>
      <c r="WAW18" s="90">
        <v>35379</v>
      </c>
      <c r="WAX18" s="90">
        <v>35379</v>
      </c>
      <c r="WAY18" s="90">
        <v>35379</v>
      </c>
      <c r="WAZ18" s="90">
        <v>35379</v>
      </c>
      <c r="WBA18" s="90">
        <v>35379</v>
      </c>
      <c r="WBB18" s="90">
        <v>35379</v>
      </c>
      <c r="WBC18" s="90">
        <v>35379</v>
      </c>
      <c r="WBD18" s="90">
        <v>35379</v>
      </c>
      <c r="WBE18" s="90">
        <v>35379</v>
      </c>
      <c r="WBF18" s="90">
        <v>35379</v>
      </c>
      <c r="WBG18" s="90">
        <v>35379</v>
      </c>
      <c r="WBH18" s="90">
        <v>35379</v>
      </c>
      <c r="WBI18" s="90">
        <v>35379</v>
      </c>
      <c r="WBJ18" s="90">
        <v>35379</v>
      </c>
      <c r="WBK18" s="90">
        <v>35379</v>
      </c>
      <c r="WBL18" s="90">
        <v>35379</v>
      </c>
      <c r="WBM18" s="90">
        <v>35379</v>
      </c>
      <c r="WBN18" s="90">
        <v>35379</v>
      </c>
      <c r="WBO18" s="90">
        <v>35379</v>
      </c>
      <c r="WBP18" s="90">
        <v>35379</v>
      </c>
      <c r="WBQ18" s="90">
        <v>35379</v>
      </c>
      <c r="WBR18" s="90">
        <v>35379</v>
      </c>
      <c r="WBS18" s="90">
        <v>35379</v>
      </c>
      <c r="WBT18" s="90">
        <v>35379</v>
      </c>
      <c r="WBU18" s="90">
        <v>35379</v>
      </c>
      <c r="WBV18" s="90">
        <v>35379</v>
      </c>
      <c r="WBW18" s="90">
        <v>35379</v>
      </c>
      <c r="WBX18" s="90">
        <v>35379</v>
      </c>
      <c r="WBY18" s="90">
        <v>35379</v>
      </c>
      <c r="WBZ18" s="90">
        <v>35379</v>
      </c>
      <c r="WCA18" s="90">
        <v>35379</v>
      </c>
      <c r="WCB18" s="90">
        <v>35379</v>
      </c>
      <c r="WCC18" s="90">
        <v>35379</v>
      </c>
      <c r="WCD18" s="90">
        <v>35379</v>
      </c>
      <c r="WCE18" s="90">
        <v>35379</v>
      </c>
      <c r="WCF18" s="90">
        <v>35379</v>
      </c>
      <c r="WCG18" s="90">
        <v>35379</v>
      </c>
      <c r="WCH18" s="90">
        <v>35379</v>
      </c>
      <c r="WCI18" s="90">
        <v>35379</v>
      </c>
      <c r="WCJ18" s="90">
        <v>35379</v>
      </c>
      <c r="WCK18" s="90">
        <v>35379</v>
      </c>
      <c r="WCL18" s="90">
        <v>35379</v>
      </c>
      <c r="WCM18" s="90">
        <v>35379</v>
      </c>
      <c r="WCN18" s="90">
        <v>35379</v>
      </c>
      <c r="WCO18" s="90">
        <v>35379</v>
      </c>
      <c r="WCP18" s="90">
        <v>35379</v>
      </c>
      <c r="WCQ18" s="90">
        <v>35379</v>
      </c>
      <c r="WCR18" s="90">
        <v>35379</v>
      </c>
      <c r="WCS18" s="90">
        <v>35379</v>
      </c>
      <c r="WCT18" s="90">
        <v>35379</v>
      </c>
      <c r="WCU18" s="90">
        <v>35379</v>
      </c>
      <c r="WCV18" s="90">
        <v>35379</v>
      </c>
      <c r="WCW18" s="90">
        <v>35379</v>
      </c>
      <c r="WCX18" s="90">
        <v>35379</v>
      </c>
      <c r="WCY18" s="90">
        <v>35379</v>
      </c>
      <c r="WCZ18" s="90">
        <v>35379</v>
      </c>
      <c r="WDA18" s="90">
        <v>35379</v>
      </c>
      <c r="WDB18" s="90">
        <v>35379</v>
      </c>
      <c r="WDC18" s="90">
        <v>35379</v>
      </c>
      <c r="WDD18" s="90">
        <v>35379</v>
      </c>
      <c r="WDE18" s="90">
        <v>35379</v>
      </c>
      <c r="WDF18" s="90">
        <v>35379</v>
      </c>
      <c r="WDG18" s="90">
        <v>35379</v>
      </c>
      <c r="WDH18" s="90">
        <v>35379</v>
      </c>
      <c r="WDI18" s="90">
        <v>35379</v>
      </c>
      <c r="WDJ18" s="90">
        <v>35379</v>
      </c>
      <c r="WDK18" s="90">
        <v>35379</v>
      </c>
      <c r="WDL18" s="90">
        <v>35379</v>
      </c>
      <c r="WDM18" s="90">
        <v>35379</v>
      </c>
      <c r="WDN18" s="90">
        <v>35379</v>
      </c>
      <c r="WDO18" s="90">
        <v>35379</v>
      </c>
      <c r="WDP18" s="90">
        <v>35379</v>
      </c>
      <c r="WDQ18" s="90">
        <v>35379</v>
      </c>
      <c r="WDR18" s="90">
        <v>35379</v>
      </c>
      <c r="WDS18" s="90">
        <v>35379</v>
      </c>
      <c r="WDT18" s="90">
        <v>35379</v>
      </c>
      <c r="WDU18" s="90">
        <v>35379</v>
      </c>
      <c r="WDV18" s="90">
        <v>35379</v>
      </c>
      <c r="WDW18" s="90">
        <v>35379</v>
      </c>
      <c r="WDX18" s="90">
        <v>35379</v>
      </c>
      <c r="WDY18" s="90">
        <v>35379</v>
      </c>
      <c r="WDZ18" s="90">
        <v>35379</v>
      </c>
      <c r="WEA18" s="90">
        <v>35379</v>
      </c>
      <c r="WEB18" s="90">
        <v>35379</v>
      </c>
      <c r="WEC18" s="90">
        <v>35379</v>
      </c>
      <c r="WED18" s="90">
        <v>35379</v>
      </c>
      <c r="WEE18" s="90">
        <v>35379</v>
      </c>
      <c r="WEF18" s="90">
        <v>35379</v>
      </c>
      <c r="WEG18" s="90">
        <v>35379</v>
      </c>
      <c r="WEH18" s="90">
        <v>35379</v>
      </c>
      <c r="WEI18" s="90">
        <v>35379</v>
      </c>
      <c r="WEJ18" s="90">
        <v>35379</v>
      </c>
      <c r="WEK18" s="90">
        <v>35379</v>
      </c>
      <c r="WEL18" s="90">
        <v>35379</v>
      </c>
      <c r="WEM18" s="90">
        <v>35379</v>
      </c>
      <c r="WEN18" s="90">
        <v>35379</v>
      </c>
      <c r="WEO18" s="90">
        <v>35379</v>
      </c>
      <c r="WEP18" s="90">
        <v>35379</v>
      </c>
      <c r="WEQ18" s="90">
        <v>35379</v>
      </c>
      <c r="WER18" s="90">
        <v>35379</v>
      </c>
      <c r="WES18" s="90">
        <v>35379</v>
      </c>
      <c r="WET18" s="90">
        <v>35379</v>
      </c>
      <c r="WEU18" s="90">
        <v>35379</v>
      </c>
      <c r="WEV18" s="90">
        <v>35379</v>
      </c>
      <c r="WEW18" s="90">
        <v>35379</v>
      </c>
      <c r="WEX18" s="90">
        <v>35379</v>
      </c>
      <c r="WEY18" s="90">
        <v>35379</v>
      </c>
      <c r="WEZ18" s="90">
        <v>35379</v>
      </c>
      <c r="WFA18" s="90">
        <v>35379</v>
      </c>
      <c r="WFB18" s="90">
        <v>35379</v>
      </c>
      <c r="WFC18" s="90">
        <v>35379</v>
      </c>
      <c r="WFD18" s="90">
        <v>35379</v>
      </c>
      <c r="WFE18" s="90">
        <v>35379</v>
      </c>
      <c r="WFF18" s="90">
        <v>35379</v>
      </c>
      <c r="WFG18" s="90">
        <v>35379</v>
      </c>
      <c r="WFH18" s="90">
        <v>35379</v>
      </c>
      <c r="WFI18" s="90">
        <v>35379</v>
      </c>
      <c r="WFJ18" s="90">
        <v>35379</v>
      </c>
      <c r="WFK18" s="90">
        <v>35379</v>
      </c>
      <c r="WFL18" s="90">
        <v>35379</v>
      </c>
      <c r="WFM18" s="90">
        <v>35379</v>
      </c>
      <c r="WFN18" s="90">
        <v>35379</v>
      </c>
      <c r="WFO18" s="90">
        <v>35379</v>
      </c>
      <c r="WFP18" s="90">
        <v>35379</v>
      </c>
      <c r="WFQ18" s="90">
        <v>35379</v>
      </c>
      <c r="WFR18" s="90">
        <v>35379</v>
      </c>
      <c r="WFS18" s="90">
        <v>35379</v>
      </c>
      <c r="WFT18" s="90">
        <v>35379</v>
      </c>
      <c r="WFU18" s="90">
        <v>35379</v>
      </c>
      <c r="WFV18" s="90">
        <v>35379</v>
      </c>
      <c r="WFW18" s="90">
        <v>35379</v>
      </c>
      <c r="WFX18" s="90">
        <v>35379</v>
      </c>
      <c r="WFY18" s="90">
        <v>35379</v>
      </c>
      <c r="WFZ18" s="90">
        <v>35379</v>
      </c>
      <c r="WGA18" s="90">
        <v>35379</v>
      </c>
      <c r="WGB18" s="90">
        <v>35379</v>
      </c>
      <c r="WGC18" s="90">
        <v>35379</v>
      </c>
      <c r="WGD18" s="90">
        <v>35379</v>
      </c>
      <c r="WGE18" s="90">
        <v>35379</v>
      </c>
      <c r="WGF18" s="90">
        <v>35379</v>
      </c>
      <c r="WGG18" s="90">
        <v>35379</v>
      </c>
      <c r="WGH18" s="90">
        <v>35379</v>
      </c>
      <c r="WGI18" s="90">
        <v>35379</v>
      </c>
      <c r="WGJ18" s="90">
        <v>35379</v>
      </c>
      <c r="WGK18" s="90">
        <v>35379</v>
      </c>
      <c r="WGL18" s="90">
        <v>35379</v>
      </c>
      <c r="WGM18" s="90">
        <v>35379</v>
      </c>
      <c r="WGN18" s="90">
        <v>35379</v>
      </c>
      <c r="WGO18" s="90">
        <v>35379</v>
      </c>
      <c r="WGP18" s="90">
        <v>35379</v>
      </c>
      <c r="WGQ18" s="90">
        <v>35379</v>
      </c>
      <c r="WGR18" s="90">
        <v>35379</v>
      </c>
      <c r="WGS18" s="90">
        <v>35379</v>
      </c>
      <c r="WGT18" s="90">
        <v>35379</v>
      </c>
      <c r="WGU18" s="90">
        <v>35379</v>
      </c>
      <c r="WGV18" s="90">
        <v>35379</v>
      </c>
      <c r="WGW18" s="90">
        <v>35379</v>
      </c>
      <c r="WGX18" s="90">
        <v>35379</v>
      </c>
      <c r="WGY18" s="90">
        <v>35379</v>
      </c>
      <c r="WGZ18" s="90">
        <v>35379</v>
      </c>
      <c r="WHA18" s="90">
        <v>35379</v>
      </c>
      <c r="WHB18" s="90">
        <v>35379</v>
      </c>
      <c r="WHC18" s="90">
        <v>35379</v>
      </c>
      <c r="WHD18" s="90">
        <v>35379</v>
      </c>
      <c r="WHE18" s="90">
        <v>35379</v>
      </c>
      <c r="WHF18" s="90">
        <v>35379</v>
      </c>
      <c r="WHG18" s="90">
        <v>35379</v>
      </c>
      <c r="WHH18" s="90">
        <v>35379</v>
      </c>
      <c r="WHI18" s="90">
        <v>35379</v>
      </c>
      <c r="WHJ18" s="90">
        <v>35379</v>
      </c>
      <c r="WHK18" s="90">
        <v>35379</v>
      </c>
      <c r="WHL18" s="90">
        <v>35379</v>
      </c>
      <c r="WHM18" s="90">
        <v>35379</v>
      </c>
      <c r="WHN18" s="90">
        <v>35379</v>
      </c>
      <c r="WHO18" s="90">
        <v>35379</v>
      </c>
      <c r="WHP18" s="90">
        <v>35379</v>
      </c>
      <c r="WHQ18" s="90">
        <v>35379</v>
      </c>
      <c r="WHR18" s="90">
        <v>35379</v>
      </c>
      <c r="WHS18" s="90">
        <v>35379</v>
      </c>
      <c r="WHT18" s="90">
        <v>35379</v>
      </c>
      <c r="WHU18" s="90">
        <v>35379</v>
      </c>
      <c r="WHV18" s="90">
        <v>35379</v>
      </c>
      <c r="WHW18" s="90">
        <v>35379</v>
      </c>
      <c r="WHX18" s="90">
        <v>35379</v>
      </c>
      <c r="WHY18" s="90">
        <v>35379</v>
      </c>
      <c r="WHZ18" s="90">
        <v>35379</v>
      </c>
      <c r="WIA18" s="90">
        <v>35379</v>
      </c>
      <c r="WIB18" s="90">
        <v>35379</v>
      </c>
      <c r="WIC18" s="90">
        <v>35379</v>
      </c>
      <c r="WID18" s="90">
        <v>35379</v>
      </c>
      <c r="WIE18" s="90">
        <v>35379</v>
      </c>
      <c r="WIF18" s="90">
        <v>35379</v>
      </c>
      <c r="WIG18" s="90">
        <v>35379</v>
      </c>
      <c r="WIH18" s="90">
        <v>35379</v>
      </c>
      <c r="WII18" s="90">
        <v>35379</v>
      </c>
      <c r="WIJ18" s="90">
        <v>35379</v>
      </c>
      <c r="WIK18" s="90">
        <v>35379</v>
      </c>
      <c r="WIL18" s="90">
        <v>35379</v>
      </c>
      <c r="WIM18" s="90">
        <v>35379</v>
      </c>
      <c r="WIN18" s="90">
        <v>35379</v>
      </c>
      <c r="WIO18" s="90">
        <v>35379</v>
      </c>
      <c r="WIP18" s="90">
        <v>35379</v>
      </c>
      <c r="WIQ18" s="90">
        <v>35379</v>
      </c>
      <c r="WIR18" s="90">
        <v>35379</v>
      </c>
      <c r="WIS18" s="90">
        <v>35379</v>
      </c>
      <c r="WIT18" s="90">
        <v>35379</v>
      </c>
      <c r="WIU18" s="90">
        <v>35379</v>
      </c>
      <c r="WIV18" s="90">
        <v>35379</v>
      </c>
      <c r="WIW18" s="90">
        <v>35379</v>
      </c>
      <c r="WIX18" s="90">
        <v>35379</v>
      </c>
      <c r="WIY18" s="90">
        <v>35379</v>
      </c>
      <c r="WIZ18" s="90">
        <v>35379</v>
      </c>
      <c r="WJA18" s="90">
        <v>35379</v>
      </c>
      <c r="WJB18" s="90">
        <v>35379</v>
      </c>
      <c r="WJC18" s="90">
        <v>35379</v>
      </c>
      <c r="WJD18" s="90">
        <v>35379</v>
      </c>
      <c r="WJE18" s="90">
        <v>35379</v>
      </c>
      <c r="WJF18" s="90">
        <v>35379</v>
      </c>
      <c r="WJG18" s="90">
        <v>35379</v>
      </c>
      <c r="WJH18" s="90">
        <v>35379</v>
      </c>
      <c r="WJI18" s="90">
        <v>35379</v>
      </c>
      <c r="WJJ18" s="90">
        <v>35379</v>
      </c>
      <c r="WJK18" s="90">
        <v>35379</v>
      </c>
      <c r="WJL18" s="90">
        <v>35379</v>
      </c>
      <c r="WJM18" s="90">
        <v>35379</v>
      </c>
      <c r="WJN18" s="90">
        <v>35379</v>
      </c>
      <c r="WJO18" s="90">
        <v>35379</v>
      </c>
      <c r="WJP18" s="90">
        <v>35379</v>
      </c>
      <c r="WJQ18" s="90">
        <v>35379</v>
      </c>
      <c r="WJR18" s="90">
        <v>35379</v>
      </c>
      <c r="WJS18" s="90">
        <v>35379</v>
      </c>
      <c r="WJT18" s="90">
        <v>35379</v>
      </c>
      <c r="WJU18" s="90">
        <v>35379</v>
      </c>
      <c r="WJV18" s="90">
        <v>35379</v>
      </c>
      <c r="WJW18" s="90">
        <v>35379</v>
      </c>
      <c r="WJX18" s="90">
        <v>35379</v>
      </c>
      <c r="WJY18" s="90">
        <v>35379</v>
      </c>
      <c r="WJZ18" s="90">
        <v>35379</v>
      </c>
      <c r="WKA18" s="90">
        <v>35379</v>
      </c>
      <c r="WKB18" s="90">
        <v>35379</v>
      </c>
      <c r="WKC18" s="90">
        <v>35379</v>
      </c>
      <c r="WKD18" s="90">
        <v>35379</v>
      </c>
      <c r="WKE18" s="90">
        <v>35379</v>
      </c>
      <c r="WKF18" s="90">
        <v>35379</v>
      </c>
      <c r="WKG18" s="90">
        <v>35379</v>
      </c>
      <c r="WKH18" s="90">
        <v>35379</v>
      </c>
      <c r="WKI18" s="90">
        <v>35379</v>
      </c>
      <c r="WKJ18" s="90">
        <v>35379</v>
      </c>
      <c r="WKK18" s="90">
        <v>35379</v>
      </c>
      <c r="WKL18" s="90">
        <v>35379</v>
      </c>
      <c r="WKM18" s="90">
        <v>35379</v>
      </c>
      <c r="WKN18" s="90">
        <v>35379</v>
      </c>
      <c r="WKO18" s="90">
        <v>35379</v>
      </c>
      <c r="WKP18" s="90">
        <v>35379</v>
      </c>
      <c r="WKQ18" s="90">
        <v>35379</v>
      </c>
      <c r="WKR18" s="90">
        <v>35379</v>
      </c>
      <c r="WKS18" s="90">
        <v>35379</v>
      </c>
      <c r="WKT18" s="90">
        <v>35379</v>
      </c>
      <c r="WKU18" s="90">
        <v>35379</v>
      </c>
      <c r="WKV18" s="90">
        <v>35379</v>
      </c>
      <c r="WKW18" s="90">
        <v>35379</v>
      </c>
      <c r="WKX18" s="90">
        <v>35379</v>
      </c>
      <c r="WKY18" s="90">
        <v>35379</v>
      </c>
      <c r="WKZ18" s="90">
        <v>35379</v>
      </c>
      <c r="WLA18" s="90">
        <v>35379</v>
      </c>
      <c r="WLB18" s="90">
        <v>35379</v>
      </c>
      <c r="WLC18" s="90">
        <v>35379</v>
      </c>
      <c r="WLD18" s="90">
        <v>35379</v>
      </c>
      <c r="WLE18" s="90">
        <v>35379</v>
      </c>
      <c r="WLF18" s="90">
        <v>35379</v>
      </c>
      <c r="WLG18" s="90">
        <v>35379</v>
      </c>
      <c r="WLH18" s="90">
        <v>35379</v>
      </c>
      <c r="WLI18" s="90">
        <v>35379</v>
      </c>
      <c r="WLJ18" s="90">
        <v>35379</v>
      </c>
      <c r="WLK18" s="90">
        <v>35379</v>
      </c>
      <c r="WLL18" s="90">
        <v>35379</v>
      </c>
      <c r="WLM18" s="90">
        <v>35379</v>
      </c>
      <c r="WLN18" s="90">
        <v>35379</v>
      </c>
      <c r="WLO18" s="90">
        <v>35379</v>
      </c>
      <c r="WLP18" s="90">
        <v>35379</v>
      </c>
      <c r="WLQ18" s="90">
        <v>35379</v>
      </c>
      <c r="WLR18" s="90">
        <v>35379</v>
      </c>
      <c r="WLS18" s="90">
        <v>35379</v>
      </c>
      <c r="WLT18" s="90">
        <v>35379</v>
      </c>
      <c r="WLU18" s="90">
        <v>35379</v>
      </c>
      <c r="WLV18" s="90">
        <v>35379</v>
      </c>
      <c r="WLW18" s="90">
        <v>35379</v>
      </c>
      <c r="WLX18" s="90">
        <v>35379</v>
      </c>
      <c r="WLY18" s="90">
        <v>35379</v>
      </c>
      <c r="WLZ18" s="90">
        <v>35379</v>
      </c>
      <c r="WMA18" s="90">
        <v>35379</v>
      </c>
      <c r="WMB18" s="90">
        <v>35379</v>
      </c>
      <c r="WMC18" s="90">
        <v>35379</v>
      </c>
      <c r="WMD18" s="90">
        <v>35379</v>
      </c>
      <c r="WME18" s="90">
        <v>35379</v>
      </c>
      <c r="WMF18" s="90">
        <v>35379</v>
      </c>
      <c r="WMG18" s="90">
        <v>35379</v>
      </c>
      <c r="WMH18" s="90">
        <v>35379</v>
      </c>
      <c r="WMI18" s="90">
        <v>35379</v>
      </c>
      <c r="WMJ18" s="90">
        <v>35379</v>
      </c>
      <c r="WMK18" s="90">
        <v>35379</v>
      </c>
      <c r="WML18" s="90">
        <v>35379</v>
      </c>
      <c r="WMM18" s="90">
        <v>35379</v>
      </c>
      <c r="WMN18" s="90">
        <v>35379</v>
      </c>
      <c r="WMO18" s="90">
        <v>35379</v>
      </c>
      <c r="WMP18" s="90">
        <v>35379</v>
      </c>
      <c r="WMQ18" s="90">
        <v>35379</v>
      </c>
      <c r="WMR18" s="90">
        <v>35379</v>
      </c>
      <c r="WMS18" s="90">
        <v>35379</v>
      </c>
      <c r="WMT18" s="90">
        <v>35379</v>
      </c>
      <c r="WMU18" s="90">
        <v>35379</v>
      </c>
      <c r="WMV18" s="90">
        <v>35379</v>
      </c>
      <c r="WMW18" s="90">
        <v>35379</v>
      </c>
      <c r="WMX18" s="90">
        <v>35379</v>
      </c>
      <c r="WMY18" s="90">
        <v>35379</v>
      </c>
      <c r="WMZ18" s="90">
        <v>35379</v>
      </c>
      <c r="WNA18" s="90">
        <v>35379</v>
      </c>
      <c r="WNB18" s="90">
        <v>35379</v>
      </c>
      <c r="WNC18" s="90">
        <v>35379</v>
      </c>
      <c r="WND18" s="90">
        <v>35379</v>
      </c>
      <c r="WNE18" s="90">
        <v>35379</v>
      </c>
      <c r="WNF18" s="90">
        <v>35379</v>
      </c>
      <c r="WNG18" s="90">
        <v>35379</v>
      </c>
      <c r="WNH18" s="90">
        <v>35379</v>
      </c>
      <c r="WNI18" s="90">
        <v>35379</v>
      </c>
      <c r="WNJ18" s="90">
        <v>35379</v>
      </c>
      <c r="WNK18" s="90">
        <v>35379</v>
      </c>
      <c r="WNL18" s="90">
        <v>35379</v>
      </c>
      <c r="WNM18" s="90">
        <v>35379</v>
      </c>
      <c r="WNN18" s="90">
        <v>35379</v>
      </c>
      <c r="WNO18" s="90">
        <v>35379</v>
      </c>
      <c r="WNP18" s="90">
        <v>35379</v>
      </c>
      <c r="WNQ18" s="90">
        <v>35379</v>
      </c>
      <c r="WNR18" s="90">
        <v>35379</v>
      </c>
      <c r="WNS18" s="90">
        <v>35379</v>
      </c>
      <c r="WNT18" s="90">
        <v>35379</v>
      </c>
      <c r="WNU18" s="90">
        <v>35379</v>
      </c>
      <c r="WNV18" s="90">
        <v>35379</v>
      </c>
      <c r="WNW18" s="90">
        <v>35379</v>
      </c>
      <c r="WNX18" s="90">
        <v>35379</v>
      </c>
      <c r="WNY18" s="90">
        <v>35379</v>
      </c>
      <c r="WNZ18" s="90">
        <v>35379</v>
      </c>
      <c r="WOA18" s="90">
        <v>35379</v>
      </c>
      <c r="WOB18" s="90">
        <v>35379</v>
      </c>
      <c r="WOC18" s="90">
        <v>35379</v>
      </c>
      <c r="WOD18" s="90">
        <v>35379</v>
      </c>
      <c r="WOE18" s="90">
        <v>35379</v>
      </c>
      <c r="WOF18" s="90">
        <v>35379</v>
      </c>
      <c r="WOG18" s="90">
        <v>35379</v>
      </c>
      <c r="WOH18" s="90">
        <v>35379</v>
      </c>
      <c r="WOI18" s="90">
        <v>35379</v>
      </c>
      <c r="WOJ18" s="90">
        <v>35379</v>
      </c>
      <c r="WOK18" s="90">
        <v>35379</v>
      </c>
      <c r="WOL18" s="90">
        <v>35379</v>
      </c>
      <c r="WOM18" s="90">
        <v>35379</v>
      </c>
      <c r="WON18" s="90">
        <v>35379</v>
      </c>
      <c r="WOO18" s="90">
        <v>35379</v>
      </c>
      <c r="WOP18" s="90">
        <v>35379</v>
      </c>
      <c r="WOQ18" s="90">
        <v>35379</v>
      </c>
      <c r="WOR18" s="90">
        <v>35379</v>
      </c>
      <c r="WOS18" s="90">
        <v>35379</v>
      </c>
      <c r="WOT18" s="90">
        <v>35379</v>
      </c>
      <c r="WOU18" s="90">
        <v>35379</v>
      </c>
      <c r="WOV18" s="90">
        <v>35379</v>
      </c>
      <c r="WOW18" s="90">
        <v>35379</v>
      </c>
      <c r="WOX18" s="90">
        <v>35379</v>
      </c>
      <c r="WOY18" s="90">
        <v>35379</v>
      </c>
      <c r="WOZ18" s="90">
        <v>35379</v>
      </c>
      <c r="WPA18" s="90">
        <v>35379</v>
      </c>
      <c r="WPB18" s="90">
        <v>35379</v>
      </c>
      <c r="WPC18" s="90">
        <v>35379</v>
      </c>
      <c r="WPD18" s="90">
        <v>35379</v>
      </c>
      <c r="WPE18" s="90">
        <v>35379</v>
      </c>
      <c r="WPF18" s="90">
        <v>35379</v>
      </c>
      <c r="WPG18" s="90">
        <v>35379</v>
      </c>
      <c r="WPH18" s="90">
        <v>35379</v>
      </c>
      <c r="WPI18" s="90">
        <v>35379</v>
      </c>
      <c r="WPJ18" s="90">
        <v>35379</v>
      </c>
      <c r="WPK18" s="90">
        <v>35379</v>
      </c>
      <c r="WPL18" s="90">
        <v>35379</v>
      </c>
      <c r="WPM18" s="90">
        <v>35379</v>
      </c>
      <c r="WPN18" s="90">
        <v>35379</v>
      </c>
      <c r="WPO18" s="90">
        <v>35379</v>
      </c>
      <c r="WPP18" s="90">
        <v>35379</v>
      </c>
      <c r="WPQ18" s="90">
        <v>35379</v>
      </c>
      <c r="WPR18" s="90">
        <v>35379</v>
      </c>
      <c r="WPS18" s="90">
        <v>35379</v>
      </c>
      <c r="WPT18" s="90">
        <v>35379</v>
      </c>
      <c r="WPU18" s="90">
        <v>35379</v>
      </c>
      <c r="WPV18" s="90">
        <v>35379</v>
      </c>
      <c r="WPW18" s="90">
        <v>35379</v>
      </c>
      <c r="WPX18" s="90">
        <v>35379</v>
      </c>
      <c r="WPY18" s="90">
        <v>35379</v>
      </c>
      <c r="WPZ18" s="90">
        <v>35379</v>
      </c>
      <c r="WQA18" s="90">
        <v>35379</v>
      </c>
      <c r="WQB18" s="90">
        <v>35379</v>
      </c>
      <c r="WQC18" s="90">
        <v>35379</v>
      </c>
      <c r="WQD18" s="90">
        <v>35379</v>
      </c>
      <c r="WQE18" s="90">
        <v>35379</v>
      </c>
      <c r="WQF18" s="90">
        <v>35379</v>
      </c>
      <c r="WQG18" s="90">
        <v>35379</v>
      </c>
      <c r="WQH18" s="90">
        <v>35379</v>
      </c>
      <c r="WQI18" s="90">
        <v>35379</v>
      </c>
      <c r="WQJ18" s="90">
        <v>35379</v>
      </c>
      <c r="WQK18" s="90">
        <v>35379</v>
      </c>
      <c r="WQL18" s="90">
        <v>35379</v>
      </c>
      <c r="WQM18" s="90">
        <v>35379</v>
      </c>
      <c r="WQN18" s="90">
        <v>35379</v>
      </c>
      <c r="WQO18" s="90">
        <v>35379</v>
      </c>
      <c r="WQP18" s="90">
        <v>35379</v>
      </c>
      <c r="WQQ18" s="90">
        <v>35379</v>
      </c>
      <c r="WQR18" s="90">
        <v>35379</v>
      </c>
      <c r="WQS18" s="90">
        <v>35379</v>
      </c>
      <c r="WQT18" s="90">
        <v>35379</v>
      </c>
      <c r="WQU18" s="90">
        <v>35379</v>
      </c>
      <c r="WQV18" s="90">
        <v>35379</v>
      </c>
      <c r="WQW18" s="90">
        <v>35379</v>
      </c>
      <c r="WQX18" s="90">
        <v>35379</v>
      </c>
      <c r="WQY18" s="90">
        <v>35379</v>
      </c>
      <c r="WQZ18" s="90">
        <v>35379</v>
      </c>
      <c r="WRA18" s="90">
        <v>35379</v>
      </c>
      <c r="WRB18" s="90">
        <v>35379</v>
      </c>
      <c r="WRC18" s="90">
        <v>35379</v>
      </c>
      <c r="WRD18" s="90">
        <v>35379</v>
      </c>
      <c r="WRE18" s="90">
        <v>35379</v>
      </c>
      <c r="WRF18" s="90">
        <v>35379</v>
      </c>
      <c r="WRG18" s="90">
        <v>35379</v>
      </c>
      <c r="WRH18" s="90">
        <v>35379</v>
      </c>
      <c r="WRI18" s="90">
        <v>35379</v>
      </c>
      <c r="WRJ18" s="90">
        <v>35379</v>
      </c>
      <c r="WRK18" s="90">
        <v>35379</v>
      </c>
      <c r="WRL18" s="90">
        <v>35379</v>
      </c>
      <c r="WRM18" s="90">
        <v>35379</v>
      </c>
      <c r="WRN18" s="90">
        <v>35379</v>
      </c>
      <c r="WRO18" s="90">
        <v>35379</v>
      </c>
      <c r="WRP18" s="90">
        <v>35379</v>
      </c>
      <c r="WRQ18" s="90">
        <v>35379</v>
      </c>
      <c r="WRR18" s="90">
        <v>35379</v>
      </c>
      <c r="WRS18" s="90">
        <v>35379</v>
      </c>
      <c r="WRT18" s="90">
        <v>35379</v>
      </c>
      <c r="WRU18" s="90">
        <v>35379</v>
      </c>
      <c r="WRV18" s="90">
        <v>35379</v>
      </c>
      <c r="WRW18" s="90">
        <v>35379</v>
      </c>
      <c r="WRX18" s="90">
        <v>35379</v>
      </c>
      <c r="WRY18" s="90">
        <v>35379</v>
      </c>
      <c r="WRZ18" s="90">
        <v>35379</v>
      </c>
      <c r="WSA18" s="90">
        <v>35379</v>
      </c>
      <c r="WSB18" s="90">
        <v>35379</v>
      </c>
      <c r="WSC18" s="90">
        <v>35379</v>
      </c>
      <c r="WSD18" s="90">
        <v>35379</v>
      </c>
      <c r="WSE18" s="90">
        <v>35379</v>
      </c>
      <c r="WSF18" s="90">
        <v>35379</v>
      </c>
      <c r="WSG18" s="90">
        <v>35379</v>
      </c>
      <c r="WSH18" s="90">
        <v>35379</v>
      </c>
      <c r="WSI18" s="90">
        <v>35379</v>
      </c>
      <c r="WSJ18" s="90">
        <v>35379</v>
      </c>
      <c r="WSK18" s="90">
        <v>35379</v>
      </c>
      <c r="WSL18" s="90">
        <v>35379</v>
      </c>
      <c r="WSM18" s="90">
        <v>35379</v>
      </c>
      <c r="WSN18" s="90">
        <v>35379</v>
      </c>
      <c r="WSO18" s="90">
        <v>35379</v>
      </c>
      <c r="WSP18" s="90">
        <v>35379</v>
      </c>
      <c r="WSQ18" s="90">
        <v>35379</v>
      </c>
      <c r="WSR18" s="90">
        <v>35379</v>
      </c>
      <c r="WSS18" s="90">
        <v>35379</v>
      </c>
      <c r="WST18" s="90">
        <v>35379</v>
      </c>
      <c r="WSU18" s="90">
        <v>35379</v>
      </c>
      <c r="WSV18" s="90">
        <v>35379</v>
      </c>
      <c r="WSW18" s="90">
        <v>35379</v>
      </c>
      <c r="WSX18" s="90">
        <v>35379</v>
      </c>
      <c r="WSY18" s="90">
        <v>35379</v>
      </c>
      <c r="WSZ18" s="90">
        <v>35379</v>
      </c>
      <c r="WTA18" s="90">
        <v>35379</v>
      </c>
      <c r="WTB18" s="90">
        <v>35379</v>
      </c>
      <c r="WTC18" s="90">
        <v>35379</v>
      </c>
      <c r="WTD18" s="90">
        <v>35379</v>
      </c>
      <c r="WTE18" s="90">
        <v>35379</v>
      </c>
      <c r="WTF18" s="90">
        <v>35379</v>
      </c>
      <c r="WTG18" s="90">
        <v>35379</v>
      </c>
      <c r="WTH18" s="90">
        <v>35379</v>
      </c>
      <c r="WTI18" s="90">
        <v>35379</v>
      </c>
      <c r="WTJ18" s="90">
        <v>35379</v>
      </c>
      <c r="WTK18" s="90">
        <v>35379</v>
      </c>
      <c r="WTL18" s="90">
        <v>35379</v>
      </c>
      <c r="WTM18" s="90">
        <v>35379</v>
      </c>
      <c r="WTN18" s="90">
        <v>35379</v>
      </c>
      <c r="WTO18" s="90">
        <v>35379</v>
      </c>
      <c r="WTP18" s="90">
        <v>35379</v>
      </c>
      <c r="WTQ18" s="90">
        <v>35379</v>
      </c>
      <c r="WTR18" s="90">
        <v>35379</v>
      </c>
      <c r="WTS18" s="90">
        <v>35379</v>
      </c>
      <c r="WTT18" s="90">
        <v>35379</v>
      </c>
      <c r="WTU18" s="90">
        <v>35379</v>
      </c>
      <c r="WTV18" s="90">
        <v>35379</v>
      </c>
      <c r="WTW18" s="90">
        <v>35379</v>
      </c>
      <c r="WTX18" s="90">
        <v>35379</v>
      </c>
      <c r="WTY18" s="90">
        <v>35379</v>
      </c>
      <c r="WTZ18" s="90">
        <v>35379</v>
      </c>
      <c r="WUA18" s="90">
        <v>35379</v>
      </c>
      <c r="WUB18" s="90">
        <v>35379</v>
      </c>
      <c r="WUC18" s="90">
        <v>35379</v>
      </c>
      <c r="WUD18" s="90">
        <v>35379</v>
      </c>
      <c r="WUE18" s="90">
        <v>35379</v>
      </c>
      <c r="WUF18" s="90">
        <v>35379</v>
      </c>
      <c r="WUG18" s="90">
        <v>35379</v>
      </c>
      <c r="WUH18" s="90">
        <v>35379</v>
      </c>
      <c r="WUI18" s="90">
        <v>35379</v>
      </c>
      <c r="WUJ18" s="90">
        <v>35379</v>
      </c>
      <c r="WUK18" s="90">
        <v>35379</v>
      </c>
      <c r="WUL18" s="90">
        <v>35379</v>
      </c>
      <c r="WUM18" s="90">
        <v>35379</v>
      </c>
      <c r="WUN18" s="90">
        <v>35379</v>
      </c>
      <c r="WUO18" s="90">
        <v>35379</v>
      </c>
      <c r="WUP18" s="90">
        <v>35379</v>
      </c>
      <c r="WUQ18" s="90">
        <v>35379</v>
      </c>
      <c r="WUR18" s="90">
        <v>35379</v>
      </c>
      <c r="WUS18" s="90">
        <v>35379</v>
      </c>
      <c r="WUT18" s="90">
        <v>35379</v>
      </c>
      <c r="WUU18" s="90">
        <v>35379</v>
      </c>
      <c r="WUV18" s="90">
        <v>35379</v>
      </c>
      <c r="WUW18" s="90">
        <v>35379</v>
      </c>
      <c r="WUX18" s="90">
        <v>35379</v>
      </c>
      <c r="WUY18" s="90">
        <v>35379</v>
      </c>
      <c r="WUZ18" s="90">
        <v>35379</v>
      </c>
      <c r="WVA18" s="90">
        <v>35379</v>
      </c>
      <c r="WVB18" s="90">
        <v>35379</v>
      </c>
      <c r="WVC18" s="90">
        <v>35379</v>
      </c>
      <c r="WVD18" s="90">
        <v>35379</v>
      </c>
      <c r="WVE18" s="90">
        <v>35379</v>
      </c>
      <c r="WVF18" s="90">
        <v>35379</v>
      </c>
      <c r="WVG18" s="90">
        <v>35379</v>
      </c>
      <c r="WVH18" s="90">
        <v>35379</v>
      </c>
      <c r="WVI18" s="90">
        <v>35379</v>
      </c>
      <c r="WVJ18" s="90">
        <v>35379</v>
      </c>
      <c r="WVK18" s="90">
        <v>35379</v>
      </c>
      <c r="WVL18" s="90">
        <v>35379</v>
      </c>
      <c r="WVM18" s="90">
        <v>35379</v>
      </c>
      <c r="WVN18" s="90">
        <v>35379</v>
      </c>
      <c r="WVO18" s="90">
        <v>35379</v>
      </c>
      <c r="WVP18" s="90">
        <v>35379</v>
      </c>
      <c r="WVQ18" s="90">
        <v>35379</v>
      </c>
      <c r="WVR18" s="90">
        <v>35379</v>
      </c>
      <c r="WVS18" s="90">
        <v>35379</v>
      </c>
      <c r="WVT18" s="90">
        <v>35379</v>
      </c>
      <c r="WVU18" s="90">
        <v>35379</v>
      </c>
      <c r="WVV18" s="90">
        <v>35379</v>
      </c>
      <c r="WVW18" s="90">
        <v>35379</v>
      </c>
      <c r="WVX18" s="90">
        <v>35379</v>
      </c>
      <c r="WVY18" s="90">
        <v>35379</v>
      </c>
      <c r="WVZ18" s="90">
        <v>35379</v>
      </c>
      <c r="WWA18" s="90">
        <v>35379</v>
      </c>
      <c r="WWB18" s="90">
        <v>35379</v>
      </c>
      <c r="WWC18" s="90">
        <v>35379</v>
      </c>
      <c r="WWD18" s="90">
        <v>35379</v>
      </c>
      <c r="WWE18" s="90">
        <v>35379</v>
      </c>
      <c r="WWF18" s="90">
        <v>35379</v>
      </c>
      <c r="WWG18" s="90">
        <v>35379</v>
      </c>
      <c r="WWH18" s="90">
        <v>35379</v>
      </c>
      <c r="WWI18" s="90">
        <v>35379</v>
      </c>
      <c r="WWJ18" s="90">
        <v>35379</v>
      </c>
      <c r="WWK18" s="90">
        <v>35379</v>
      </c>
      <c r="WWL18" s="90">
        <v>35379</v>
      </c>
      <c r="WWM18" s="90">
        <v>35379</v>
      </c>
      <c r="WWN18" s="90">
        <v>35379</v>
      </c>
      <c r="WWO18" s="90">
        <v>35379</v>
      </c>
      <c r="WWP18" s="90">
        <v>35379</v>
      </c>
      <c r="WWQ18" s="90">
        <v>35379</v>
      </c>
      <c r="WWR18" s="90">
        <v>35379</v>
      </c>
      <c r="WWS18" s="90">
        <v>35379</v>
      </c>
      <c r="WWT18" s="90">
        <v>35379</v>
      </c>
      <c r="WWU18" s="90">
        <v>35379</v>
      </c>
      <c r="WWV18" s="90">
        <v>35379</v>
      </c>
      <c r="WWW18" s="90">
        <v>35379</v>
      </c>
      <c r="WWX18" s="90">
        <v>35379</v>
      </c>
      <c r="WWY18" s="90">
        <v>35379</v>
      </c>
      <c r="WWZ18" s="90">
        <v>35379</v>
      </c>
      <c r="WXA18" s="90">
        <v>35379</v>
      </c>
      <c r="WXB18" s="90">
        <v>35379</v>
      </c>
      <c r="WXC18" s="90">
        <v>35379</v>
      </c>
      <c r="WXD18" s="90">
        <v>35379</v>
      </c>
      <c r="WXE18" s="90">
        <v>35379</v>
      </c>
      <c r="WXF18" s="90">
        <v>35379</v>
      </c>
      <c r="WXG18" s="90">
        <v>35379</v>
      </c>
      <c r="WXH18" s="90">
        <v>35379</v>
      </c>
      <c r="WXI18" s="90">
        <v>35379</v>
      </c>
      <c r="WXJ18" s="90">
        <v>35379</v>
      </c>
      <c r="WXK18" s="90">
        <v>35379</v>
      </c>
      <c r="WXL18" s="90">
        <v>35379</v>
      </c>
      <c r="WXM18" s="90">
        <v>35379</v>
      </c>
      <c r="WXN18" s="90">
        <v>35379</v>
      </c>
      <c r="WXO18" s="90">
        <v>35379</v>
      </c>
      <c r="WXP18" s="90">
        <v>35379</v>
      </c>
      <c r="WXQ18" s="90">
        <v>35379</v>
      </c>
      <c r="WXR18" s="90">
        <v>35379</v>
      </c>
      <c r="WXS18" s="90">
        <v>35379</v>
      </c>
      <c r="WXT18" s="90">
        <v>35379</v>
      </c>
      <c r="WXU18" s="90">
        <v>35379</v>
      </c>
      <c r="WXV18" s="90">
        <v>35379</v>
      </c>
      <c r="WXW18" s="90">
        <v>35379</v>
      </c>
      <c r="WXX18" s="90">
        <v>35379</v>
      </c>
      <c r="WXY18" s="90">
        <v>35379</v>
      </c>
      <c r="WXZ18" s="90">
        <v>35379</v>
      </c>
      <c r="WYA18" s="90">
        <v>35379</v>
      </c>
      <c r="WYB18" s="90">
        <v>35379</v>
      </c>
      <c r="WYC18" s="90">
        <v>35379</v>
      </c>
      <c r="WYD18" s="90">
        <v>35379</v>
      </c>
      <c r="WYE18" s="90">
        <v>35379</v>
      </c>
      <c r="WYF18" s="90">
        <v>35379</v>
      </c>
      <c r="WYG18" s="90">
        <v>35379</v>
      </c>
      <c r="WYH18" s="90">
        <v>35379</v>
      </c>
      <c r="WYI18" s="90">
        <v>35379</v>
      </c>
      <c r="WYJ18" s="90">
        <v>35379</v>
      </c>
      <c r="WYK18" s="90">
        <v>35379</v>
      </c>
      <c r="WYL18" s="90">
        <v>35379</v>
      </c>
      <c r="WYM18" s="90">
        <v>35379</v>
      </c>
      <c r="WYN18" s="90">
        <v>35379</v>
      </c>
      <c r="WYO18" s="90">
        <v>35379</v>
      </c>
      <c r="WYP18" s="90">
        <v>35379</v>
      </c>
      <c r="WYQ18" s="90">
        <v>35379</v>
      </c>
      <c r="WYR18" s="90">
        <v>35379</v>
      </c>
      <c r="WYS18" s="90">
        <v>35379</v>
      </c>
      <c r="WYT18" s="90">
        <v>35379</v>
      </c>
      <c r="WYU18" s="90">
        <v>35379</v>
      </c>
      <c r="WYV18" s="90">
        <v>35379</v>
      </c>
      <c r="WYW18" s="90">
        <v>35379</v>
      </c>
      <c r="WYX18" s="90">
        <v>35379</v>
      </c>
      <c r="WYY18" s="90">
        <v>35379</v>
      </c>
      <c r="WYZ18" s="90">
        <v>35379</v>
      </c>
      <c r="WZA18" s="90">
        <v>35379</v>
      </c>
      <c r="WZB18" s="90">
        <v>35379</v>
      </c>
      <c r="WZC18" s="90">
        <v>35379</v>
      </c>
      <c r="WZD18" s="90">
        <v>35379</v>
      </c>
      <c r="WZE18" s="90">
        <v>35379</v>
      </c>
      <c r="WZF18" s="90">
        <v>35379</v>
      </c>
      <c r="WZG18" s="90">
        <v>35379</v>
      </c>
      <c r="WZH18" s="90">
        <v>35379</v>
      </c>
      <c r="WZI18" s="90">
        <v>35379</v>
      </c>
      <c r="WZJ18" s="90">
        <v>35379</v>
      </c>
      <c r="WZK18" s="90">
        <v>35379</v>
      </c>
      <c r="WZL18" s="90">
        <v>35379</v>
      </c>
      <c r="WZM18" s="90">
        <v>35379</v>
      </c>
      <c r="WZN18" s="90">
        <v>35379</v>
      </c>
      <c r="WZO18" s="90">
        <v>35379</v>
      </c>
      <c r="WZP18" s="90">
        <v>35379</v>
      </c>
      <c r="WZQ18" s="90">
        <v>35379</v>
      </c>
      <c r="WZR18" s="90">
        <v>35379</v>
      </c>
      <c r="WZS18" s="90">
        <v>35379</v>
      </c>
      <c r="WZT18" s="90">
        <v>35379</v>
      </c>
      <c r="WZU18" s="90">
        <v>35379</v>
      </c>
      <c r="WZV18" s="90">
        <v>35379</v>
      </c>
      <c r="WZW18" s="90">
        <v>35379</v>
      </c>
      <c r="WZX18" s="90">
        <v>35379</v>
      </c>
      <c r="WZY18" s="90">
        <v>35379</v>
      </c>
      <c r="WZZ18" s="90">
        <v>35379</v>
      </c>
      <c r="XAA18" s="90">
        <v>35379</v>
      </c>
      <c r="XAB18" s="90">
        <v>35379</v>
      </c>
      <c r="XAC18" s="90">
        <v>35379</v>
      </c>
      <c r="XAD18" s="90">
        <v>35379</v>
      </c>
      <c r="XAE18" s="90">
        <v>35379</v>
      </c>
      <c r="XAF18" s="90">
        <v>35379</v>
      </c>
      <c r="XAG18" s="90">
        <v>35379</v>
      </c>
      <c r="XAH18" s="90">
        <v>35379</v>
      </c>
      <c r="XAI18" s="90">
        <v>35379</v>
      </c>
      <c r="XAJ18" s="90">
        <v>35379</v>
      </c>
      <c r="XAK18" s="90">
        <v>35379</v>
      </c>
      <c r="XAL18" s="90">
        <v>35379</v>
      </c>
      <c r="XAM18" s="90">
        <v>35379</v>
      </c>
      <c r="XAN18" s="90">
        <v>35379</v>
      </c>
      <c r="XAO18" s="90">
        <v>35379</v>
      </c>
      <c r="XAP18" s="90">
        <v>35379</v>
      </c>
      <c r="XAQ18" s="90">
        <v>35379</v>
      </c>
      <c r="XAR18" s="90">
        <v>35379</v>
      </c>
      <c r="XAS18" s="90">
        <v>35379</v>
      </c>
      <c r="XAT18" s="90">
        <v>35379</v>
      </c>
      <c r="XAU18" s="90">
        <v>35379</v>
      </c>
      <c r="XAV18" s="90">
        <v>35379</v>
      </c>
      <c r="XAW18" s="90">
        <v>35379</v>
      </c>
      <c r="XAX18" s="90">
        <v>35379</v>
      </c>
      <c r="XAY18" s="90">
        <v>35379</v>
      </c>
      <c r="XAZ18" s="90">
        <v>35379</v>
      </c>
      <c r="XBA18" s="90">
        <v>35379</v>
      </c>
      <c r="XBB18" s="90">
        <v>35379</v>
      </c>
      <c r="XBC18" s="90">
        <v>35379</v>
      </c>
      <c r="XBD18" s="90">
        <v>35379</v>
      </c>
      <c r="XBE18" s="90">
        <v>35379</v>
      </c>
      <c r="XBF18" s="90">
        <v>35379</v>
      </c>
      <c r="XBG18" s="90">
        <v>35379</v>
      </c>
      <c r="XBH18" s="90">
        <v>35379</v>
      </c>
      <c r="XBI18" s="90">
        <v>35379</v>
      </c>
      <c r="XBJ18" s="90">
        <v>35379</v>
      </c>
      <c r="XBK18" s="90">
        <v>35379</v>
      </c>
      <c r="XBL18" s="90">
        <v>35379</v>
      </c>
      <c r="XBM18" s="90">
        <v>35379</v>
      </c>
      <c r="XBN18" s="90">
        <v>35379</v>
      </c>
      <c r="XBO18" s="90">
        <v>35379</v>
      </c>
      <c r="XBP18" s="90">
        <v>35379</v>
      </c>
      <c r="XBQ18" s="90">
        <v>35379</v>
      </c>
      <c r="XBR18" s="90">
        <v>35379</v>
      </c>
      <c r="XBS18" s="90">
        <v>35379</v>
      </c>
      <c r="XBT18" s="90">
        <v>35379</v>
      </c>
      <c r="XBU18" s="90">
        <v>35379</v>
      </c>
      <c r="XBV18" s="90">
        <v>35379</v>
      </c>
      <c r="XBW18" s="90">
        <v>35379</v>
      </c>
      <c r="XBX18" s="90">
        <v>35379</v>
      </c>
      <c r="XBY18" s="90">
        <v>35379</v>
      </c>
      <c r="XBZ18" s="90">
        <v>35379</v>
      </c>
      <c r="XCA18" s="90">
        <v>35379</v>
      </c>
      <c r="XCB18" s="90">
        <v>35379</v>
      </c>
      <c r="XCC18" s="90">
        <v>35379</v>
      </c>
      <c r="XCD18" s="90">
        <v>35379</v>
      </c>
      <c r="XCE18" s="90">
        <v>35379</v>
      </c>
      <c r="XCF18" s="90">
        <v>35379</v>
      </c>
      <c r="XCG18" s="90">
        <v>35379</v>
      </c>
      <c r="XCH18" s="90">
        <v>35379</v>
      </c>
      <c r="XCI18" s="90">
        <v>35379</v>
      </c>
      <c r="XCJ18" s="90">
        <v>35379</v>
      </c>
      <c r="XCK18" s="90">
        <v>35379</v>
      </c>
      <c r="XCL18" s="90">
        <v>35379</v>
      </c>
      <c r="XCM18" s="90">
        <v>35379</v>
      </c>
      <c r="XCN18" s="90">
        <v>35379</v>
      </c>
      <c r="XCO18" s="90">
        <v>35379</v>
      </c>
      <c r="XCP18" s="90">
        <v>35379</v>
      </c>
      <c r="XCQ18" s="90">
        <v>35379</v>
      </c>
      <c r="XCR18" s="90">
        <v>35379</v>
      </c>
      <c r="XCS18" s="90">
        <v>35379</v>
      </c>
      <c r="XCT18" s="90">
        <v>35379</v>
      </c>
      <c r="XCU18" s="90">
        <v>35379</v>
      </c>
      <c r="XCV18" s="90">
        <v>35379</v>
      </c>
      <c r="XCW18" s="90">
        <v>35379</v>
      </c>
      <c r="XCX18" s="90">
        <v>35379</v>
      </c>
      <c r="XCY18" s="90">
        <v>35379</v>
      </c>
      <c r="XCZ18" s="90">
        <v>35379</v>
      </c>
      <c r="XDA18" s="90">
        <v>35379</v>
      </c>
      <c r="XDB18" s="90">
        <v>35379</v>
      </c>
      <c r="XDC18" s="90">
        <v>35379</v>
      </c>
      <c r="XDD18" s="90">
        <v>35379</v>
      </c>
      <c r="XDE18" s="90">
        <v>35379</v>
      </c>
      <c r="XDF18" s="90">
        <v>35379</v>
      </c>
      <c r="XDG18" s="90">
        <v>35379</v>
      </c>
      <c r="XDH18" s="90">
        <v>35379</v>
      </c>
      <c r="XDI18" s="90">
        <v>35379</v>
      </c>
      <c r="XDJ18" s="90">
        <v>35379</v>
      </c>
      <c r="XDK18" s="90">
        <v>35379</v>
      </c>
      <c r="XDL18" s="90">
        <v>35379</v>
      </c>
      <c r="XDM18" s="90">
        <v>35379</v>
      </c>
      <c r="XDN18" s="90">
        <v>35379</v>
      </c>
      <c r="XDO18" s="90">
        <v>35379</v>
      </c>
      <c r="XDP18" s="90">
        <v>35379</v>
      </c>
      <c r="XDQ18" s="90">
        <v>35379</v>
      </c>
      <c r="XDR18" s="90">
        <v>35379</v>
      </c>
      <c r="XDS18" s="90">
        <v>35379</v>
      </c>
      <c r="XDT18" s="90">
        <v>35379</v>
      </c>
      <c r="XDU18" s="90">
        <v>35379</v>
      </c>
      <c r="XDV18" s="90">
        <v>35379</v>
      </c>
      <c r="XDW18" s="90">
        <v>35379</v>
      </c>
      <c r="XDX18" s="90">
        <v>35379</v>
      </c>
      <c r="XDY18" s="90">
        <v>35379</v>
      </c>
      <c r="XDZ18" s="90">
        <v>35379</v>
      </c>
      <c r="XEA18" s="90">
        <v>35379</v>
      </c>
      <c r="XEB18" s="90">
        <v>35379</v>
      </c>
      <c r="XEC18" s="90">
        <v>35379</v>
      </c>
      <c r="XED18" s="90">
        <v>35379</v>
      </c>
      <c r="XEE18" s="90">
        <v>35379</v>
      </c>
      <c r="XEF18" s="90">
        <v>35379</v>
      </c>
      <c r="XEG18" s="90">
        <v>35379</v>
      </c>
      <c r="XEH18" s="90">
        <v>35379</v>
      </c>
      <c r="XEI18" s="90">
        <v>35379</v>
      </c>
      <c r="XEJ18" s="90">
        <v>35379</v>
      </c>
      <c r="XEK18" s="90">
        <v>35379</v>
      </c>
      <c r="XEL18" s="90">
        <v>35379</v>
      </c>
      <c r="XEM18" s="90">
        <v>35379</v>
      </c>
      <c r="XEN18" s="90">
        <v>35379</v>
      </c>
      <c r="XEO18" s="90">
        <v>35379</v>
      </c>
      <c r="XEP18" s="90">
        <v>35379</v>
      </c>
      <c r="XEQ18" s="90">
        <v>35379</v>
      </c>
      <c r="XER18" s="90">
        <v>35379</v>
      </c>
      <c r="XES18" s="90">
        <v>35379</v>
      </c>
      <c r="XET18" s="90">
        <v>35379</v>
      </c>
      <c r="XEU18" s="90">
        <v>35379</v>
      </c>
      <c r="XEV18" s="90">
        <v>35379</v>
      </c>
      <c r="XEW18" s="90">
        <v>35379</v>
      </c>
      <c r="XEX18" s="90">
        <v>35379</v>
      </c>
      <c r="XEY18" s="90">
        <v>35379</v>
      </c>
      <c r="XEZ18" s="90">
        <v>35379</v>
      </c>
      <c r="XFA18" s="90">
        <v>35379</v>
      </c>
      <c r="XFB18" s="90">
        <v>35379</v>
      </c>
      <c r="XFC18" s="90">
        <v>35379</v>
      </c>
      <c r="XFD18" s="90">
        <v>35379</v>
      </c>
    </row>
    <row r="19" spans="1:16384">
      <c r="A19" s="90" t="str">
        <f>'Dashboard Production Quality'!A20</f>
        <v>2d</v>
      </c>
      <c r="B19" s="90" t="str">
        <f>'Dashboard Production Quality'!B20</f>
        <v xml:space="preserve">Power solar </v>
      </c>
      <c r="C19" s="90" t="str">
        <f>'Dashboard Production Quality'!C20</f>
        <v>KWH</v>
      </c>
      <c r="D19" s="140">
        <v>9815.239999999998</v>
      </c>
      <c r="E19">
        <v>9435.68</v>
      </c>
      <c r="F19">
        <v>13434</v>
      </c>
      <c r="G19" s="149">
        <v>10392</v>
      </c>
      <c r="H19">
        <v>25653</v>
      </c>
      <c r="I19">
        <v>11418</v>
      </c>
      <c r="J19">
        <v>8778</v>
      </c>
      <c r="K19">
        <v>6981</v>
      </c>
      <c r="L19"/>
      <c r="M19"/>
      <c r="N19"/>
      <c r="O19"/>
    </row>
    <row r="20" spans="1:16384">
      <c r="A20" s="90" t="str">
        <f>'Dashboard Production Quality'!A21</f>
        <v>2e</v>
      </c>
      <c r="B20" s="90" t="str">
        <f>'Dashboard Production Quality'!B21</f>
        <v>Total Power Consumption</v>
      </c>
      <c r="C20" s="90" t="str">
        <f>'Dashboard Production Quality'!C21</f>
        <v>KWH</v>
      </c>
      <c r="D20" s="102">
        <f t="shared" ref="D20:O20" si="5">D19+D18</f>
        <v>44877.24</v>
      </c>
      <c r="E20" s="90">
        <f t="shared" si="5"/>
        <v>47601.68</v>
      </c>
      <c r="F20" s="90">
        <f t="shared" si="5"/>
        <v>48365</v>
      </c>
      <c r="G20" s="90">
        <f t="shared" si="5"/>
        <v>48480</v>
      </c>
      <c r="H20" s="90">
        <f t="shared" si="5"/>
        <v>55659</v>
      </c>
      <c r="I20" s="90">
        <f t="shared" si="5"/>
        <v>38077</v>
      </c>
      <c r="J20" s="90">
        <f t="shared" si="5"/>
        <v>55227</v>
      </c>
      <c r="K20" s="90">
        <f t="shared" si="5"/>
        <v>41169</v>
      </c>
      <c r="L20" s="90">
        <f t="shared" si="5"/>
        <v>0</v>
      </c>
      <c r="M20" s="90">
        <f t="shared" si="5"/>
        <v>0</v>
      </c>
      <c r="N20" s="90">
        <f t="shared" si="5"/>
        <v>0</v>
      </c>
      <c r="O20" s="90">
        <f t="shared" si="5"/>
        <v>0</v>
      </c>
    </row>
    <row r="21" spans="1:16384">
      <c r="A21" s="90" t="str">
        <f>'Dashboard Production Quality'!A22</f>
        <v>2f</v>
      </c>
      <c r="B21" s="90" t="str">
        <f>'Dashboard Production Quality'!B22</f>
        <v>% Solar</v>
      </c>
      <c r="C21" s="90" t="str">
        <f>'Dashboard Production Quality'!C22</f>
        <v>%</v>
      </c>
      <c r="D21" s="102">
        <f t="shared" ref="D21:O21" si="6">D19/D20</f>
        <v>0.21871309376423323</v>
      </c>
      <c r="E21" s="100">
        <f t="shared" si="6"/>
        <v>0.19822157537297003</v>
      </c>
      <c r="F21" s="100">
        <f t="shared" si="6"/>
        <v>0.27776284503256488</v>
      </c>
      <c r="G21" s="100">
        <f t="shared" si="6"/>
        <v>0.21435643564356435</v>
      </c>
      <c r="H21" s="100">
        <f t="shared" si="6"/>
        <v>0.46089581199805962</v>
      </c>
      <c r="I21" s="100">
        <f t="shared" si="6"/>
        <v>0.29986606087664469</v>
      </c>
      <c r="J21" s="100">
        <f t="shared" si="6"/>
        <v>0.15894399478515944</v>
      </c>
      <c r="K21" s="100">
        <f t="shared" si="6"/>
        <v>0.1695693361509874</v>
      </c>
      <c r="L21" s="100" t="e">
        <f t="shared" si="6"/>
        <v>#DIV/0!</v>
      </c>
      <c r="M21" s="100" t="e">
        <f t="shared" si="6"/>
        <v>#DIV/0!</v>
      </c>
      <c r="N21" s="100" t="e">
        <f t="shared" si="6"/>
        <v>#DIV/0!</v>
      </c>
      <c r="O21" s="100" t="e">
        <f t="shared" si="6"/>
        <v>#DIV/0!</v>
      </c>
    </row>
    <row r="22" spans="1:16384">
      <c r="A22" s="90" t="str">
        <f>'Dashboard Production Quality'!A23</f>
        <v>2g</v>
      </c>
      <c r="B22" s="90" t="str">
        <f>'Dashboard Production Quality'!B23</f>
        <v>Power  Efficiency</v>
      </c>
      <c r="C22" s="90" t="str">
        <f>'Dashboard Production Quality'!C23</f>
        <v>KWH/M3</v>
      </c>
      <c r="D22" s="102">
        <f t="shared" ref="D22:O22" si="7">D20/D16</f>
        <v>2.328986454927604</v>
      </c>
      <c r="E22" s="96">
        <f t="shared" si="7"/>
        <v>2.2187787825114196</v>
      </c>
      <c r="F22" s="96">
        <f t="shared" si="7"/>
        <v>2.3924119509299566</v>
      </c>
      <c r="G22" s="96">
        <f t="shared" si="7"/>
        <v>2.0175621124474592</v>
      </c>
      <c r="H22" s="96">
        <f t="shared" si="7"/>
        <v>3.0553329307789427</v>
      </c>
      <c r="I22" s="96">
        <f t="shared" si="7"/>
        <v>2.1833142201834863</v>
      </c>
      <c r="J22" s="96">
        <f t="shared" si="7"/>
        <v>2.0574078903252246</v>
      </c>
      <c r="K22" s="96">
        <f t="shared" si="7"/>
        <v>1.4315170903021663</v>
      </c>
      <c r="L22" s="96" t="e">
        <f t="shared" si="7"/>
        <v>#DIV/0!</v>
      </c>
      <c r="M22" s="96" t="e">
        <f t="shared" si="7"/>
        <v>#DIV/0!</v>
      </c>
      <c r="N22" s="96" t="e">
        <f t="shared" si="7"/>
        <v>#DIV/0!</v>
      </c>
      <c r="O22" s="96" t="e">
        <f t="shared" si="7"/>
        <v>#DIV/0!</v>
      </c>
    </row>
    <row r="23" spans="1:16384">
      <c r="A23" s="90" t="str">
        <f>'Dashboard Production Quality'!A24</f>
        <v>2h</v>
      </c>
      <c r="B23" s="90" t="str">
        <f>'Dashboard Production Quality'!B24</f>
        <v>Production Loss</v>
      </c>
      <c r="C23" s="90" t="str">
        <f>'Dashboard Production Quality'!C24</f>
        <v>M3</v>
      </c>
      <c r="D23">
        <v>1625</v>
      </c>
      <c r="E23">
        <v>1991</v>
      </c>
      <c r="F23">
        <v>795.90000000000146</v>
      </c>
      <c r="G23">
        <v>496</v>
      </c>
      <c r="H23">
        <v>1639</v>
      </c>
      <c r="I23">
        <v>862</v>
      </c>
      <c r="J23">
        <v>2662</v>
      </c>
      <c r="K23">
        <v>1962</v>
      </c>
      <c r="L23"/>
      <c r="M23"/>
      <c r="N23"/>
      <c r="O23"/>
    </row>
    <row r="24" spans="1:16384">
      <c r="A24" s="170">
        <f>'Dashboard Production Quality'!A26</f>
        <v>3</v>
      </c>
      <c r="B24" s="171" t="str">
        <f>'Dashboard Production Quality'!B26</f>
        <v>A.I.C PRODUCTION SITE</v>
      </c>
      <c r="C24" s="170">
        <f>'Dashboard Production Quality'!C26</f>
        <v>0</v>
      </c>
      <c r="D24" s="176"/>
      <c r="E24" s="170"/>
      <c r="F24" s="170"/>
      <c r="G24" s="170"/>
      <c r="H24" s="170"/>
      <c r="I24" s="170"/>
      <c r="J24" s="170"/>
      <c r="K24" s="170"/>
      <c r="L24" s="170"/>
      <c r="M24" s="170"/>
      <c r="N24" s="170"/>
      <c r="O24" s="170"/>
    </row>
    <row r="25" spans="1:16384">
      <c r="A25" s="90" t="str">
        <f>'Dashboard Production Quality'!A27</f>
        <v>3a</v>
      </c>
      <c r="B25" s="90" t="str">
        <f>'Dashboard Production Quality'!B27</f>
        <v>Water Volume Abstracted</v>
      </c>
      <c r="C25" s="90" t="str">
        <f>'Dashboard Production Quality'!C27</f>
        <v>M3</v>
      </c>
      <c r="D25" s="140">
        <v>12082</v>
      </c>
      <c r="E25">
        <v>13870</v>
      </c>
      <c r="F25">
        <v>11999</v>
      </c>
      <c r="G25">
        <v>6887</v>
      </c>
      <c r="H25">
        <v>7572</v>
      </c>
      <c r="I25">
        <v>7546</v>
      </c>
      <c r="J25">
        <v>15264</v>
      </c>
      <c r="K25">
        <v>16841</v>
      </c>
      <c r="L25"/>
      <c r="M25"/>
      <c r="N25"/>
      <c r="O25"/>
    </row>
    <row r="26" spans="1:16384">
      <c r="A26" s="90" t="str">
        <f>'Dashboard Production Quality'!A28</f>
        <v>3b</v>
      </c>
      <c r="B26" s="90" t="str">
        <f>'Dashboard Production Quality'!B28</f>
        <v>Water Volume Supplied</v>
      </c>
      <c r="C26" s="90" t="str">
        <f>'Dashboard Production Quality'!C28</f>
        <v>M3</v>
      </c>
      <c r="D26" s="102">
        <f>D25-D29</f>
        <v>12082</v>
      </c>
      <c r="E26" s="102">
        <f t="shared" ref="E26:O26" si="8">E25-E29</f>
        <v>13870</v>
      </c>
      <c r="F26" s="102">
        <f t="shared" si="8"/>
        <v>11999</v>
      </c>
      <c r="G26" s="102">
        <f t="shared" si="8"/>
        <v>6887</v>
      </c>
      <c r="H26" s="102">
        <f t="shared" si="8"/>
        <v>7382</v>
      </c>
      <c r="I26" s="102">
        <f t="shared" si="8"/>
        <v>7382</v>
      </c>
      <c r="J26" s="102">
        <f t="shared" si="8"/>
        <v>14946</v>
      </c>
      <c r="K26" s="102">
        <f t="shared" si="8"/>
        <v>16763</v>
      </c>
      <c r="L26" s="102">
        <f t="shared" si="8"/>
        <v>0</v>
      </c>
      <c r="M26" s="102">
        <f t="shared" si="8"/>
        <v>0</v>
      </c>
      <c r="N26" s="102">
        <f t="shared" si="8"/>
        <v>0</v>
      </c>
      <c r="O26" s="102">
        <f t="shared" si="8"/>
        <v>0</v>
      </c>
    </row>
    <row r="27" spans="1:16384">
      <c r="A27" s="90" t="str">
        <f>'Dashboard Production Quality'!A29</f>
        <v>3c</v>
      </c>
      <c r="B27" s="90" t="str">
        <f>'Dashboard Production Quality'!B29</f>
        <v>Power Consumption</v>
      </c>
      <c r="C27" s="90" t="str">
        <f>'Dashboard Production Quality'!C29</f>
        <v>KWH</v>
      </c>
      <c r="D27" s="140">
        <v>11624</v>
      </c>
      <c r="E27">
        <v>3760</v>
      </c>
      <c r="F27">
        <v>6014</v>
      </c>
      <c r="G27">
        <v>3709</v>
      </c>
      <c r="H27">
        <v>3129</v>
      </c>
      <c r="I27">
        <v>3380</v>
      </c>
      <c r="J27">
        <v>8304</v>
      </c>
      <c r="K27">
        <v>10709.555538671935</v>
      </c>
      <c r="L27"/>
      <c r="M27"/>
      <c r="N27"/>
      <c r="O27"/>
    </row>
    <row r="28" spans="1:16384">
      <c r="A28" s="90" t="str">
        <f>'Dashboard Production Quality'!A30</f>
        <v>3d</v>
      </c>
      <c r="B28" s="90" t="str">
        <f>'Dashboard Production Quality'!B30</f>
        <v>Power  Efficiency</v>
      </c>
      <c r="C28" s="90" t="str">
        <f>'Dashboard Production Quality'!C30</f>
        <v>KWH/M3</v>
      </c>
      <c r="D28" s="102">
        <f>D27/D25</f>
        <v>0.96209236881311044</v>
      </c>
      <c r="E28" s="96">
        <f t="shared" ref="E28:O28" si="9">E27/E25</f>
        <v>0.27108868060562363</v>
      </c>
      <c r="F28" s="96">
        <f t="shared" si="9"/>
        <v>0.50120843403616966</v>
      </c>
      <c r="G28" s="96">
        <f t="shared" si="9"/>
        <v>0.53855089298678671</v>
      </c>
      <c r="H28" s="96">
        <f t="shared" si="9"/>
        <v>0.41323296354992078</v>
      </c>
      <c r="I28" s="96">
        <f t="shared" si="9"/>
        <v>0.44791942751126423</v>
      </c>
      <c r="J28" s="96">
        <f t="shared" si="9"/>
        <v>0.54402515723270439</v>
      </c>
      <c r="K28" s="96">
        <f t="shared" si="9"/>
        <v>0.6359215924631515</v>
      </c>
      <c r="L28" s="96" t="e">
        <f t="shared" si="9"/>
        <v>#DIV/0!</v>
      </c>
      <c r="M28" s="96" t="e">
        <f t="shared" si="9"/>
        <v>#DIV/0!</v>
      </c>
      <c r="N28" s="96" t="e">
        <f t="shared" si="9"/>
        <v>#DIV/0!</v>
      </c>
      <c r="O28" s="96" t="e">
        <f t="shared" si="9"/>
        <v>#DIV/0!</v>
      </c>
    </row>
    <row r="29" spans="1:16384">
      <c r="A29" s="90" t="str">
        <f>'Dashboard Production Quality'!A31</f>
        <v>3e</v>
      </c>
      <c r="B29" s="90" t="str">
        <f>'Dashboard Production Quality'!B31</f>
        <v>Production Loss</v>
      </c>
      <c r="C29" s="90" t="str">
        <f>'Dashboard Production Quality'!C31</f>
        <v>M3</v>
      </c>
      <c r="D29">
        <v>0</v>
      </c>
      <c r="E29">
        <v>0</v>
      </c>
      <c r="F29">
        <v>0</v>
      </c>
      <c r="G29">
        <v>0</v>
      </c>
      <c r="H29">
        <v>190</v>
      </c>
      <c r="I29">
        <v>164</v>
      </c>
      <c r="J29">
        <v>318</v>
      </c>
      <c r="K29">
        <v>78</v>
      </c>
      <c r="L29"/>
      <c r="M29"/>
      <c r="N29"/>
      <c r="O29"/>
    </row>
    <row r="30" spans="1:16384">
      <c r="A30" s="170">
        <f>'Dashboard Production Quality'!A33</f>
        <v>4</v>
      </c>
      <c r="B30" s="171" t="str">
        <f>'Dashboard Production Quality'!B33</f>
        <v>KARATI PRODUCTION SITE</v>
      </c>
      <c r="C30" s="170">
        <f>'Dashboard Production Quality'!C33</f>
        <v>0</v>
      </c>
      <c r="D30" s="176"/>
      <c r="E30" s="170"/>
      <c r="F30" s="170"/>
      <c r="G30" s="170"/>
      <c r="H30" s="170"/>
      <c r="I30" s="170"/>
      <c r="J30" s="170"/>
      <c r="K30" s="170"/>
      <c r="L30" s="170"/>
      <c r="M30" s="170"/>
      <c r="N30" s="170"/>
      <c r="O30" s="170"/>
    </row>
    <row r="31" spans="1:16384">
      <c r="A31" s="90" t="str">
        <f>'Dashboard Production Quality'!A34</f>
        <v>4a</v>
      </c>
      <c r="B31" s="90" t="str">
        <f>'Dashboard Production Quality'!B34</f>
        <v>Water Volume Abstracted</v>
      </c>
      <c r="C31" s="90" t="str">
        <f>'Dashboard Production Quality'!C34</f>
        <v>M3</v>
      </c>
      <c r="D31" s="140">
        <v>40400.740000000005</v>
      </c>
      <c r="E31">
        <v>54383</v>
      </c>
      <c r="F31">
        <v>58293</v>
      </c>
      <c r="G31">
        <v>61945</v>
      </c>
      <c r="H31">
        <v>51662</v>
      </c>
      <c r="I31">
        <v>53023</v>
      </c>
      <c r="J31">
        <v>62939</v>
      </c>
      <c r="K31">
        <v>55641</v>
      </c>
      <c r="L31"/>
      <c r="M31"/>
      <c r="N31"/>
      <c r="O31"/>
    </row>
    <row r="32" spans="1:16384">
      <c r="A32" s="90" t="str">
        <f>'Dashboard Production Quality'!A35</f>
        <v>4b</v>
      </c>
      <c r="B32" s="90" t="str">
        <f>'Dashboard Production Quality'!B35</f>
        <v>Water Volume Supplied</v>
      </c>
      <c r="C32" s="90" t="str">
        <f>'Dashboard Production Quality'!C35</f>
        <v>M3</v>
      </c>
      <c r="D32" s="102">
        <f>D31-D38</f>
        <v>38380.703000000009</v>
      </c>
      <c r="E32" s="102">
        <f t="shared" ref="E32:O32" si="10">E31-E38</f>
        <v>53463</v>
      </c>
      <c r="F32" s="102">
        <f t="shared" si="10"/>
        <v>54982</v>
      </c>
      <c r="G32" s="102">
        <f t="shared" si="10"/>
        <v>56138</v>
      </c>
      <c r="H32" s="102">
        <f t="shared" si="10"/>
        <v>47935</v>
      </c>
      <c r="I32" s="102">
        <f t="shared" si="10"/>
        <v>47935</v>
      </c>
      <c r="J32" s="102">
        <f t="shared" si="10"/>
        <v>58640</v>
      </c>
      <c r="K32" s="102">
        <f t="shared" si="10"/>
        <v>52879</v>
      </c>
      <c r="L32" s="102">
        <f t="shared" si="10"/>
        <v>0</v>
      </c>
      <c r="M32" s="102">
        <f t="shared" si="10"/>
        <v>0</v>
      </c>
      <c r="N32" s="102">
        <f t="shared" si="10"/>
        <v>0</v>
      </c>
      <c r="O32" s="102">
        <f t="shared" si="10"/>
        <v>0</v>
      </c>
    </row>
    <row r="33" spans="1:15">
      <c r="A33" s="90" t="str">
        <f>'Dashboard Production Quality'!A36</f>
        <v>4c</v>
      </c>
      <c r="B33" s="90" t="str">
        <f>'Dashboard Production Quality'!B36</f>
        <v>Power Grid</v>
      </c>
      <c r="C33" s="90" t="str">
        <f>'Dashboard Production Quality'!C36</f>
        <v>KWH</v>
      </c>
      <c r="D33" s="140">
        <v>45936</v>
      </c>
      <c r="E33">
        <v>32553</v>
      </c>
      <c r="F33">
        <v>34693</v>
      </c>
      <c r="G33">
        <v>32384</v>
      </c>
      <c r="H33">
        <v>25231</v>
      </c>
      <c r="I33">
        <v>23120</v>
      </c>
      <c r="J33">
        <v>88519</v>
      </c>
      <c r="K33">
        <v>41487</v>
      </c>
      <c r="L33"/>
      <c r="M33"/>
      <c r="N33"/>
      <c r="O33"/>
    </row>
    <row r="34" spans="1:15">
      <c r="A34" s="90" t="str">
        <f>'Dashboard Production Quality'!A37</f>
        <v>4d</v>
      </c>
      <c r="B34" s="90" t="str">
        <f>'Dashboard Production Quality'!B37</f>
        <v xml:space="preserve">Power Solar </v>
      </c>
      <c r="C34" s="90" t="str">
        <f>'Dashboard Production Quality'!C37</f>
        <v>KWH</v>
      </c>
      <c r="D34" s="140">
        <v>7866.949999999998</v>
      </c>
      <c r="E34">
        <v>6569</v>
      </c>
      <c r="F34" s="1">
        <v>6217</v>
      </c>
      <c r="G34" s="149">
        <v>38683</v>
      </c>
      <c r="H34">
        <v>9456</v>
      </c>
      <c r="I34" s="146">
        <v>10122</v>
      </c>
      <c r="J34">
        <v>13486</v>
      </c>
      <c r="K34">
        <v>36723</v>
      </c>
      <c r="L34"/>
      <c r="M34"/>
      <c r="N34"/>
      <c r="O34"/>
    </row>
    <row r="35" spans="1:15">
      <c r="A35" s="90" t="str">
        <f>'Dashboard Production Quality'!A38</f>
        <v>4e</v>
      </c>
      <c r="B35" s="90" t="str">
        <f>'Dashboard Production Quality'!B38</f>
        <v>Total Power Consumption</v>
      </c>
      <c r="C35" s="90" t="str">
        <f>'Dashboard Production Quality'!C38</f>
        <v>KWH</v>
      </c>
      <c r="D35" s="102">
        <f t="shared" ref="D35:O35" si="11">D33+D34</f>
        <v>53802.95</v>
      </c>
      <c r="E35" s="90">
        <f t="shared" si="11"/>
        <v>39122</v>
      </c>
      <c r="F35" s="90">
        <f t="shared" si="11"/>
        <v>40910</v>
      </c>
      <c r="G35" s="90">
        <f t="shared" si="11"/>
        <v>71067</v>
      </c>
      <c r="H35" s="90">
        <f t="shared" si="11"/>
        <v>34687</v>
      </c>
      <c r="I35" s="90">
        <f t="shared" si="11"/>
        <v>33242</v>
      </c>
      <c r="J35" s="90">
        <f t="shared" si="11"/>
        <v>102005</v>
      </c>
      <c r="K35" s="90">
        <f t="shared" si="11"/>
        <v>78210</v>
      </c>
      <c r="L35" s="90">
        <f t="shared" si="11"/>
        <v>0</v>
      </c>
      <c r="M35" s="90">
        <f t="shared" si="11"/>
        <v>0</v>
      </c>
      <c r="N35" s="90">
        <f t="shared" si="11"/>
        <v>0</v>
      </c>
      <c r="O35" s="90">
        <f t="shared" si="11"/>
        <v>0</v>
      </c>
    </row>
    <row r="36" spans="1:15">
      <c r="A36" s="90" t="str">
        <f>'Dashboard Production Quality'!A39</f>
        <v>4f</v>
      </c>
      <c r="B36" s="90" t="str">
        <f>'Dashboard Production Quality'!B39</f>
        <v>% Solar</v>
      </c>
      <c r="C36" s="90" t="str">
        <f>'Dashboard Production Quality'!C39</f>
        <v>%</v>
      </c>
      <c r="D36" s="100">
        <f t="shared" ref="D36:O36" si="12">D34/D35</f>
        <v>0.14621781891141652</v>
      </c>
      <c r="E36" s="100">
        <f t="shared" si="12"/>
        <v>0.16791063851541332</v>
      </c>
      <c r="F36" s="100">
        <f t="shared" si="12"/>
        <v>0.15196773405035444</v>
      </c>
      <c r="G36" s="100">
        <f t="shared" si="12"/>
        <v>0.54431733434646179</v>
      </c>
      <c r="H36" s="100">
        <f t="shared" si="12"/>
        <v>0.27260933490933204</v>
      </c>
      <c r="I36" s="100">
        <f t="shared" si="12"/>
        <v>0.30449431442151498</v>
      </c>
      <c r="J36" s="100">
        <f t="shared" si="12"/>
        <v>0.13220920543110631</v>
      </c>
      <c r="K36" s="100">
        <f t="shared" si="12"/>
        <v>0.46954353663214421</v>
      </c>
      <c r="L36" s="100" t="e">
        <f t="shared" si="12"/>
        <v>#DIV/0!</v>
      </c>
      <c r="M36" s="100" t="e">
        <f t="shared" si="12"/>
        <v>#DIV/0!</v>
      </c>
      <c r="N36" s="100" t="e">
        <f t="shared" si="12"/>
        <v>#DIV/0!</v>
      </c>
      <c r="O36" s="100" t="e">
        <f t="shared" si="12"/>
        <v>#DIV/0!</v>
      </c>
    </row>
    <row r="37" spans="1:15">
      <c r="A37" s="90" t="str">
        <f>'Dashboard Production Quality'!A40</f>
        <v>4g</v>
      </c>
      <c r="B37" s="90" t="str">
        <f>'Dashboard Production Quality'!B40</f>
        <v>Power  Efficiency</v>
      </c>
      <c r="C37" s="90" t="str">
        <f>'Dashboard Production Quality'!C40</f>
        <v>KWH/M3</v>
      </c>
      <c r="D37" s="102">
        <f t="shared" ref="D37:O37" si="13">D35/D31</f>
        <v>1.3317317950116754</v>
      </c>
      <c r="E37" s="96">
        <f t="shared" si="13"/>
        <v>0.71937921777025904</v>
      </c>
      <c r="F37" s="90">
        <f t="shared" si="13"/>
        <v>0.70179952996071571</v>
      </c>
      <c r="G37" s="90">
        <f t="shared" si="13"/>
        <v>1.1472596658325935</v>
      </c>
      <c r="H37" s="90">
        <f t="shared" si="13"/>
        <v>0.67142193488444113</v>
      </c>
      <c r="I37" s="96">
        <f t="shared" si="13"/>
        <v>0.62693548082907413</v>
      </c>
      <c r="J37" s="96">
        <f t="shared" si="13"/>
        <v>1.6206962296827085</v>
      </c>
      <c r="K37" s="96">
        <f t="shared" si="13"/>
        <v>1.4056181592710411</v>
      </c>
      <c r="L37" s="96" t="e">
        <f t="shared" si="13"/>
        <v>#DIV/0!</v>
      </c>
      <c r="M37" s="90" t="e">
        <f t="shared" si="13"/>
        <v>#DIV/0!</v>
      </c>
      <c r="N37" s="90" t="e">
        <f t="shared" si="13"/>
        <v>#DIV/0!</v>
      </c>
      <c r="O37" s="90" t="e">
        <f t="shared" si="13"/>
        <v>#DIV/0!</v>
      </c>
    </row>
    <row r="38" spans="1:15">
      <c r="A38" s="90" t="str">
        <f>'Dashboard Production Quality'!A41</f>
        <v>4h</v>
      </c>
      <c r="B38" s="90" t="str">
        <f>'Dashboard Production Quality'!B41</f>
        <v>Production Loss</v>
      </c>
      <c r="C38" s="90" t="str">
        <f>'Dashboard Production Quality'!C41</f>
        <v>M3</v>
      </c>
      <c r="D38">
        <v>2020.0370000000003</v>
      </c>
      <c r="E38">
        <v>920</v>
      </c>
      <c r="F38">
        <v>3311</v>
      </c>
      <c r="G38">
        <v>5807</v>
      </c>
      <c r="H38">
        <v>3727</v>
      </c>
      <c r="I38">
        <v>5088</v>
      </c>
      <c r="J38">
        <v>4299</v>
      </c>
      <c r="K38">
        <v>2762</v>
      </c>
      <c r="L38"/>
      <c r="M38"/>
      <c r="N38"/>
      <c r="O38"/>
    </row>
    <row r="39" spans="1:15">
      <c r="A39" s="170">
        <f>'Dashboard Production Quality'!A43</f>
        <v>5</v>
      </c>
      <c r="B39" s="171" t="str">
        <f>'Dashboard Production Quality'!B43</f>
        <v>DCK PRODUCTION SITE</v>
      </c>
      <c r="C39" s="170">
        <f>'Dashboard Production Quality'!C43</f>
        <v>0</v>
      </c>
      <c r="D39" s="176"/>
      <c r="E39" s="170"/>
      <c r="F39" s="170"/>
      <c r="G39" s="170"/>
      <c r="H39" s="170"/>
      <c r="I39" s="170"/>
      <c r="J39" s="170"/>
      <c r="K39" s="170"/>
      <c r="L39" s="170"/>
      <c r="M39" s="170"/>
      <c r="N39" s="170"/>
      <c r="O39" s="170"/>
    </row>
    <row r="40" spans="1:15">
      <c r="A40" s="90" t="str">
        <f>'Dashboard Production Quality'!A44</f>
        <v>5a</v>
      </c>
      <c r="B40" s="90" t="str">
        <f>'Dashboard Production Quality'!B44</f>
        <v>Water Volume Abstracted</v>
      </c>
      <c r="C40" s="90" t="str">
        <f>'Dashboard Production Quality'!C44</f>
        <v>M3</v>
      </c>
      <c r="D40" s="140">
        <v>5049</v>
      </c>
      <c r="E40">
        <v>7400</v>
      </c>
      <c r="F40">
        <v>5883</v>
      </c>
      <c r="G40">
        <v>8407</v>
      </c>
      <c r="H40">
        <v>6979</v>
      </c>
      <c r="I40">
        <v>8114</v>
      </c>
      <c r="J40">
        <v>12483</v>
      </c>
      <c r="K40">
        <v>8683</v>
      </c>
      <c r="L40"/>
      <c r="M40"/>
      <c r="N40"/>
      <c r="O40"/>
    </row>
    <row r="41" spans="1:15">
      <c r="A41" s="90" t="str">
        <f>'Dashboard Production Quality'!A45</f>
        <v>5b</v>
      </c>
      <c r="B41" s="90" t="str">
        <f>'Dashboard Production Quality'!B45</f>
        <v>Water Volume Supplied</v>
      </c>
      <c r="C41" s="90" t="str">
        <f>'Dashboard Production Quality'!C45</f>
        <v>M3</v>
      </c>
      <c r="D41" s="102">
        <f>D40-D47</f>
        <v>4948</v>
      </c>
      <c r="E41" s="102">
        <f t="shared" ref="E41:O41" si="14">E40-E47</f>
        <v>7299</v>
      </c>
      <c r="F41" s="102">
        <f t="shared" si="14"/>
        <v>5452</v>
      </c>
      <c r="G41" s="102">
        <f t="shared" si="14"/>
        <v>8407</v>
      </c>
      <c r="H41" s="102">
        <f t="shared" si="14"/>
        <v>6789</v>
      </c>
      <c r="I41" s="102">
        <f t="shared" si="14"/>
        <v>7733</v>
      </c>
      <c r="J41" s="102">
        <f t="shared" si="14"/>
        <v>12241</v>
      </c>
      <c r="K41" s="102">
        <f t="shared" si="14"/>
        <v>8239</v>
      </c>
      <c r="L41" s="102">
        <f t="shared" si="14"/>
        <v>0</v>
      </c>
      <c r="M41" s="102">
        <f t="shared" si="14"/>
        <v>0</v>
      </c>
      <c r="N41" s="102">
        <f t="shared" si="14"/>
        <v>0</v>
      </c>
      <c r="O41" s="102">
        <f t="shared" si="14"/>
        <v>0</v>
      </c>
    </row>
    <row r="42" spans="1:15">
      <c r="A42" s="90" t="str">
        <f>'Dashboard Production Quality'!A46</f>
        <v>5c</v>
      </c>
      <c r="B42" s="90" t="str">
        <f>'Dashboard Production Quality'!B46</f>
        <v>Power Grid</v>
      </c>
      <c r="C42" s="90" t="str">
        <f>'Dashboard Production Quality'!C46</f>
        <v>KWH</v>
      </c>
      <c r="D42" s="140">
        <v>10880</v>
      </c>
      <c r="E42">
        <v>6186</v>
      </c>
      <c r="F42">
        <v>5356</v>
      </c>
      <c r="G42">
        <v>5972</v>
      </c>
      <c r="H42">
        <v>5944</v>
      </c>
      <c r="I42">
        <v>6812</v>
      </c>
      <c r="J42">
        <v>9640.2999999999993</v>
      </c>
      <c r="K42">
        <v>10436</v>
      </c>
      <c r="L42"/>
      <c r="M42"/>
      <c r="N42"/>
      <c r="O42"/>
    </row>
    <row r="43" spans="1:15">
      <c r="A43" s="90" t="str">
        <f>'Dashboard Production Quality'!A47</f>
        <v>5d</v>
      </c>
      <c r="B43" s="90" t="str">
        <f>'Dashboard Production Quality'!B47</f>
        <v xml:space="preserve">Power Solar </v>
      </c>
      <c r="C43" s="90" t="str">
        <f>'Dashboard Production Quality'!C47</f>
        <v>KWH</v>
      </c>
      <c r="D43" s="140"/>
      <c r="E43"/>
      <c r="F43"/>
      <c r="G43"/>
      <c r="H43">
        <v>332</v>
      </c>
      <c r="I43">
        <v>71</v>
      </c>
      <c r="J43">
        <v>60</v>
      </c>
      <c r="K43">
        <v>52.71</v>
      </c>
      <c r="L43"/>
      <c r="M43"/>
      <c r="N43"/>
      <c r="O43"/>
    </row>
    <row r="44" spans="1:15">
      <c r="A44" s="90" t="str">
        <f>'Dashboard Production Quality'!A48</f>
        <v>5e</v>
      </c>
      <c r="B44" s="90" t="str">
        <f>'Dashboard Production Quality'!B48</f>
        <v>Total Power Consumption</v>
      </c>
      <c r="C44" s="90" t="str">
        <f>'Dashboard Production Quality'!C48</f>
        <v>KWH</v>
      </c>
      <c r="D44" s="102">
        <f>D42+D43</f>
        <v>10880</v>
      </c>
      <c r="E44" s="102">
        <f t="shared" ref="E44:O44" si="15">E42+E43</f>
        <v>6186</v>
      </c>
      <c r="F44" s="102">
        <f t="shared" si="15"/>
        <v>5356</v>
      </c>
      <c r="G44" s="102">
        <f t="shared" si="15"/>
        <v>5972</v>
      </c>
      <c r="H44" s="102">
        <f t="shared" si="15"/>
        <v>6276</v>
      </c>
      <c r="I44" s="102">
        <f t="shared" si="15"/>
        <v>6883</v>
      </c>
      <c r="J44" s="102">
        <f t="shared" si="15"/>
        <v>9700.2999999999993</v>
      </c>
      <c r="K44" s="102">
        <f t="shared" si="15"/>
        <v>10488.71</v>
      </c>
      <c r="L44" s="102">
        <f t="shared" si="15"/>
        <v>0</v>
      </c>
      <c r="M44" s="102">
        <f t="shared" si="15"/>
        <v>0</v>
      </c>
      <c r="N44" s="102">
        <f t="shared" si="15"/>
        <v>0</v>
      </c>
      <c r="O44" s="102">
        <f t="shared" si="15"/>
        <v>0</v>
      </c>
    </row>
    <row r="45" spans="1:15">
      <c r="A45" s="90" t="str">
        <f>'Dashboard Production Quality'!A49</f>
        <v>5f</v>
      </c>
      <c r="B45" s="90" t="str">
        <f>'Dashboard Production Quality'!B49</f>
        <v>% Solar</v>
      </c>
      <c r="C45" s="90" t="str">
        <f>'Dashboard Production Quality'!C49</f>
        <v>%</v>
      </c>
      <c r="D45" s="100">
        <f>D43/D44</f>
        <v>0</v>
      </c>
      <c r="E45" s="100">
        <f t="shared" ref="E45:O45" si="16">E43/E44</f>
        <v>0</v>
      </c>
      <c r="F45" s="100">
        <f t="shared" si="16"/>
        <v>0</v>
      </c>
      <c r="G45" s="100">
        <f t="shared" si="16"/>
        <v>0</v>
      </c>
      <c r="H45" s="100">
        <f t="shared" si="16"/>
        <v>5.2899936265137032E-2</v>
      </c>
      <c r="I45" s="100">
        <f t="shared" si="16"/>
        <v>1.0315269504576494E-2</v>
      </c>
      <c r="J45" s="100">
        <f t="shared" si="16"/>
        <v>6.1853757100295871E-3</v>
      </c>
      <c r="K45" s="100">
        <f t="shared" si="16"/>
        <v>5.0254035052928348E-3</v>
      </c>
      <c r="L45" s="100" t="e">
        <f t="shared" si="16"/>
        <v>#DIV/0!</v>
      </c>
      <c r="M45" s="100" t="e">
        <f t="shared" si="16"/>
        <v>#DIV/0!</v>
      </c>
      <c r="N45" s="100" t="e">
        <f t="shared" si="16"/>
        <v>#DIV/0!</v>
      </c>
      <c r="O45" s="100" t="e">
        <f t="shared" si="16"/>
        <v>#DIV/0!</v>
      </c>
    </row>
    <row r="46" spans="1:15">
      <c r="A46" s="90" t="str">
        <f>'Dashboard Production Quality'!A50</f>
        <v>5g</v>
      </c>
      <c r="B46" s="90" t="str">
        <f>'Dashboard Production Quality'!B50</f>
        <v>Power  Efficiency</v>
      </c>
      <c r="C46" s="90" t="str">
        <f>'Dashboard Production Quality'!C50</f>
        <v>KWH/M3</v>
      </c>
      <c r="D46" s="102">
        <f>D44/D40</f>
        <v>2.1548821548821548</v>
      </c>
      <c r="E46" s="102">
        <f>E44/E40</f>
        <v>0.83594594594594596</v>
      </c>
      <c r="F46" s="102">
        <f t="shared" ref="F46:O46" si="17">F44/F40</f>
        <v>0.91041985381608026</v>
      </c>
      <c r="G46" s="102">
        <f t="shared" si="17"/>
        <v>0.71036041394076366</v>
      </c>
      <c r="H46" s="102">
        <f t="shared" si="17"/>
        <v>0.89926923628026934</v>
      </c>
      <c r="I46" s="102">
        <f t="shared" si="17"/>
        <v>0.84828691151096869</v>
      </c>
      <c r="J46" s="102">
        <f t="shared" si="17"/>
        <v>0.77708082992870298</v>
      </c>
      <c r="K46" s="102">
        <f t="shared" si="17"/>
        <v>1.2079592306806402</v>
      </c>
      <c r="L46" s="102" t="e">
        <f t="shared" si="17"/>
        <v>#DIV/0!</v>
      </c>
      <c r="M46" s="102" t="e">
        <f t="shared" si="17"/>
        <v>#DIV/0!</v>
      </c>
      <c r="N46" s="102" t="e">
        <f t="shared" si="17"/>
        <v>#DIV/0!</v>
      </c>
      <c r="O46" s="102" t="e">
        <f t="shared" si="17"/>
        <v>#DIV/0!</v>
      </c>
    </row>
    <row r="47" spans="1:15">
      <c r="A47" s="90" t="str">
        <f>'Dashboard Production Quality'!A51</f>
        <v>5h</v>
      </c>
      <c r="B47" s="90" t="str">
        <f>'Dashboard Production Quality'!B51</f>
        <v>Production Loss</v>
      </c>
      <c r="C47" s="90" t="str">
        <f>'Dashboard Production Quality'!C51</f>
        <v>M3</v>
      </c>
      <c r="D47" s="165">
        <v>101</v>
      </c>
      <c r="E47">
        <v>101</v>
      </c>
      <c r="F47">
        <v>431</v>
      </c>
      <c r="G47">
        <v>0</v>
      </c>
      <c r="H47">
        <v>190</v>
      </c>
      <c r="I47">
        <v>381</v>
      </c>
      <c r="J47">
        <v>242</v>
      </c>
      <c r="K47">
        <v>444</v>
      </c>
      <c r="L47"/>
      <c r="M47"/>
      <c r="N47"/>
      <c r="O47"/>
    </row>
    <row r="48" spans="1:15">
      <c r="A48" s="170">
        <f>'Dashboard Production Quality'!A53</f>
        <v>6</v>
      </c>
      <c r="B48" s="171" t="str">
        <f>'Dashboard Production Quality'!B53</f>
        <v>POLICELINE PRODUCTION SITE</v>
      </c>
      <c r="C48" s="170">
        <f>'Dashboard Production Quality'!C53</f>
        <v>0</v>
      </c>
      <c r="D48" s="176"/>
      <c r="E48" s="170"/>
      <c r="F48" s="170"/>
      <c r="G48" s="170"/>
      <c r="H48" s="170"/>
      <c r="I48" s="170"/>
      <c r="J48" s="170"/>
      <c r="K48" s="170"/>
      <c r="L48" s="170"/>
      <c r="M48" s="170"/>
      <c r="N48" s="170"/>
      <c r="O48" s="170"/>
    </row>
    <row r="49" spans="1:15">
      <c r="A49" s="90" t="str">
        <f>'Dashboard Production Quality'!A54</f>
        <v>6a</v>
      </c>
      <c r="B49" s="90" t="str">
        <f>'Dashboard Production Quality'!B54</f>
        <v>Water Volume Abstracted</v>
      </c>
      <c r="C49" s="90" t="str">
        <f>'Dashboard Production Quality'!C54</f>
        <v>M3</v>
      </c>
      <c r="D49" s="140">
        <v>22090</v>
      </c>
      <c r="E49">
        <v>23708</v>
      </c>
      <c r="F49">
        <v>22889</v>
      </c>
      <c r="G49">
        <v>22641</v>
      </c>
      <c r="H49">
        <v>20425</v>
      </c>
      <c r="I49">
        <v>15856</v>
      </c>
      <c r="J49">
        <v>25004</v>
      </c>
      <c r="K49">
        <v>18916</v>
      </c>
      <c r="L49"/>
      <c r="M49"/>
      <c r="N49"/>
      <c r="O49"/>
    </row>
    <row r="50" spans="1:15">
      <c r="A50" s="90" t="str">
        <f>'Dashboard Production Quality'!A55</f>
        <v>6b</v>
      </c>
      <c r="B50" s="90" t="str">
        <f>'Dashboard Production Quality'!B55</f>
        <v>Water Volume Supplied</v>
      </c>
      <c r="C50" s="90" t="str">
        <f>'Dashboard Production Quality'!C55</f>
        <v>M3</v>
      </c>
      <c r="D50" s="102">
        <f>D49-D56</f>
        <v>22090</v>
      </c>
      <c r="E50" s="102">
        <f t="shared" ref="E50:O50" si="18">E49-E56</f>
        <v>23708</v>
      </c>
      <c r="F50" s="102">
        <f t="shared" si="18"/>
        <v>22889</v>
      </c>
      <c r="G50" s="102">
        <f t="shared" si="18"/>
        <v>22641</v>
      </c>
      <c r="H50" s="102">
        <f t="shared" si="18"/>
        <v>20126</v>
      </c>
      <c r="I50" s="102">
        <f t="shared" si="18"/>
        <v>15663</v>
      </c>
      <c r="J50" s="102">
        <f t="shared" si="18"/>
        <v>24740</v>
      </c>
      <c r="K50" s="102">
        <f t="shared" si="18"/>
        <v>18539</v>
      </c>
      <c r="L50" s="102">
        <f t="shared" si="18"/>
        <v>0</v>
      </c>
      <c r="M50" s="102">
        <f t="shared" si="18"/>
        <v>0</v>
      </c>
      <c r="N50" s="102">
        <f t="shared" si="18"/>
        <v>0</v>
      </c>
      <c r="O50" s="102">
        <f t="shared" si="18"/>
        <v>0</v>
      </c>
    </row>
    <row r="51" spans="1:15">
      <c r="A51" s="90" t="str">
        <f>'Dashboard Production Quality'!A56</f>
        <v>6c</v>
      </c>
      <c r="B51" s="90" t="str">
        <f>'Dashboard Production Quality'!B56</f>
        <v>Power Grid</v>
      </c>
      <c r="C51" s="90" t="str">
        <f>'Dashboard Production Quality'!C56</f>
        <v>KWH</v>
      </c>
      <c r="D51" s="140">
        <v>11624</v>
      </c>
      <c r="E51">
        <v>14443</v>
      </c>
      <c r="F51">
        <v>11577</v>
      </c>
      <c r="G51">
        <v>12459</v>
      </c>
      <c r="H51">
        <v>10601</v>
      </c>
      <c r="I51">
        <v>7912</v>
      </c>
      <c r="J51">
        <v>12475</v>
      </c>
      <c r="K51">
        <v>9025</v>
      </c>
      <c r="L51"/>
      <c r="M51"/>
      <c r="N51"/>
      <c r="O51"/>
    </row>
    <row r="52" spans="1:15">
      <c r="A52" s="90" t="str">
        <f>'Dashboard Production Quality'!A57</f>
        <v>6d</v>
      </c>
      <c r="B52" s="90" t="str">
        <f>'Dashboard Production Quality'!B57</f>
        <v xml:space="preserve">Power Solar </v>
      </c>
      <c r="C52" s="90" t="str">
        <f>'Dashboard Production Quality'!C57</f>
        <v>KWH</v>
      </c>
      <c r="D52" s="165">
        <v>3659.4499999999971</v>
      </c>
      <c r="E52" s="4">
        <v>3272.0400000000081</v>
      </c>
      <c r="F52" s="4">
        <v>3655</v>
      </c>
      <c r="G52" s="4">
        <v>3582</v>
      </c>
      <c r="H52" s="4">
        <v>7473</v>
      </c>
      <c r="I52" s="106">
        <v>4340</v>
      </c>
      <c r="J52" s="106">
        <v>3621</v>
      </c>
      <c r="K52" s="106">
        <v>3087</v>
      </c>
      <c r="L52" s="106"/>
      <c r="M52" s="4"/>
      <c r="N52" s="4"/>
      <c r="O52" s="4"/>
    </row>
    <row r="53" spans="1:15">
      <c r="A53" s="90" t="str">
        <f>'Dashboard Production Quality'!A58</f>
        <v>6e</v>
      </c>
      <c r="B53" s="90" t="str">
        <f>'Dashboard Production Quality'!B58</f>
        <v>Total Power Consumption</v>
      </c>
      <c r="C53" s="90" t="str">
        <f>'Dashboard Production Quality'!C58</f>
        <v>KWH</v>
      </c>
      <c r="D53" s="102">
        <f t="shared" ref="D53:O53" si="19">D51+D52</f>
        <v>15283.449999999997</v>
      </c>
      <c r="E53" s="90">
        <f t="shared" si="19"/>
        <v>17715.040000000008</v>
      </c>
      <c r="F53" s="90">
        <f t="shared" si="19"/>
        <v>15232</v>
      </c>
      <c r="G53" s="90">
        <f t="shared" si="19"/>
        <v>16041</v>
      </c>
      <c r="H53" s="90">
        <f t="shared" si="19"/>
        <v>18074</v>
      </c>
      <c r="I53" s="90">
        <f t="shared" si="19"/>
        <v>12252</v>
      </c>
      <c r="J53" s="90">
        <f t="shared" si="19"/>
        <v>16096</v>
      </c>
      <c r="K53" s="90">
        <f t="shared" si="19"/>
        <v>12112</v>
      </c>
      <c r="L53" s="90">
        <f t="shared" si="19"/>
        <v>0</v>
      </c>
      <c r="M53" s="90">
        <f t="shared" si="19"/>
        <v>0</v>
      </c>
      <c r="N53" s="90">
        <f t="shared" si="19"/>
        <v>0</v>
      </c>
      <c r="O53" s="90">
        <f t="shared" si="19"/>
        <v>0</v>
      </c>
    </row>
    <row r="54" spans="1:15">
      <c r="A54" s="90" t="str">
        <f>'Dashboard Production Quality'!A59</f>
        <v>6f</v>
      </c>
      <c r="B54" s="90" t="str">
        <f>'Dashboard Production Quality'!B59</f>
        <v>% Solar</v>
      </c>
      <c r="C54" s="90" t="str">
        <f>'Dashboard Production Quality'!C59</f>
        <v>%</v>
      </c>
      <c r="D54" s="100">
        <f t="shared" ref="D54:O54" si="20">D52/D53</f>
        <v>0.23943873928988532</v>
      </c>
      <c r="E54" s="100">
        <f t="shared" si="20"/>
        <v>0.1847040706653785</v>
      </c>
      <c r="F54" s="100">
        <f t="shared" si="20"/>
        <v>0.23995535714285715</v>
      </c>
      <c r="G54" s="100">
        <f t="shared" si="20"/>
        <v>0.22330278660931363</v>
      </c>
      <c r="H54" s="100">
        <f t="shared" si="20"/>
        <v>0.41346685847073145</v>
      </c>
      <c r="I54" s="100">
        <f t="shared" si="20"/>
        <v>0.35422788116225923</v>
      </c>
      <c r="J54" s="100">
        <f t="shared" si="20"/>
        <v>0.2249627236580517</v>
      </c>
      <c r="K54" s="100">
        <f t="shared" si="20"/>
        <v>0.25487120211360637</v>
      </c>
      <c r="L54" s="100" t="e">
        <f t="shared" si="20"/>
        <v>#DIV/0!</v>
      </c>
      <c r="M54" s="100" t="e">
        <f t="shared" si="20"/>
        <v>#DIV/0!</v>
      </c>
      <c r="N54" s="100" t="e">
        <f t="shared" si="20"/>
        <v>#DIV/0!</v>
      </c>
      <c r="O54" s="100" t="e">
        <f t="shared" si="20"/>
        <v>#DIV/0!</v>
      </c>
    </row>
    <row r="55" spans="1:15">
      <c r="A55" s="90" t="str">
        <f>'Dashboard Production Quality'!A60</f>
        <v>6g</v>
      </c>
      <c r="B55" s="90" t="str">
        <f>'Dashboard Production Quality'!B60</f>
        <v>Power  Efficiency</v>
      </c>
      <c r="C55" s="90" t="str">
        <f>'Dashboard Production Quality'!C60</f>
        <v>KWH/M3</v>
      </c>
      <c r="D55" s="102">
        <f t="shared" ref="D55:O55" si="21">D53/D49</f>
        <v>0.69187188773200525</v>
      </c>
      <c r="E55" s="102">
        <f t="shared" si="21"/>
        <v>0.74721781677071064</v>
      </c>
      <c r="F55" s="90">
        <f t="shared" si="21"/>
        <v>0.66547249770632178</v>
      </c>
      <c r="G55" s="90">
        <f t="shared" si="21"/>
        <v>0.70849344110242485</v>
      </c>
      <c r="H55" s="90">
        <f t="shared" si="21"/>
        <v>0.88489596083231337</v>
      </c>
      <c r="I55" s="96">
        <f t="shared" si="21"/>
        <v>0.77270433905146318</v>
      </c>
      <c r="J55" s="96">
        <f t="shared" si="21"/>
        <v>0.64373700207966722</v>
      </c>
      <c r="K55" s="96">
        <f t="shared" si="21"/>
        <v>0.64030450412349338</v>
      </c>
      <c r="L55" s="96" t="e">
        <f t="shared" si="21"/>
        <v>#DIV/0!</v>
      </c>
      <c r="M55" s="156" t="e">
        <f t="shared" si="21"/>
        <v>#DIV/0!</v>
      </c>
      <c r="N55" s="156" t="e">
        <f t="shared" si="21"/>
        <v>#DIV/0!</v>
      </c>
      <c r="O55" s="90" t="e">
        <f t="shared" si="21"/>
        <v>#DIV/0!</v>
      </c>
    </row>
    <row r="56" spans="1:15">
      <c r="A56" s="90" t="str">
        <f>'Dashboard Production Quality'!A61</f>
        <v>6h</v>
      </c>
      <c r="B56" s="90" t="str">
        <f>'Dashboard Production Quality'!B61</f>
        <v>Production Loss</v>
      </c>
      <c r="C56" s="90" t="str">
        <f>'Dashboard Production Quality'!C61</f>
        <v>M3</v>
      </c>
      <c r="D56" s="165">
        <v>0</v>
      </c>
      <c r="E56" s="27"/>
      <c r="F56">
        <v>0</v>
      </c>
      <c r="G56">
        <v>0</v>
      </c>
      <c r="H56">
        <v>299</v>
      </c>
      <c r="I56">
        <v>193</v>
      </c>
      <c r="J56">
        <v>264</v>
      </c>
      <c r="K56">
        <v>377</v>
      </c>
      <c r="L56"/>
      <c r="M56"/>
      <c r="N56"/>
      <c r="O56"/>
    </row>
    <row r="57" spans="1:15">
      <c r="A57" s="170">
        <f>'Dashboard Production Quality'!A62</f>
        <v>7</v>
      </c>
      <c r="B57" s="171" t="str">
        <f>'Dashboard Production Quality'!B62</f>
        <v>MAI MAHIU PRODUCTION SITE</v>
      </c>
      <c r="C57" s="170">
        <f>'Dashboard Production Quality'!C62</f>
        <v>0</v>
      </c>
      <c r="D57" s="176"/>
      <c r="E57" s="170"/>
      <c r="F57" s="170"/>
      <c r="G57" s="170"/>
      <c r="H57" s="170"/>
      <c r="I57" s="170"/>
      <c r="J57" s="170"/>
      <c r="K57" s="170"/>
      <c r="L57" s="170"/>
      <c r="M57" s="170"/>
      <c r="N57" s="170"/>
      <c r="O57" s="170"/>
    </row>
    <row r="58" spans="1:15">
      <c r="A58" s="90" t="str">
        <f>'Dashboard Production Quality'!A63</f>
        <v>7a</v>
      </c>
      <c r="B58" s="90" t="str">
        <f>'Dashboard Production Quality'!B63</f>
        <v>Water Volume Abstracted</v>
      </c>
      <c r="C58" s="90" t="str">
        <f>'Dashboard Production Quality'!C63</f>
        <v>M3</v>
      </c>
      <c r="D58" s="140">
        <v>5919</v>
      </c>
      <c r="E58">
        <v>7560</v>
      </c>
      <c r="F58">
        <v>5991</v>
      </c>
      <c r="G58">
        <v>9307</v>
      </c>
      <c r="H58">
        <v>5848</v>
      </c>
      <c r="I58">
        <v>5043</v>
      </c>
      <c r="J58">
        <v>8868</v>
      </c>
      <c r="K58">
        <v>8977</v>
      </c>
      <c r="L58"/>
      <c r="M58"/>
      <c r="N58" s="93"/>
      <c r="O58"/>
    </row>
    <row r="59" spans="1:15">
      <c r="A59" s="90" t="str">
        <f>'Dashboard Production Quality'!A64</f>
        <v>7b</v>
      </c>
      <c r="B59" s="90" t="str">
        <f>'Dashboard Production Quality'!B64</f>
        <v>Water Volume Supplied</v>
      </c>
      <c r="C59" s="90" t="str">
        <f>'Dashboard Production Quality'!C64</f>
        <v>M3</v>
      </c>
      <c r="D59" s="102">
        <f>D58-D62</f>
        <v>5787</v>
      </c>
      <c r="E59" s="102">
        <f t="shared" ref="E59:O59" si="22">E58-E62</f>
        <v>7177</v>
      </c>
      <c r="F59" s="102">
        <f t="shared" si="22"/>
        <v>5471</v>
      </c>
      <c r="G59" s="102">
        <f t="shared" si="22"/>
        <v>9212</v>
      </c>
      <c r="H59" s="102">
        <f t="shared" si="22"/>
        <v>5593</v>
      </c>
      <c r="I59" s="102">
        <f t="shared" si="22"/>
        <v>4151</v>
      </c>
      <c r="J59" s="102">
        <f t="shared" si="22"/>
        <v>8298</v>
      </c>
      <c r="K59" s="102">
        <f t="shared" si="22"/>
        <v>8641</v>
      </c>
      <c r="L59" s="102">
        <f t="shared" si="22"/>
        <v>0</v>
      </c>
      <c r="M59" s="102">
        <f t="shared" si="22"/>
        <v>0</v>
      </c>
      <c r="N59" s="102">
        <f t="shared" si="22"/>
        <v>0</v>
      </c>
      <c r="O59" s="102">
        <f t="shared" si="22"/>
        <v>0</v>
      </c>
    </row>
    <row r="60" spans="1:15">
      <c r="A60" s="90" t="str">
        <f>'Dashboard Production Quality'!A65</f>
        <v>7c</v>
      </c>
      <c r="B60" s="90" t="str">
        <f>'Dashboard Production Quality'!B65</f>
        <v>Power Consumption</v>
      </c>
      <c r="C60" s="90" t="str">
        <f>'Dashboard Production Quality'!C65</f>
        <v>KWH</v>
      </c>
      <c r="D60" s="140">
        <v>5087</v>
      </c>
      <c r="E60">
        <v>5493</v>
      </c>
      <c r="F60">
        <v>4755</v>
      </c>
      <c r="G60">
        <v>6886</v>
      </c>
      <c r="H60">
        <v>5238</v>
      </c>
      <c r="I60">
        <v>3294</v>
      </c>
      <c r="J60">
        <v>7853</v>
      </c>
      <c r="K60">
        <v>4703</v>
      </c>
      <c r="L60"/>
      <c r="M60"/>
      <c r="N60"/>
      <c r="O60"/>
    </row>
    <row r="61" spans="1:15">
      <c r="A61" s="90" t="str">
        <f>'Dashboard Production Quality'!A66</f>
        <v>7d</v>
      </c>
      <c r="B61" s="90" t="str">
        <f>'Dashboard Production Quality'!B66</f>
        <v>Power  Efficiency</v>
      </c>
      <c r="C61" s="90" t="str">
        <f>'Dashboard Production Quality'!C66</f>
        <v>KWH/M3</v>
      </c>
      <c r="D61" s="102">
        <f>D60/D58</f>
        <v>0.85943571549248188</v>
      </c>
      <c r="E61" s="96">
        <f t="shared" ref="E61:O61" si="23">E60/E58</f>
        <v>0.72658730158730156</v>
      </c>
      <c r="F61" s="96">
        <f t="shared" si="23"/>
        <v>0.79369053580370552</v>
      </c>
      <c r="G61" s="96">
        <f>G60/G58</f>
        <v>0.73987321371011072</v>
      </c>
      <c r="H61" s="96">
        <f t="shared" si="23"/>
        <v>0.8956908344733242</v>
      </c>
      <c r="I61" s="96">
        <f t="shared" si="23"/>
        <v>0.65318262938726945</v>
      </c>
      <c r="J61" s="96">
        <f t="shared" si="23"/>
        <v>0.88554352728912944</v>
      </c>
      <c r="K61" s="96">
        <f t="shared" si="23"/>
        <v>0.52389439679180128</v>
      </c>
      <c r="L61" s="96" t="e">
        <f t="shared" si="23"/>
        <v>#DIV/0!</v>
      </c>
      <c r="M61" s="96" t="e">
        <f t="shared" si="23"/>
        <v>#DIV/0!</v>
      </c>
      <c r="N61" s="96" t="e">
        <f t="shared" si="23"/>
        <v>#DIV/0!</v>
      </c>
      <c r="O61" s="96" t="e">
        <f t="shared" si="23"/>
        <v>#DIV/0!</v>
      </c>
    </row>
    <row r="62" spans="1:15">
      <c r="A62" s="90" t="str">
        <f>'Dashboard Production Quality'!A67</f>
        <v>7e</v>
      </c>
      <c r="B62" s="90" t="str">
        <f>'Dashboard Production Quality'!B67</f>
        <v>Production Loss</v>
      </c>
      <c r="C62" s="90" t="str">
        <f>'Dashboard Production Quality'!C67</f>
        <v>M3</v>
      </c>
      <c r="D62" s="165">
        <v>132</v>
      </c>
      <c r="E62">
        <v>383</v>
      </c>
      <c r="F62">
        <v>520</v>
      </c>
      <c r="G62">
        <v>95</v>
      </c>
      <c r="H62">
        <v>255</v>
      </c>
      <c r="I62">
        <v>892</v>
      </c>
      <c r="J62">
        <v>570</v>
      </c>
      <c r="K62">
        <v>336</v>
      </c>
      <c r="L62"/>
      <c r="M62" s="93"/>
      <c r="N62" s="93"/>
      <c r="O62"/>
    </row>
    <row r="63" spans="1:15">
      <c r="A63" s="170">
        <f>'Dashboard Production Quality'!A68</f>
        <v>8</v>
      </c>
      <c r="B63" s="171" t="str">
        <f>'Dashboard Production Quality'!B68</f>
        <v>MUCHIRINGIRI PRODUCTION SITE</v>
      </c>
      <c r="C63" s="170">
        <f>'Dashboard Production Quality'!C68</f>
        <v>0</v>
      </c>
      <c r="D63" s="176">
        <v>0</v>
      </c>
      <c r="E63" s="170"/>
      <c r="F63" s="170"/>
      <c r="G63" s="170"/>
      <c r="H63" s="170"/>
      <c r="I63" s="170"/>
      <c r="J63" s="170"/>
      <c r="K63" s="170"/>
      <c r="L63" s="170"/>
      <c r="M63" s="170"/>
      <c r="N63" s="170"/>
      <c r="O63" s="170"/>
    </row>
    <row r="64" spans="1:15">
      <c r="A64" s="90" t="str">
        <f>'Dashboard Production Quality'!A69</f>
        <v>8a</v>
      </c>
      <c r="B64" s="90" t="str">
        <f>'Dashboard Production Quality'!B69</f>
        <v>Water Volume Abstracted</v>
      </c>
      <c r="C64" s="90" t="str">
        <f>'Dashboard Production Quality'!C69</f>
        <v>M3</v>
      </c>
      <c r="D64" s="140"/>
      <c r="E64"/>
      <c r="F64"/>
      <c r="G64"/>
      <c r="H64"/>
      <c r="I64"/>
      <c r="J64"/>
      <c r="K64">
        <v>0</v>
      </c>
      <c r="L64"/>
      <c r="M64"/>
      <c r="N64"/>
      <c r="O64"/>
    </row>
    <row r="65" spans="1:15">
      <c r="A65" s="90" t="str">
        <f>'Dashboard Production Quality'!A70</f>
        <v>8b</v>
      </c>
      <c r="B65" s="90" t="str">
        <f>'Dashboard Production Quality'!B70</f>
        <v>Water Volume Supplied</v>
      </c>
      <c r="C65" s="90" t="str">
        <f>'Dashboard Production Quality'!C70</f>
        <v>M3</v>
      </c>
      <c r="D65" s="102">
        <f>D64-D68</f>
        <v>0</v>
      </c>
      <c r="E65" s="102">
        <f t="shared" ref="E65:O65" si="24">E64-E68</f>
        <v>0</v>
      </c>
      <c r="F65" s="102">
        <f t="shared" si="24"/>
        <v>0</v>
      </c>
      <c r="G65" s="102">
        <f t="shared" si="24"/>
        <v>0</v>
      </c>
      <c r="H65" s="102">
        <f t="shared" si="24"/>
        <v>0</v>
      </c>
      <c r="I65" s="102">
        <f t="shared" si="24"/>
        <v>0</v>
      </c>
      <c r="J65" s="102">
        <f t="shared" si="24"/>
        <v>0</v>
      </c>
      <c r="K65" s="102">
        <f t="shared" si="24"/>
        <v>0</v>
      </c>
      <c r="L65" s="102">
        <f t="shared" si="24"/>
        <v>0</v>
      </c>
      <c r="M65" s="102">
        <f t="shared" si="24"/>
        <v>0</v>
      </c>
      <c r="N65" s="102">
        <f t="shared" si="24"/>
        <v>0</v>
      </c>
      <c r="O65" s="102">
        <f t="shared" si="24"/>
        <v>0</v>
      </c>
    </row>
    <row r="66" spans="1:15">
      <c r="A66" s="90" t="str">
        <f>'Dashboard Production Quality'!A71</f>
        <v>8c</v>
      </c>
      <c r="B66" s="90" t="str">
        <f>'Dashboard Production Quality'!B71</f>
        <v>Power Consumption</v>
      </c>
      <c r="C66" s="90" t="str">
        <f>'Dashboard Production Quality'!C71</f>
        <v>KWH</v>
      </c>
      <c r="D66" s="140"/>
      <c r="E66"/>
      <c r="F66"/>
      <c r="G66"/>
      <c r="H66"/>
      <c r="I66"/>
      <c r="J66"/>
      <c r="K66">
        <v>0</v>
      </c>
      <c r="L66"/>
      <c r="M66"/>
      <c r="N66"/>
      <c r="O66"/>
    </row>
    <row r="67" spans="1:15">
      <c r="A67" s="90" t="str">
        <f>'Dashboard Production Quality'!A72</f>
        <v>8d</v>
      </c>
      <c r="B67" s="90" t="str">
        <f>'Dashboard Production Quality'!B72</f>
        <v>Power  Efficiency</v>
      </c>
      <c r="C67" s="90" t="str">
        <f>'Dashboard Production Quality'!C72</f>
        <v>KWH/M3</v>
      </c>
      <c r="D67" s="102">
        <f>IFERROR(D66/D64,0)</f>
        <v>0</v>
      </c>
      <c r="E67" s="102">
        <f t="shared" ref="E67:O67" si="25">IFERROR(E66/E64,0)</f>
        <v>0</v>
      </c>
      <c r="F67" s="102">
        <f t="shared" si="25"/>
        <v>0</v>
      </c>
      <c r="G67" s="102">
        <f t="shared" si="25"/>
        <v>0</v>
      </c>
      <c r="H67" s="102">
        <f t="shared" si="25"/>
        <v>0</v>
      </c>
      <c r="I67" s="102">
        <f t="shared" si="25"/>
        <v>0</v>
      </c>
      <c r="J67" s="102">
        <f t="shared" si="25"/>
        <v>0</v>
      </c>
      <c r="K67" s="102">
        <f t="shared" si="25"/>
        <v>0</v>
      </c>
      <c r="L67" s="102">
        <f t="shared" si="25"/>
        <v>0</v>
      </c>
      <c r="M67" s="102">
        <f t="shared" si="25"/>
        <v>0</v>
      </c>
      <c r="N67" s="102">
        <f t="shared" si="25"/>
        <v>0</v>
      </c>
      <c r="O67" s="102">
        <f t="shared" si="25"/>
        <v>0</v>
      </c>
    </row>
    <row r="68" spans="1:15">
      <c r="A68" s="90" t="str">
        <f>'Dashboard Production Quality'!A73</f>
        <v>8e</v>
      </c>
      <c r="B68" s="90" t="str">
        <f>'Dashboard Production Quality'!B73</f>
        <v>Production Loss</v>
      </c>
      <c r="C68" s="90" t="str">
        <f>'Dashboard Production Quality'!C73</f>
        <v>M3</v>
      </c>
      <c r="D68" s="140"/>
      <c r="E68"/>
      <c r="F68"/>
      <c r="G68"/>
      <c r="H68"/>
      <c r="I68"/>
      <c r="J68"/>
      <c r="K68">
        <v>0</v>
      </c>
      <c r="L68"/>
      <c r="M68"/>
      <c r="N68"/>
      <c r="O68"/>
    </row>
    <row r="69" spans="1:15">
      <c r="A69" s="170">
        <f>'Dashboard Production Quality'!A74</f>
        <v>9</v>
      </c>
      <c r="B69" s="171" t="str">
        <f>'Dashboard Production Quality'!B74</f>
        <v>NGONDI</v>
      </c>
      <c r="C69" s="170">
        <f>'Dashboard Production Quality'!C74</f>
        <v>0</v>
      </c>
      <c r="D69" s="176"/>
      <c r="E69" s="170"/>
      <c r="F69" s="170"/>
      <c r="G69" s="170"/>
      <c r="H69" s="170"/>
      <c r="I69" s="170"/>
      <c r="J69" s="170"/>
      <c r="K69" s="170"/>
      <c r="L69" s="170"/>
      <c r="M69" s="170"/>
      <c r="N69" s="170"/>
      <c r="O69" s="170"/>
    </row>
    <row r="70" spans="1:15">
      <c r="A70" s="90" t="str">
        <f>'Dashboard Production Quality'!A75</f>
        <v>9a</v>
      </c>
      <c r="B70" s="90" t="str">
        <f>'Dashboard Production Quality'!B75</f>
        <v>Water Volume Abstracted</v>
      </c>
      <c r="C70" s="90" t="str">
        <f>'Dashboard Production Quality'!C75</f>
        <v>M3</v>
      </c>
      <c r="D70" s="140">
        <v>510</v>
      </c>
      <c r="E70">
        <v>765</v>
      </c>
      <c r="F70">
        <v>500</v>
      </c>
      <c r="G70">
        <v>978</v>
      </c>
      <c r="H70">
        <v>708</v>
      </c>
      <c r="I70">
        <v>1100</v>
      </c>
      <c r="J70">
        <v>1351</v>
      </c>
      <c r="K70">
        <v>1376</v>
      </c>
      <c r="L70"/>
      <c r="M70"/>
      <c r="N70"/>
      <c r="O70"/>
    </row>
    <row r="71" spans="1:15">
      <c r="A71" s="90" t="str">
        <f>'Dashboard Production Quality'!A76</f>
        <v>9b</v>
      </c>
      <c r="B71" s="90" t="str">
        <f>'Dashboard Production Quality'!B76</f>
        <v>Water Volume Supplied</v>
      </c>
      <c r="C71" s="90" t="str">
        <f>'Dashboard Production Quality'!C76</f>
        <v>M3</v>
      </c>
      <c r="D71" s="102">
        <f>D70-D74</f>
        <v>510</v>
      </c>
      <c r="E71" s="102">
        <f t="shared" ref="E71:O71" si="26">E70-E74</f>
        <v>765</v>
      </c>
      <c r="F71" s="102">
        <f t="shared" si="26"/>
        <v>500</v>
      </c>
      <c r="G71" s="102">
        <f t="shared" si="26"/>
        <v>978</v>
      </c>
      <c r="H71" s="102">
        <f t="shared" si="26"/>
        <v>708</v>
      </c>
      <c r="I71" s="102">
        <f t="shared" si="26"/>
        <v>1100</v>
      </c>
      <c r="J71" s="102">
        <f t="shared" si="26"/>
        <v>1351</v>
      </c>
      <c r="K71" s="102">
        <f t="shared" si="26"/>
        <v>1376</v>
      </c>
      <c r="L71" s="102">
        <f t="shared" si="26"/>
        <v>0</v>
      </c>
      <c r="M71" s="102">
        <f t="shared" si="26"/>
        <v>0</v>
      </c>
      <c r="N71" s="102">
        <f t="shared" si="26"/>
        <v>0</v>
      </c>
      <c r="O71" s="102">
        <f t="shared" si="26"/>
        <v>0</v>
      </c>
    </row>
    <row r="72" spans="1:15">
      <c r="A72" s="90" t="str">
        <f>'Dashboard Production Quality'!A77</f>
        <v>9c</v>
      </c>
      <c r="B72" s="90" t="str">
        <f>'Dashboard Production Quality'!B77</f>
        <v xml:space="preserve">Power Solar </v>
      </c>
      <c r="C72" s="90" t="str">
        <f>'Dashboard Production Quality'!C77</f>
        <v>KWH</v>
      </c>
      <c r="D72" s="140"/>
      <c r="E72"/>
      <c r="F72"/>
      <c r="G72"/>
      <c r="H72"/>
      <c r="I72"/>
      <c r="J72"/>
      <c r="K72"/>
      <c r="L72"/>
      <c r="M72"/>
      <c r="N72"/>
      <c r="O72"/>
    </row>
    <row r="73" spans="1:15">
      <c r="A73" s="90" t="str">
        <f>'Dashboard Production Quality'!A78</f>
        <v>9d</v>
      </c>
      <c r="B73" s="90" t="str">
        <f>'Dashboard Production Quality'!B78</f>
        <v>Power  Efficiency</v>
      </c>
      <c r="C73" s="90" t="str">
        <f>'Dashboard Production Quality'!C78</f>
        <v>KWH/M3</v>
      </c>
      <c r="D73" s="102">
        <f>D72/D70</f>
        <v>0</v>
      </c>
      <c r="E73" s="102">
        <f t="shared" ref="E73:O73" si="27">E72/E70</f>
        <v>0</v>
      </c>
      <c r="F73" s="102">
        <f t="shared" si="27"/>
        <v>0</v>
      </c>
      <c r="G73" s="102">
        <f t="shared" si="27"/>
        <v>0</v>
      </c>
      <c r="H73" s="102">
        <f t="shared" si="27"/>
        <v>0</v>
      </c>
      <c r="I73" s="102">
        <f t="shared" si="27"/>
        <v>0</v>
      </c>
      <c r="J73" s="102">
        <f t="shared" si="27"/>
        <v>0</v>
      </c>
      <c r="K73" s="102">
        <f t="shared" si="27"/>
        <v>0</v>
      </c>
      <c r="L73" s="102" t="e">
        <f t="shared" si="27"/>
        <v>#DIV/0!</v>
      </c>
      <c r="M73" s="102" t="e">
        <f t="shared" si="27"/>
        <v>#DIV/0!</v>
      </c>
      <c r="N73" s="102" t="e">
        <f t="shared" si="27"/>
        <v>#DIV/0!</v>
      </c>
      <c r="O73" s="102" t="e">
        <f t="shared" si="27"/>
        <v>#DIV/0!</v>
      </c>
    </row>
    <row r="74" spans="1:15">
      <c r="A74" s="90" t="str">
        <f>'Dashboard Production Quality'!A79</f>
        <v>9e</v>
      </c>
      <c r="B74" s="90" t="str">
        <f>'Dashboard Production Quality'!B79</f>
        <v>Production Loss</v>
      </c>
      <c r="C74" s="90" t="str">
        <f>'Dashboard Production Quality'!C79</f>
        <v>M3</v>
      </c>
      <c r="D74" s="140">
        <v>0</v>
      </c>
      <c r="E74">
        <v>0</v>
      </c>
      <c r="F74"/>
      <c r="G74"/>
      <c r="H74"/>
      <c r="I74"/>
      <c r="J74"/>
      <c r="K74">
        <v>0</v>
      </c>
      <c r="L74"/>
      <c r="M74"/>
      <c r="N74"/>
      <c r="O74"/>
    </row>
    <row r="75" spans="1:15">
      <c r="A75" s="170">
        <f>'Dashboard Production Quality'!A80</f>
        <v>10</v>
      </c>
      <c r="B75" s="171" t="str">
        <f>'Dashboard Production Quality'!B80</f>
        <v>NYONJORO</v>
      </c>
      <c r="C75" s="170">
        <f>'Dashboard Production Quality'!C80</f>
        <v>0</v>
      </c>
      <c r="D75" s="176"/>
      <c r="E75" s="170"/>
      <c r="F75" s="170"/>
      <c r="G75" s="170"/>
      <c r="H75" s="170"/>
      <c r="I75" s="170"/>
      <c r="J75" s="170"/>
      <c r="K75" s="170"/>
      <c r="L75" s="170"/>
      <c r="M75" s="170"/>
      <c r="N75" s="170"/>
      <c r="O75" s="170"/>
    </row>
    <row r="76" spans="1:15">
      <c r="A76" s="90" t="str">
        <f>'Dashboard Production Quality'!A81</f>
        <v>10a</v>
      </c>
      <c r="B76" s="90" t="str">
        <f>'Dashboard Production Quality'!B81</f>
        <v>Water Volume Abstracted</v>
      </c>
      <c r="C76" s="90" t="str">
        <f>'Dashboard Production Quality'!C81</f>
        <v>M3</v>
      </c>
      <c r="D76" s="140">
        <v>332</v>
      </c>
      <c r="E76" s="140">
        <v>320</v>
      </c>
      <c r="F76" s="140">
        <v>287</v>
      </c>
      <c r="G76" s="140">
        <v>310</v>
      </c>
      <c r="H76" s="140">
        <v>249</v>
      </c>
      <c r="I76" s="140">
        <v>282</v>
      </c>
      <c r="J76" s="140">
        <v>437</v>
      </c>
      <c r="K76" s="140">
        <v>726</v>
      </c>
      <c r="L76" s="140"/>
      <c r="M76" s="140"/>
      <c r="N76" s="140"/>
      <c r="O76" s="140"/>
    </row>
    <row r="77" spans="1:15">
      <c r="A77" s="90" t="str">
        <f>'Dashboard Production Quality'!A82</f>
        <v>10b</v>
      </c>
      <c r="B77" s="90" t="str">
        <f>'Dashboard Production Quality'!B82</f>
        <v>Water Volume Suplied</v>
      </c>
      <c r="C77" s="90" t="str">
        <f>'Dashboard Production Quality'!C82</f>
        <v>M3</v>
      </c>
      <c r="D77" s="102">
        <f>D76-D80</f>
        <v>332</v>
      </c>
      <c r="E77" s="102">
        <f t="shared" ref="E77:O77" si="28">E76-E80</f>
        <v>320</v>
      </c>
      <c r="F77" s="102">
        <f t="shared" si="28"/>
        <v>287</v>
      </c>
      <c r="G77" s="102">
        <f t="shared" si="28"/>
        <v>310</v>
      </c>
      <c r="H77" s="102">
        <f t="shared" si="28"/>
        <v>249</v>
      </c>
      <c r="I77" s="102">
        <f t="shared" si="28"/>
        <v>282</v>
      </c>
      <c r="J77" s="102">
        <f t="shared" si="28"/>
        <v>437</v>
      </c>
      <c r="K77" s="102">
        <f t="shared" si="28"/>
        <v>726</v>
      </c>
      <c r="L77" s="102">
        <f t="shared" si="28"/>
        <v>0</v>
      </c>
      <c r="M77" s="102">
        <f t="shared" si="28"/>
        <v>0</v>
      </c>
      <c r="N77" s="102">
        <f t="shared" si="28"/>
        <v>0</v>
      </c>
      <c r="O77" s="102">
        <f t="shared" si="28"/>
        <v>0</v>
      </c>
    </row>
    <row r="78" spans="1:15">
      <c r="A78" s="90" t="str">
        <f>'Dashboard Production Quality'!A83</f>
        <v>10c</v>
      </c>
      <c r="B78" s="90" t="str">
        <f>'Dashboard Production Quality'!B83</f>
        <v xml:space="preserve">Power Solar </v>
      </c>
      <c r="C78" s="90" t="str">
        <f>'Dashboard Production Quality'!C83</f>
        <v>KWH</v>
      </c>
      <c r="D78" s="140"/>
      <c r="E78"/>
      <c r="F78"/>
      <c r="G78"/>
      <c r="H78"/>
      <c r="I78"/>
      <c r="J78"/>
      <c r="K78"/>
      <c r="L78"/>
      <c r="M78"/>
      <c r="N78"/>
      <c r="O78"/>
    </row>
    <row r="79" spans="1:15">
      <c r="A79" s="90" t="str">
        <f>'Dashboard Production Quality'!A84</f>
        <v>10d</v>
      </c>
      <c r="B79" s="90" t="str">
        <f>'Dashboard Production Quality'!B84</f>
        <v>Power  Efficiency</v>
      </c>
      <c r="C79" s="90" t="str">
        <f>'Dashboard Production Quality'!C84</f>
        <v>KWH/M3</v>
      </c>
      <c r="D79" s="102">
        <f>D78/D76</f>
        <v>0</v>
      </c>
      <c r="E79" s="102">
        <f t="shared" ref="E79:O79" si="29">E78/E76</f>
        <v>0</v>
      </c>
      <c r="F79" s="102">
        <f t="shared" si="29"/>
        <v>0</v>
      </c>
      <c r="G79" s="102">
        <f t="shared" si="29"/>
        <v>0</v>
      </c>
      <c r="H79" s="102">
        <f t="shared" si="29"/>
        <v>0</v>
      </c>
      <c r="I79" s="102">
        <f t="shared" si="29"/>
        <v>0</v>
      </c>
      <c r="J79" s="102">
        <f t="shared" si="29"/>
        <v>0</v>
      </c>
      <c r="K79" s="102">
        <f t="shared" si="29"/>
        <v>0</v>
      </c>
      <c r="L79" s="102" t="e">
        <f t="shared" si="29"/>
        <v>#DIV/0!</v>
      </c>
      <c r="M79" s="102" t="e">
        <f t="shared" si="29"/>
        <v>#DIV/0!</v>
      </c>
      <c r="N79" s="102" t="e">
        <f t="shared" si="29"/>
        <v>#DIV/0!</v>
      </c>
      <c r="O79" s="102" t="e">
        <f t="shared" si="29"/>
        <v>#DIV/0!</v>
      </c>
    </row>
    <row r="80" spans="1:15">
      <c r="A80" s="90" t="str">
        <f>'Dashboard Production Quality'!A85</f>
        <v>10e</v>
      </c>
      <c r="B80" s="90" t="str">
        <f>'Dashboard Production Quality'!B85</f>
        <v>Production Loss</v>
      </c>
      <c r="C80" s="90" t="str">
        <f>'Dashboard Production Quality'!C85</f>
        <v>M3</v>
      </c>
      <c r="D80" s="140">
        <v>0</v>
      </c>
      <c r="E80"/>
      <c r="F80"/>
      <c r="G80"/>
      <c r="H80"/>
      <c r="I80"/>
      <c r="J80"/>
      <c r="K80">
        <v>0</v>
      </c>
      <c r="L80"/>
      <c r="M80"/>
      <c r="N80"/>
      <c r="O80"/>
    </row>
    <row r="81" spans="1:15">
      <c r="A81" s="170">
        <f>'Dashboard Production Quality'!A89</f>
        <v>11</v>
      </c>
      <c r="B81" s="171" t="str">
        <f>'Dashboard Production Quality'!B89</f>
        <v>KARATI POLICE POST</v>
      </c>
      <c r="C81" s="170">
        <f>'Dashboard Production Quality'!C89</f>
        <v>0</v>
      </c>
      <c r="D81" s="176"/>
      <c r="E81" s="170"/>
      <c r="F81" s="170"/>
      <c r="G81" s="170"/>
      <c r="H81" s="170"/>
      <c r="I81" s="170"/>
      <c r="J81" s="170"/>
      <c r="K81" s="170"/>
      <c r="L81" s="170"/>
      <c r="M81" s="170"/>
      <c r="N81" s="170"/>
      <c r="O81" s="170"/>
    </row>
    <row r="82" spans="1:15">
      <c r="A82" s="90" t="str">
        <f>'Dashboard Production Quality'!A90</f>
        <v>11a</v>
      </c>
      <c r="B82" s="90" t="str">
        <f>'Dashboard Production Quality'!B90</f>
        <v>Water Volume Abstracted</v>
      </c>
      <c r="C82" s="90" t="str">
        <f>'Dashboard Production Quality'!C90</f>
        <v>M3</v>
      </c>
      <c r="D82" s="140">
        <v>103</v>
      </c>
      <c r="E82" s="140">
        <v>464</v>
      </c>
      <c r="F82" s="140">
        <v>361</v>
      </c>
      <c r="G82" s="140">
        <v>416</v>
      </c>
      <c r="H82" s="140">
        <v>425</v>
      </c>
      <c r="I82" s="140">
        <v>406</v>
      </c>
      <c r="J82" s="140">
        <v>468</v>
      </c>
      <c r="K82" s="140">
        <v>694</v>
      </c>
      <c r="L82" s="140"/>
      <c r="M82" s="140"/>
      <c r="N82" s="140"/>
      <c r="O82" s="140"/>
    </row>
    <row r="83" spans="1:15">
      <c r="A83" s="90" t="str">
        <f>'Dashboard Production Quality'!A91</f>
        <v>11b</v>
      </c>
      <c r="B83" s="90" t="str">
        <f>'Dashboard Production Quality'!B91</f>
        <v>Water Volume Supplied</v>
      </c>
      <c r="C83" s="90" t="str">
        <f>'Dashboard Production Quality'!C91</f>
        <v>M3</v>
      </c>
      <c r="D83" s="102">
        <f>D82-D86</f>
        <v>103</v>
      </c>
      <c r="E83" s="102">
        <f t="shared" ref="E83:O83" si="30">E82-E86</f>
        <v>464</v>
      </c>
      <c r="F83" s="102">
        <f t="shared" si="30"/>
        <v>361</v>
      </c>
      <c r="G83" s="102">
        <f t="shared" si="30"/>
        <v>416</v>
      </c>
      <c r="H83" s="102">
        <f t="shared" si="30"/>
        <v>425</v>
      </c>
      <c r="I83" s="102">
        <f t="shared" si="30"/>
        <v>406</v>
      </c>
      <c r="J83" s="102">
        <f t="shared" si="30"/>
        <v>468</v>
      </c>
      <c r="K83" s="102">
        <f t="shared" si="30"/>
        <v>694</v>
      </c>
      <c r="L83" s="102">
        <f t="shared" si="30"/>
        <v>0</v>
      </c>
      <c r="M83" s="102">
        <f t="shared" si="30"/>
        <v>0</v>
      </c>
      <c r="N83" s="102">
        <f t="shared" si="30"/>
        <v>0</v>
      </c>
      <c r="O83" s="102">
        <f t="shared" si="30"/>
        <v>0</v>
      </c>
    </row>
    <row r="84" spans="1:15">
      <c r="A84" s="90" t="str">
        <f>'Dashboard Production Quality'!A92</f>
        <v>11c</v>
      </c>
      <c r="B84" s="90" t="str">
        <f>'Dashboard Production Quality'!B92</f>
        <v>Power Consumption</v>
      </c>
      <c r="C84" s="90" t="str">
        <f>'Dashboard Production Quality'!C92</f>
        <v>KWH</v>
      </c>
      <c r="D84" s="140">
        <v>140</v>
      </c>
      <c r="E84" s="140">
        <v>645</v>
      </c>
      <c r="F84" s="140">
        <v>289</v>
      </c>
      <c r="G84" s="140">
        <v>440</v>
      </c>
      <c r="H84" s="140">
        <v>326</v>
      </c>
      <c r="I84" s="140">
        <v>325</v>
      </c>
      <c r="J84" s="140">
        <v>374</v>
      </c>
      <c r="K84" s="140">
        <v>868</v>
      </c>
      <c r="L84" s="140"/>
      <c r="M84" s="140"/>
      <c r="N84" s="140"/>
      <c r="O84" s="140"/>
    </row>
    <row r="85" spans="1:15">
      <c r="A85" s="90" t="str">
        <f>'Dashboard Production Quality'!A93</f>
        <v>11d</v>
      </c>
      <c r="B85" s="90" t="str">
        <f>'Dashboard Production Quality'!B93</f>
        <v>Power  Efficiency</v>
      </c>
      <c r="C85" s="90" t="str">
        <f>'Dashboard Production Quality'!C93</f>
        <v>KWH/M3</v>
      </c>
      <c r="D85" s="102">
        <f>D84/D82</f>
        <v>1.3592233009708738</v>
      </c>
      <c r="E85" s="96">
        <f>E84/E82</f>
        <v>1.3900862068965518</v>
      </c>
      <c r="F85" s="96">
        <f>F84/F82</f>
        <v>0.80055401662049863</v>
      </c>
      <c r="G85" s="96">
        <f t="shared" ref="G85:O85" si="31">G84/G82</f>
        <v>1.0576923076923077</v>
      </c>
      <c r="H85" s="96">
        <f t="shared" si="31"/>
        <v>0.76705882352941179</v>
      </c>
      <c r="I85" s="96">
        <f t="shared" si="31"/>
        <v>0.80049261083743839</v>
      </c>
      <c r="J85" s="96">
        <f t="shared" si="31"/>
        <v>0.79914529914529919</v>
      </c>
      <c r="K85" s="96">
        <f t="shared" si="31"/>
        <v>1.2507204610951008</v>
      </c>
      <c r="L85" s="96" t="e">
        <f t="shared" si="31"/>
        <v>#DIV/0!</v>
      </c>
      <c r="M85" s="96" t="e">
        <f t="shared" si="31"/>
        <v>#DIV/0!</v>
      </c>
      <c r="N85" s="96" t="e">
        <f>N84/N82</f>
        <v>#DIV/0!</v>
      </c>
      <c r="O85" s="96" t="e">
        <f t="shared" si="31"/>
        <v>#DIV/0!</v>
      </c>
    </row>
    <row r="86" spans="1:15">
      <c r="A86" s="90" t="str">
        <f>'Dashboard Production Quality'!A94</f>
        <v>11e</v>
      </c>
      <c r="B86" s="90" t="str">
        <f>'Dashboard Production Quality'!B94</f>
        <v>Production Loss</v>
      </c>
      <c r="C86" s="90" t="str">
        <f>'Dashboard Production Quality'!C94</f>
        <v>M3</v>
      </c>
      <c r="D86" s="140"/>
      <c r="E86"/>
      <c r="F86"/>
      <c r="G86"/>
      <c r="H86"/>
      <c r="I86"/>
      <c r="J86"/>
      <c r="K86">
        <v>0</v>
      </c>
      <c r="L86"/>
      <c r="M86"/>
      <c r="N86"/>
      <c r="O86"/>
    </row>
    <row r="87" spans="1:15">
      <c r="A87" s="170">
        <f>'Dashboard Production Quality'!A95</f>
        <v>12</v>
      </c>
      <c r="B87" s="171" t="str">
        <f>'Dashboard Production Quality'!B95</f>
        <v>NIP</v>
      </c>
      <c r="C87" s="170">
        <f>'Dashboard Production Quality'!C95</f>
        <v>0</v>
      </c>
      <c r="D87" s="176"/>
      <c r="E87" s="170"/>
      <c r="F87" s="170"/>
      <c r="G87" s="170"/>
      <c r="H87" s="170"/>
      <c r="I87" s="170"/>
      <c r="J87" s="170"/>
      <c r="K87" s="170"/>
      <c r="L87" s="170"/>
      <c r="M87" s="170"/>
      <c r="N87" s="170"/>
      <c r="O87" s="170"/>
    </row>
    <row r="88" spans="1:15">
      <c r="A88" s="90" t="str">
        <f>'Dashboard Production Quality'!A96</f>
        <v>12a</v>
      </c>
      <c r="B88" s="90" t="str">
        <f>'Dashboard Production Quality'!B96</f>
        <v>Water Volume Abstracted</v>
      </c>
      <c r="C88" s="90" t="str">
        <f>'Dashboard Production Quality'!C96</f>
        <v>M3</v>
      </c>
      <c r="D88" s="173">
        <v>52758</v>
      </c>
      <c r="E88">
        <v>81058</v>
      </c>
      <c r="F88">
        <v>60927</v>
      </c>
      <c r="G88">
        <v>94500</v>
      </c>
      <c r="H88">
        <v>66944</v>
      </c>
      <c r="I88">
        <v>55710</v>
      </c>
      <c r="J88">
        <v>68710</v>
      </c>
      <c r="K88">
        <v>61627</v>
      </c>
      <c r="L88"/>
      <c r="M88"/>
      <c r="N88"/>
      <c r="O88"/>
    </row>
    <row r="89" spans="1:15">
      <c r="A89" s="90" t="str">
        <f>'Dashboard Production Quality'!A97</f>
        <v>12b</v>
      </c>
      <c r="B89" s="90" t="str">
        <f>'Dashboard Production Quality'!B97</f>
        <v>Water Volume Supplied</v>
      </c>
      <c r="C89" s="90" t="str">
        <f>'Dashboard Production Quality'!C97</f>
        <v>M3</v>
      </c>
      <c r="D89" s="183">
        <f>D88-D92</f>
        <v>51856</v>
      </c>
      <c r="E89" s="183">
        <f t="shared" ref="E89:O89" si="32">E88-E92</f>
        <v>79580</v>
      </c>
      <c r="F89" s="183">
        <f t="shared" si="32"/>
        <v>59319</v>
      </c>
      <c r="G89" s="183">
        <f t="shared" si="32"/>
        <v>94500</v>
      </c>
      <c r="H89" s="183">
        <f t="shared" si="32"/>
        <v>65878</v>
      </c>
      <c r="I89" s="183">
        <f t="shared" si="32"/>
        <v>53260</v>
      </c>
      <c r="J89" s="183">
        <f t="shared" si="32"/>
        <v>65861</v>
      </c>
      <c r="K89" s="183">
        <f t="shared" si="32"/>
        <v>59948</v>
      </c>
      <c r="L89" s="183">
        <f t="shared" si="32"/>
        <v>0</v>
      </c>
      <c r="M89" s="183">
        <f t="shared" si="32"/>
        <v>0</v>
      </c>
      <c r="N89" s="183">
        <f t="shared" si="32"/>
        <v>0</v>
      </c>
      <c r="O89" s="183">
        <f t="shared" si="32"/>
        <v>0</v>
      </c>
    </row>
    <row r="90" spans="1:15">
      <c r="A90" s="90" t="str">
        <f>'Dashboard Production Quality'!A98</f>
        <v>12c</v>
      </c>
      <c r="B90" s="90" t="str">
        <f>'Dashboard Production Quality'!B98</f>
        <v>Power Consumption</v>
      </c>
      <c r="C90" s="90" t="str">
        <f>'Dashboard Production Quality'!C98</f>
        <v>KWH</v>
      </c>
      <c r="D90" s="174">
        <v>42715</v>
      </c>
      <c r="E90">
        <v>97694</v>
      </c>
      <c r="F90">
        <v>77799</v>
      </c>
      <c r="G90">
        <v>99813</v>
      </c>
      <c r="H90">
        <v>82675</v>
      </c>
      <c r="I90">
        <v>67261</v>
      </c>
      <c r="J90">
        <v>123282</v>
      </c>
      <c r="K90">
        <v>78692</v>
      </c>
      <c r="L90"/>
      <c r="M90"/>
      <c r="N90"/>
      <c r="O90"/>
    </row>
    <row r="91" spans="1:15">
      <c r="A91" s="90" t="str">
        <f>'Dashboard Production Quality'!A99</f>
        <v>12d</v>
      </c>
      <c r="B91" s="90" t="str">
        <f>'Dashboard Production Quality'!B99</f>
        <v>Power  Efficiency</v>
      </c>
      <c r="C91" s="90" t="str">
        <f>'Dashboard Production Quality'!C99</f>
        <v>KWH/M3</v>
      </c>
      <c r="D91" s="102">
        <f>D90/D88</f>
        <v>0.80964024413359115</v>
      </c>
      <c r="E91" s="102">
        <f>E90/E88</f>
        <v>1.2052357571121912</v>
      </c>
      <c r="F91" s="102">
        <f t="shared" ref="F91:O91" si="33">F90/F88</f>
        <v>1.2769215618691221</v>
      </c>
      <c r="G91" s="102">
        <f t="shared" si="33"/>
        <v>1.0562222222222222</v>
      </c>
      <c r="H91" s="102">
        <f t="shared" si="33"/>
        <v>1.2349874521988529</v>
      </c>
      <c r="I91" s="102">
        <f t="shared" si="33"/>
        <v>1.207341590378747</v>
      </c>
      <c r="J91" s="102">
        <f t="shared" si="33"/>
        <v>1.7942366467763062</v>
      </c>
      <c r="K91" s="102">
        <f t="shared" si="33"/>
        <v>1.2769078488324923</v>
      </c>
      <c r="L91" s="102" t="e">
        <f t="shared" si="33"/>
        <v>#DIV/0!</v>
      </c>
      <c r="M91" s="102" t="e">
        <f t="shared" si="33"/>
        <v>#DIV/0!</v>
      </c>
      <c r="N91" s="102" t="e">
        <f t="shared" si="33"/>
        <v>#DIV/0!</v>
      </c>
      <c r="O91" s="102" t="e">
        <f t="shared" si="33"/>
        <v>#DIV/0!</v>
      </c>
    </row>
    <row r="92" spans="1:15">
      <c r="A92" s="90" t="str">
        <f>'Dashboard Production Quality'!A100</f>
        <v>12e</v>
      </c>
      <c r="B92" s="90" t="str">
        <f>'Dashboard Production Quality'!B100</f>
        <v>Production Loss</v>
      </c>
      <c r="C92" s="90" t="str">
        <f>'Dashboard Production Quality'!C100</f>
        <v>M3</v>
      </c>
      <c r="D92" s="165">
        <v>902</v>
      </c>
      <c r="E92">
        <v>1478</v>
      </c>
      <c r="F92">
        <v>1608</v>
      </c>
      <c r="G92">
        <v>0</v>
      </c>
      <c r="H92">
        <v>1066</v>
      </c>
      <c r="I92">
        <v>2450</v>
      </c>
      <c r="J92">
        <v>2849</v>
      </c>
      <c r="K92">
        <v>1679</v>
      </c>
      <c r="L92"/>
      <c r="M92"/>
      <c r="N92"/>
      <c r="O92"/>
    </row>
    <row r="93" spans="1:15">
      <c r="A93" s="170"/>
      <c r="B93" s="171" t="str">
        <f>'Dashboard Production Quality'!B101</f>
        <v>IHINDU</v>
      </c>
      <c r="C93" s="170"/>
      <c r="D93" s="176"/>
      <c r="E93" s="170"/>
      <c r="F93" s="170"/>
      <c r="G93" s="170"/>
      <c r="H93" s="170"/>
      <c r="I93" s="170"/>
      <c r="J93" s="170"/>
      <c r="K93" s="170"/>
      <c r="L93" s="170"/>
      <c r="M93" s="170"/>
      <c r="N93" s="170"/>
      <c r="O93" s="170"/>
    </row>
    <row r="94" spans="1:15">
      <c r="A94" s="90" t="str">
        <f>'Dashboard Production Quality'!A102</f>
        <v>13a</v>
      </c>
      <c r="B94" s="90" t="str">
        <f>'Dashboard Production Quality'!B102</f>
        <v>Water Volume Abstracted</v>
      </c>
      <c r="C94" s="90" t="str">
        <f>'Dashboard Production Quality'!C102</f>
        <v>M3</v>
      </c>
      <c r="D94" s="140">
        <v>1639</v>
      </c>
      <c r="E94">
        <v>1800</v>
      </c>
      <c r="F94">
        <v>585</v>
      </c>
      <c r="G94">
        <v>0</v>
      </c>
      <c r="H94">
        <v>0</v>
      </c>
      <c r="I94">
        <v>156</v>
      </c>
      <c r="J94">
        <v>536</v>
      </c>
      <c r="K94">
        <v>471</v>
      </c>
      <c r="L94"/>
      <c r="M94"/>
      <c r="N94"/>
      <c r="O94"/>
    </row>
    <row r="95" spans="1:15">
      <c r="A95" s="90" t="str">
        <f>'Dashboard Production Quality'!A103</f>
        <v>13b</v>
      </c>
      <c r="B95" s="90" t="str">
        <f>'Dashboard Production Quality'!B103</f>
        <v>Water Volume Supplied</v>
      </c>
      <c r="C95" s="90" t="str">
        <f>'Dashboard Production Quality'!C103</f>
        <v>M3</v>
      </c>
      <c r="D95" s="102">
        <f>D94-D98</f>
        <v>1639</v>
      </c>
      <c r="E95" s="102">
        <f t="shared" ref="E95:O95" si="34">E94-E98</f>
        <v>1675</v>
      </c>
      <c r="F95" s="102">
        <f t="shared" si="34"/>
        <v>585</v>
      </c>
      <c r="G95" s="102">
        <f t="shared" si="34"/>
        <v>0</v>
      </c>
      <c r="H95" s="102">
        <f t="shared" si="34"/>
        <v>0</v>
      </c>
      <c r="I95" s="102">
        <f t="shared" si="34"/>
        <v>156</v>
      </c>
      <c r="J95" s="102">
        <f t="shared" si="34"/>
        <v>536</v>
      </c>
      <c r="K95" s="102">
        <f t="shared" si="34"/>
        <v>471</v>
      </c>
      <c r="L95" s="102">
        <f t="shared" si="34"/>
        <v>0</v>
      </c>
      <c r="M95" s="102">
        <f t="shared" si="34"/>
        <v>0</v>
      </c>
      <c r="N95" s="102">
        <f t="shared" si="34"/>
        <v>0</v>
      </c>
      <c r="O95" s="102">
        <f t="shared" si="34"/>
        <v>0</v>
      </c>
    </row>
    <row r="96" spans="1:15">
      <c r="A96" s="90" t="str">
        <f>'Dashboard Production Quality'!A104</f>
        <v>13c</v>
      </c>
      <c r="B96" s="90" t="str">
        <f>'Dashboard Production Quality'!B104</f>
        <v>Power Consumption</v>
      </c>
      <c r="C96" s="90" t="str">
        <f>'Dashboard Production Quality'!C104</f>
        <v>KWH</v>
      </c>
      <c r="D96" s="140">
        <v>2236</v>
      </c>
      <c r="E96">
        <v>2063</v>
      </c>
      <c r="F96">
        <v>864</v>
      </c>
      <c r="G96"/>
      <c r="H96">
        <v>268</v>
      </c>
      <c r="I96">
        <v>284</v>
      </c>
      <c r="J96">
        <v>975</v>
      </c>
      <c r="K96">
        <v>258</v>
      </c>
      <c r="L96"/>
      <c r="M96"/>
      <c r="N96"/>
      <c r="O96"/>
    </row>
    <row r="97" spans="1:15">
      <c r="A97" s="90" t="str">
        <f>'Dashboard Production Quality'!A105</f>
        <v>13d</v>
      </c>
      <c r="B97" s="90" t="str">
        <f>'Dashboard Production Quality'!B105</f>
        <v>Power  Efficiency</v>
      </c>
      <c r="C97" s="90" t="str">
        <f>'Dashboard Production Quality'!C105</f>
        <v>KWH/M3</v>
      </c>
      <c r="D97" s="102">
        <f>D96/D94</f>
        <v>1.3642464917632704</v>
      </c>
      <c r="E97" s="102">
        <f t="shared" ref="E97:O97" si="35">E96/E94</f>
        <v>1.1461111111111111</v>
      </c>
      <c r="F97" s="102">
        <f t="shared" si="35"/>
        <v>1.476923076923077</v>
      </c>
      <c r="G97" s="102" t="e">
        <f t="shared" si="35"/>
        <v>#DIV/0!</v>
      </c>
      <c r="H97" s="102" t="e">
        <f t="shared" si="35"/>
        <v>#DIV/0!</v>
      </c>
      <c r="I97" s="102">
        <f t="shared" si="35"/>
        <v>1.8205128205128205</v>
      </c>
      <c r="J97" s="102">
        <f t="shared" si="35"/>
        <v>1.8190298507462686</v>
      </c>
      <c r="K97" s="102">
        <f t="shared" si="35"/>
        <v>0.54777070063694266</v>
      </c>
      <c r="L97" s="102" t="e">
        <f t="shared" si="35"/>
        <v>#DIV/0!</v>
      </c>
      <c r="M97" s="102" t="e">
        <f t="shared" si="35"/>
        <v>#DIV/0!</v>
      </c>
      <c r="N97" s="102" t="e">
        <f t="shared" si="35"/>
        <v>#DIV/0!</v>
      </c>
      <c r="O97" s="102" t="e">
        <f t="shared" si="35"/>
        <v>#DIV/0!</v>
      </c>
    </row>
    <row r="98" spans="1:15">
      <c r="A98" s="90" t="str">
        <f>'Dashboard Production Quality'!A106</f>
        <v>13e</v>
      </c>
      <c r="B98" s="90" t="str">
        <f>'Dashboard Production Quality'!B106</f>
        <v>Production Loss</v>
      </c>
      <c r="C98" s="90" t="str">
        <f>'Dashboard Production Quality'!C106</f>
        <v>M3</v>
      </c>
      <c r="D98" s="140"/>
      <c r="E98">
        <v>125</v>
      </c>
      <c r="F98">
        <v>0</v>
      </c>
      <c r="G98"/>
      <c r="H98"/>
      <c r="I98"/>
      <c r="J98"/>
      <c r="K98">
        <v>0</v>
      </c>
      <c r="L98"/>
      <c r="M98"/>
      <c r="N98"/>
      <c r="O98"/>
    </row>
    <row r="99" spans="1:15">
      <c r="A99" s="170">
        <f>'Dashboard Production Quality'!A107</f>
        <v>14</v>
      </c>
      <c r="B99" s="171" t="s">
        <v>179</v>
      </c>
      <c r="C99" s="170">
        <f>'Dashboard Production Quality'!C107</f>
        <v>0</v>
      </c>
      <c r="D99" s="176"/>
      <c r="E99" s="170"/>
      <c r="F99" s="170"/>
      <c r="G99" s="170"/>
      <c r="H99" s="170"/>
      <c r="I99" s="170"/>
      <c r="J99" s="170"/>
      <c r="K99" s="170"/>
      <c r="L99" s="170"/>
      <c r="M99" s="170"/>
      <c r="N99" s="170"/>
      <c r="O99" s="170"/>
    </row>
    <row r="100" spans="1:15">
      <c r="A100" s="90" t="str">
        <f>'Dashboard Production Quality'!A108</f>
        <v>14a</v>
      </c>
      <c r="B100" s="90" t="str">
        <f>'Dashboard Production Quality'!B108</f>
        <v>Water Volume Abstracted</v>
      </c>
      <c r="C100" s="90" t="str">
        <f>'Dashboard Production Quality'!C108</f>
        <v>M3</v>
      </c>
      <c r="D100" s="140"/>
      <c r="E100"/>
      <c r="F100"/>
      <c r="G100"/>
      <c r="H100"/>
      <c r="I100"/>
      <c r="J100"/>
      <c r="K100">
        <v>0</v>
      </c>
      <c r="L100"/>
      <c r="M100"/>
      <c r="N100"/>
      <c r="O100"/>
    </row>
    <row r="101" spans="1:15">
      <c r="A101" s="90" t="str">
        <f>'Dashboard Production Quality'!A109</f>
        <v>14b</v>
      </c>
      <c r="B101" s="90" t="str">
        <f>'Dashboard Production Quality'!B109</f>
        <v>Water Volume Supplied</v>
      </c>
      <c r="C101" s="90" t="str">
        <f>'Dashboard Production Quality'!C109</f>
        <v>M3</v>
      </c>
      <c r="D101" s="102">
        <f>D100-D107</f>
        <v>0</v>
      </c>
      <c r="E101" s="102">
        <f t="shared" ref="E101:O101" si="36">E100-E107</f>
        <v>0</v>
      </c>
      <c r="F101" s="102">
        <f t="shared" si="36"/>
        <v>0</v>
      </c>
      <c r="G101" s="102">
        <f t="shared" si="36"/>
        <v>0</v>
      </c>
      <c r="H101" s="102">
        <f t="shared" si="36"/>
        <v>0</v>
      </c>
      <c r="I101" s="102">
        <f t="shared" si="36"/>
        <v>0</v>
      </c>
      <c r="J101" s="102">
        <f t="shared" si="36"/>
        <v>0</v>
      </c>
      <c r="K101" s="102">
        <f t="shared" si="36"/>
        <v>0</v>
      </c>
      <c r="L101" s="102">
        <f t="shared" si="36"/>
        <v>0</v>
      </c>
      <c r="M101" s="102">
        <f t="shared" si="36"/>
        <v>0</v>
      </c>
      <c r="N101" s="102">
        <f t="shared" si="36"/>
        <v>0</v>
      </c>
      <c r="O101" s="102">
        <f t="shared" si="36"/>
        <v>0</v>
      </c>
    </row>
    <row r="102" spans="1:15">
      <c r="A102" s="90" t="str">
        <f>'Dashboard Production Quality'!A110</f>
        <v>14c</v>
      </c>
      <c r="B102" s="90" t="str">
        <f>'Dashboard Production Quality'!B110</f>
        <v>Power Grid</v>
      </c>
      <c r="C102" s="90" t="str">
        <f>'Dashboard Production Quality'!C110</f>
        <v>KWH</v>
      </c>
      <c r="D102" s="140">
        <v>0</v>
      </c>
      <c r="E102"/>
      <c r="F102"/>
      <c r="G102"/>
      <c r="H102"/>
      <c r="I102"/>
      <c r="J102"/>
      <c r="K102">
        <v>0</v>
      </c>
      <c r="L102"/>
      <c r="M102"/>
      <c r="N102"/>
      <c r="O102"/>
    </row>
    <row r="103" spans="1:15">
      <c r="A103" s="90" t="str">
        <f>'Dashboard Production Quality'!A111</f>
        <v>14d</v>
      </c>
      <c r="B103" s="90" t="str">
        <f>'Dashboard Production Quality'!B111</f>
        <v xml:space="preserve">Power Solar </v>
      </c>
      <c r="C103" s="90" t="str">
        <f>'Dashboard Production Quality'!C111</f>
        <v>KWH</v>
      </c>
      <c r="D103" s="140"/>
      <c r="E103"/>
      <c r="F103"/>
      <c r="G103"/>
      <c r="H103"/>
      <c r="I103"/>
      <c r="J103"/>
      <c r="K103">
        <v>0</v>
      </c>
      <c r="L103"/>
      <c r="M103"/>
      <c r="N103"/>
      <c r="O103"/>
    </row>
    <row r="104" spans="1:15">
      <c r="A104" s="90" t="str">
        <f>'Dashboard Production Quality'!A112</f>
        <v>14e</v>
      </c>
      <c r="B104" s="90" t="str">
        <f>'Dashboard Production Quality'!B112</f>
        <v>Total Power Consumption</v>
      </c>
      <c r="C104" s="90" t="str">
        <f>'Dashboard Production Quality'!C112</f>
        <v>KWH</v>
      </c>
      <c r="D104" s="102">
        <f>D102+D103</f>
        <v>0</v>
      </c>
      <c r="E104" s="90">
        <f t="shared" ref="E104:O104" si="37">E102+E103</f>
        <v>0</v>
      </c>
      <c r="F104" s="90">
        <f t="shared" si="37"/>
        <v>0</v>
      </c>
      <c r="G104" s="90">
        <f t="shared" si="37"/>
        <v>0</v>
      </c>
      <c r="H104" s="90">
        <f t="shared" si="37"/>
        <v>0</v>
      </c>
      <c r="I104" s="90">
        <f t="shared" si="37"/>
        <v>0</v>
      </c>
      <c r="J104" s="90">
        <f t="shared" si="37"/>
        <v>0</v>
      </c>
      <c r="K104" s="90">
        <f t="shared" si="37"/>
        <v>0</v>
      </c>
      <c r="L104" s="90">
        <f t="shared" si="37"/>
        <v>0</v>
      </c>
      <c r="M104" s="90">
        <f t="shared" si="37"/>
        <v>0</v>
      </c>
      <c r="N104" s="90">
        <f t="shared" si="37"/>
        <v>0</v>
      </c>
      <c r="O104" s="90">
        <f t="shared" si="37"/>
        <v>0</v>
      </c>
    </row>
    <row r="105" spans="1:15">
      <c r="A105" s="90" t="str">
        <f>'Dashboard Production Quality'!A113</f>
        <v>14f</v>
      </c>
      <c r="B105" s="90" t="str">
        <f>'Dashboard Production Quality'!B113</f>
        <v>% Solar</v>
      </c>
      <c r="C105" s="90" t="str">
        <f>'Dashboard Production Quality'!C113</f>
        <v>%</v>
      </c>
      <c r="D105" s="102">
        <f>IFERROR(D103/D104,0)</f>
        <v>0</v>
      </c>
      <c r="E105" s="102">
        <f t="shared" ref="E105:O105" si="38">IFERROR(E103/E104,0)</f>
        <v>0</v>
      </c>
      <c r="F105" s="102">
        <f t="shared" si="38"/>
        <v>0</v>
      </c>
      <c r="G105" s="102">
        <f t="shared" si="38"/>
        <v>0</v>
      </c>
      <c r="H105" s="102">
        <f t="shared" si="38"/>
        <v>0</v>
      </c>
      <c r="I105" s="102">
        <f t="shared" si="38"/>
        <v>0</v>
      </c>
      <c r="J105" s="102">
        <f t="shared" si="38"/>
        <v>0</v>
      </c>
      <c r="K105" s="102">
        <f t="shared" si="38"/>
        <v>0</v>
      </c>
      <c r="L105" s="102">
        <f t="shared" si="38"/>
        <v>0</v>
      </c>
      <c r="M105" s="102">
        <f t="shared" si="38"/>
        <v>0</v>
      </c>
      <c r="N105" s="102">
        <f t="shared" si="38"/>
        <v>0</v>
      </c>
      <c r="O105" s="102">
        <f t="shared" si="38"/>
        <v>0</v>
      </c>
    </row>
    <row r="106" spans="1:15">
      <c r="A106" s="90" t="str">
        <f>'Dashboard Production Quality'!A114</f>
        <v>14g</v>
      </c>
      <c r="B106" s="90" t="str">
        <f>'Dashboard Production Quality'!B114</f>
        <v>Power  Efficiency</v>
      </c>
      <c r="C106" s="90" t="str">
        <f>'Dashboard Production Quality'!C114</f>
        <v>KWH/M3</v>
      </c>
      <c r="D106" s="102">
        <f>IFERROR(D104/D100,0)</f>
        <v>0</v>
      </c>
      <c r="E106" s="102">
        <f t="shared" ref="E106:O106" si="39">IFERROR(E104/E100,0)</f>
        <v>0</v>
      </c>
      <c r="F106" s="102">
        <f t="shared" si="39"/>
        <v>0</v>
      </c>
      <c r="G106" s="102">
        <f t="shared" si="39"/>
        <v>0</v>
      </c>
      <c r="H106" s="102">
        <f t="shared" si="39"/>
        <v>0</v>
      </c>
      <c r="I106" s="102">
        <f t="shared" si="39"/>
        <v>0</v>
      </c>
      <c r="J106" s="102">
        <f t="shared" si="39"/>
        <v>0</v>
      </c>
      <c r="K106" s="102">
        <f t="shared" si="39"/>
        <v>0</v>
      </c>
      <c r="L106" s="102">
        <f t="shared" si="39"/>
        <v>0</v>
      </c>
      <c r="M106" s="102">
        <f t="shared" si="39"/>
        <v>0</v>
      </c>
      <c r="N106" s="102">
        <f t="shared" si="39"/>
        <v>0</v>
      </c>
      <c r="O106" s="102">
        <f t="shared" si="39"/>
        <v>0</v>
      </c>
    </row>
    <row r="107" spans="1:15" ht="13" customHeight="1">
      <c r="A107" s="90" t="str">
        <f>'Dashboard Production Quality'!A115</f>
        <v>14h</v>
      </c>
      <c r="B107" s="90" t="str">
        <f>'Dashboard Production Quality'!B115</f>
        <v>Production Loss</v>
      </c>
      <c r="C107" s="90" t="str">
        <f>'Dashboard Production Quality'!C115</f>
        <v>M3</v>
      </c>
      <c r="D107" s="140"/>
      <c r="E107"/>
      <c r="F107"/>
      <c r="G107"/>
      <c r="H107"/>
      <c r="I107"/>
      <c r="J107"/>
      <c r="K107">
        <v>0</v>
      </c>
      <c r="L107"/>
      <c r="M107"/>
      <c r="N107"/>
      <c r="O107"/>
    </row>
    <row r="108" spans="1:15">
      <c r="A108" s="170">
        <f>'Dashboard Production Quality'!A116</f>
        <v>15</v>
      </c>
      <c r="B108" s="171" t="str">
        <f>'Dashboard Production Quality'!B116</f>
        <v>KIHOTO</v>
      </c>
      <c r="C108" s="170">
        <f>'Dashboard Production Quality'!C116</f>
        <v>0</v>
      </c>
      <c r="D108" s="176"/>
      <c r="E108" s="170"/>
      <c r="F108" s="170"/>
      <c r="G108" s="170"/>
      <c r="H108" s="170"/>
      <c r="I108" s="170"/>
      <c r="J108" s="170"/>
      <c r="K108" s="170"/>
      <c r="L108" s="170"/>
      <c r="M108" s="170"/>
      <c r="N108" s="170"/>
      <c r="O108" s="170"/>
    </row>
    <row r="109" spans="1:15">
      <c r="A109" s="90" t="str">
        <f>'Dashboard Production Quality'!A117</f>
        <v>15a</v>
      </c>
      <c r="B109" s="90" t="str">
        <f>'Dashboard Production Quality'!B117</f>
        <v>Water Volume Abstracted</v>
      </c>
      <c r="C109" s="90" t="str">
        <f>'Dashboard Production Quality'!C117</f>
        <v>M3</v>
      </c>
      <c r="D109" s="140"/>
      <c r="E109"/>
      <c r="F109"/>
      <c r="G109"/>
      <c r="H109"/>
      <c r="I109"/>
      <c r="J109"/>
      <c r="K109">
        <v>0</v>
      </c>
      <c r="L109"/>
      <c r="M109"/>
      <c r="N109"/>
      <c r="O109"/>
    </row>
    <row r="110" spans="1:15">
      <c r="A110" s="90" t="str">
        <f>'Dashboard Production Quality'!A118</f>
        <v>15b</v>
      </c>
      <c r="B110" s="90" t="str">
        <f>'Dashboard Production Quality'!B118</f>
        <v>Water Volume Supplied</v>
      </c>
      <c r="C110" s="90" t="str">
        <f>'Dashboard Production Quality'!C118</f>
        <v>M3</v>
      </c>
      <c r="D110" s="102">
        <f>D109-D116</f>
        <v>0</v>
      </c>
      <c r="E110" s="102">
        <f t="shared" ref="E110:O110" si="40">E109-E116</f>
        <v>0</v>
      </c>
      <c r="F110" s="102">
        <f t="shared" si="40"/>
        <v>0</v>
      </c>
      <c r="G110" s="102">
        <f t="shared" si="40"/>
        <v>0</v>
      </c>
      <c r="H110" s="102">
        <f t="shared" si="40"/>
        <v>0</v>
      </c>
      <c r="I110" s="102">
        <f t="shared" si="40"/>
        <v>0</v>
      </c>
      <c r="J110" s="102">
        <f t="shared" si="40"/>
        <v>0</v>
      </c>
      <c r="K110" s="102">
        <f t="shared" si="40"/>
        <v>0</v>
      </c>
      <c r="L110" s="102">
        <f t="shared" si="40"/>
        <v>0</v>
      </c>
      <c r="M110" s="102">
        <f t="shared" si="40"/>
        <v>0</v>
      </c>
      <c r="N110" s="102">
        <f t="shared" si="40"/>
        <v>0</v>
      </c>
      <c r="O110" s="102">
        <f t="shared" si="40"/>
        <v>0</v>
      </c>
    </row>
    <row r="111" spans="1:15">
      <c r="A111" s="90" t="str">
        <f>'Dashboard Production Quality'!A119</f>
        <v>15c</v>
      </c>
      <c r="B111" s="90" t="str">
        <f>'Dashboard Production Quality'!B119</f>
        <v>Power Grid</v>
      </c>
      <c r="C111" s="90" t="str">
        <f>'Dashboard Production Quality'!C119</f>
        <v>KWH</v>
      </c>
      <c r="D111" s="140"/>
      <c r="E111"/>
      <c r="F111"/>
      <c r="G111"/>
      <c r="H111"/>
      <c r="I111"/>
      <c r="J111"/>
      <c r="K111">
        <v>0</v>
      </c>
      <c r="L111"/>
      <c r="M111"/>
      <c r="N111"/>
      <c r="O111"/>
    </row>
    <row r="112" spans="1:15">
      <c r="A112" s="90" t="str">
        <f>'Dashboard Production Quality'!A120</f>
        <v>15d</v>
      </c>
      <c r="B112" s="90" t="str">
        <f>'Dashboard Production Quality'!B120</f>
        <v xml:space="preserve">Power Solar </v>
      </c>
      <c r="C112" s="90" t="str">
        <f>'Dashboard Production Quality'!C120</f>
        <v>KWH</v>
      </c>
      <c r="D112" s="140"/>
      <c r="E112"/>
      <c r="F112"/>
      <c r="G112"/>
      <c r="H112"/>
      <c r="I112"/>
      <c r="J112"/>
      <c r="K112">
        <v>0</v>
      </c>
      <c r="L112"/>
      <c r="M112"/>
      <c r="N112"/>
      <c r="O112"/>
    </row>
    <row r="113" spans="1:17">
      <c r="A113" s="90" t="str">
        <f>'Dashboard Production Quality'!A121</f>
        <v>15e</v>
      </c>
      <c r="B113" s="90" t="str">
        <f>'Dashboard Production Quality'!B121</f>
        <v>Total Power Consumption</v>
      </c>
      <c r="C113" s="90" t="str">
        <f>'Dashboard Production Quality'!C121</f>
        <v>KWH</v>
      </c>
      <c r="D113" s="102">
        <f>D111+D112</f>
        <v>0</v>
      </c>
      <c r="E113" s="90">
        <f t="shared" ref="E113:O113" si="41">E111+E112</f>
        <v>0</v>
      </c>
      <c r="F113" s="90">
        <f t="shared" si="41"/>
        <v>0</v>
      </c>
      <c r="G113" s="90">
        <f t="shared" si="41"/>
        <v>0</v>
      </c>
      <c r="H113" s="90">
        <f t="shared" si="41"/>
        <v>0</v>
      </c>
      <c r="I113" s="90">
        <f t="shared" si="41"/>
        <v>0</v>
      </c>
      <c r="J113" s="90">
        <f t="shared" si="41"/>
        <v>0</v>
      </c>
      <c r="K113" s="90">
        <f t="shared" si="41"/>
        <v>0</v>
      </c>
      <c r="L113" s="90">
        <f t="shared" si="41"/>
        <v>0</v>
      </c>
      <c r="M113" s="90">
        <f t="shared" si="41"/>
        <v>0</v>
      </c>
      <c r="N113" s="90">
        <f t="shared" si="41"/>
        <v>0</v>
      </c>
      <c r="O113" s="90">
        <f t="shared" si="41"/>
        <v>0</v>
      </c>
    </row>
    <row r="114" spans="1:17" ht="13.5" customHeight="1">
      <c r="A114" s="90" t="str">
        <f>'Dashboard Production Quality'!A122</f>
        <v>15f</v>
      </c>
      <c r="B114" s="90" t="str">
        <f>'Dashboard Production Quality'!B122</f>
        <v>% Solar</v>
      </c>
      <c r="C114" s="90" t="str">
        <f>'Dashboard Production Quality'!C122</f>
        <v>%</v>
      </c>
      <c r="D114" s="102">
        <f>IFERROR(D112/D113,0)</f>
        <v>0</v>
      </c>
      <c r="E114" s="102">
        <f t="shared" ref="E114:O114" si="42">IFERROR(E112/E113,0)</f>
        <v>0</v>
      </c>
      <c r="F114" s="102">
        <f t="shared" si="42"/>
        <v>0</v>
      </c>
      <c r="G114" s="102">
        <f t="shared" si="42"/>
        <v>0</v>
      </c>
      <c r="H114" s="102">
        <f t="shared" si="42"/>
        <v>0</v>
      </c>
      <c r="I114" s="102">
        <f t="shared" si="42"/>
        <v>0</v>
      </c>
      <c r="J114" s="102">
        <f t="shared" si="42"/>
        <v>0</v>
      </c>
      <c r="K114" s="102">
        <f t="shared" si="42"/>
        <v>0</v>
      </c>
      <c r="L114" s="102">
        <f t="shared" si="42"/>
        <v>0</v>
      </c>
      <c r="M114" s="102">
        <f t="shared" si="42"/>
        <v>0</v>
      </c>
      <c r="N114" s="102">
        <f t="shared" si="42"/>
        <v>0</v>
      </c>
      <c r="O114" s="102">
        <f t="shared" si="42"/>
        <v>0</v>
      </c>
    </row>
    <row r="115" spans="1:17">
      <c r="A115" s="90" t="str">
        <f>'Dashboard Production Quality'!A123</f>
        <v>15g</v>
      </c>
      <c r="B115" s="90" t="str">
        <f>'Dashboard Production Quality'!B123</f>
        <v>Power  Efficiency</v>
      </c>
      <c r="C115" s="90" t="str">
        <f>'Dashboard Production Quality'!C123</f>
        <v>KWH/M3</v>
      </c>
      <c r="D115" s="102">
        <f>IFERROR(D113/D109,0)</f>
        <v>0</v>
      </c>
      <c r="E115" s="102">
        <f t="shared" ref="E115:O115" si="43">IFERROR(E113/E109,0)</f>
        <v>0</v>
      </c>
      <c r="F115" s="102">
        <f t="shared" si="43"/>
        <v>0</v>
      </c>
      <c r="G115" s="102">
        <f t="shared" si="43"/>
        <v>0</v>
      </c>
      <c r="H115" s="102">
        <f t="shared" si="43"/>
        <v>0</v>
      </c>
      <c r="I115" s="102">
        <f t="shared" si="43"/>
        <v>0</v>
      </c>
      <c r="J115" s="102">
        <f t="shared" si="43"/>
        <v>0</v>
      </c>
      <c r="K115" s="102">
        <f t="shared" si="43"/>
        <v>0</v>
      </c>
      <c r="L115" s="102">
        <f t="shared" si="43"/>
        <v>0</v>
      </c>
      <c r="M115" s="102">
        <f t="shared" si="43"/>
        <v>0</v>
      </c>
      <c r="N115" s="102">
        <f t="shared" si="43"/>
        <v>0</v>
      </c>
      <c r="O115" s="102">
        <f t="shared" si="43"/>
        <v>0</v>
      </c>
    </row>
    <row r="116" spans="1:17">
      <c r="A116" s="90" t="str">
        <f>'Dashboard Production Quality'!A124</f>
        <v>15h</v>
      </c>
      <c r="B116" s="90" t="str">
        <f>'Dashboard Production Quality'!B124</f>
        <v>Production Loss</v>
      </c>
      <c r="C116" s="90" t="str">
        <f>'Dashboard Production Quality'!C124</f>
        <v>M3</v>
      </c>
      <c r="D116" s="140"/>
      <c r="E116"/>
      <c r="F116"/>
      <c r="G116"/>
      <c r="H116"/>
      <c r="I116"/>
      <c r="J116"/>
      <c r="K116">
        <v>0</v>
      </c>
      <c r="L116"/>
      <c r="M116"/>
      <c r="N116"/>
      <c r="O116"/>
    </row>
    <row r="117" spans="1:17">
      <c r="A117" s="170">
        <f>'Dashboard Production Quality'!A125</f>
        <v>16</v>
      </c>
      <c r="B117" s="171" t="str">
        <f>'Dashboard Production Quality'!B125</f>
        <v>TOTAL ABSTRACTION</v>
      </c>
      <c r="C117" s="170">
        <f>'Dashboard Production Quality'!C125</f>
        <v>0</v>
      </c>
      <c r="D117" s="176"/>
      <c r="E117" s="170"/>
      <c r="F117" s="170"/>
      <c r="G117" s="170"/>
      <c r="H117" s="170"/>
      <c r="I117" s="170"/>
      <c r="J117" s="170"/>
      <c r="K117" s="170"/>
      <c r="L117" s="170"/>
      <c r="M117" s="170"/>
      <c r="N117" s="170"/>
      <c r="O117" s="170"/>
    </row>
    <row r="118" spans="1:17">
      <c r="A118" s="90" t="str">
        <f>'Dashboard Production Quality'!A126</f>
        <v>16a</v>
      </c>
      <c r="B118" s="90" t="str">
        <f>'Dashboard Production Quality'!B126</f>
        <v>Total Water Volume Abstracted</v>
      </c>
      <c r="C118" s="90" t="str">
        <f>'Dashboard Production Quality'!C126</f>
        <v>M3</v>
      </c>
      <c r="D118" s="102">
        <f t="shared" ref="D118:O118" si="44">D88+D82+D76+D70+D64+D58+D49+D40+D31+D25+D16+D7+D94</f>
        <v>205244.74</v>
      </c>
      <c r="E118" s="102">
        <f t="shared" si="44"/>
        <v>263054</v>
      </c>
      <c r="F118" s="102">
        <f t="shared" si="44"/>
        <v>226141</v>
      </c>
      <c r="G118" s="102">
        <f t="shared" si="44"/>
        <v>274941</v>
      </c>
      <c r="H118" s="102">
        <f t="shared" si="44"/>
        <v>217269</v>
      </c>
      <c r="I118" s="102">
        <f t="shared" si="44"/>
        <v>201967</v>
      </c>
      <c r="J118" s="102">
        <f t="shared" si="44"/>
        <v>280117</v>
      </c>
      <c r="K118" s="102">
        <f t="shared" si="44"/>
        <v>236748</v>
      </c>
      <c r="L118" s="102">
        <f t="shared" si="44"/>
        <v>0</v>
      </c>
      <c r="M118" s="102">
        <f t="shared" si="44"/>
        <v>0</v>
      </c>
      <c r="N118" s="102">
        <f t="shared" si="44"/>
        <v>0</v>
      </c>
      <c r="O118" s="102">
        <f t="shared" si="44"/>
        <v>0</v>
      </c>
    </row>
    <row r="119" spans="1:17">
      <c r="A119" s="90" t="str">
        <f>'Dashboard Production Quality'!A127</f>
        <v>16b</v>
      </c>
      <c r="B119" s="90" t="str">
        <f>'Dashboard Production Quality'!B127</f>
        <v>Total Water Volume Supplied</v>
      </c>
      <c r="C119" s="90" t="str">
        <f>'Dashboard Production Quality'!C127</f>
        <v>M3</v>
      </c>
      <c r="D119" s="102">
        <f>D118-D120</f>
        <v>199386.70299999998</v>
      </c>
      <c r="E119" s="102">
        <f t="shared" ref="E119:O119" si="45">E118-E120</f>
        <v>254994</v>
      </c>
      <c r="F119" s="102">
        <f t="shared" si="45"/>
        <v>216287.1</v>
      </c>
      <c r="G119" s="102">
        <f t="shared" si="45"/>
        <v>265682</v>
      </c>
      <c r="H119" s="102">
        <f t="shared" si="45"/>
        <v>207660</v>
      </c>
      <c r="I119" s="102">
        <f t="shared" si="45"/>
        <v>190643</v>
      </c>
      <c r="J119" s="102">
        <f t="shared" si="45"/>
        <v>265913</v>
      </c>
      <c r="K119" s="102">
        <f t="shared" si="45"/>
        <v>228057</v>
      </c>
      <c r="L119" s="102">
        <f t="shared" si="45"/>
        <v>0</v>
      </c>
      <c r="M119" s="102">
        <f t="shared" si="45"/>
        <v>0</v>
      </c>
      <c r="N119" s="102">
        <f t="shared" si="45"/>
        <v>0</v>
      </c>
      <c r="O119" s="102">
        <f t="shared" si="45"/>
        <v>0</v>
      </c>
    </row>
    <row r="120" spans="1:17">
      <c r="A120" s="90" t="str">
        <f>'Dashboard Production Quality'!A128</f>
        <v>16c</v>
      </c>
      <c r="B120" s="90" t="str">
        <f>'Dashboard Production Quality'!B128</f>
        <v>Production Loss</v>
      </c>
      <c r="C120" s="90" t="str">
        <f>'Dashboard Production Quality'!C128</f>
        <v>M3</v>
      </c>
      <c r="D120" s="102">
        <f t="shared" ref="D120:O120" si="46">D14+D23+D29+D38+D47+D56+D62+D68+D74+D80+D86+D92+D98+D107+D116</f>
        <v>5858.0370000000003</v>
      </c>
      <c r="E120" s="102">
        <f t="shared" si="46"/>
        <v>8060</v>
      </c>
      <c r="F120" s="102">
        <f t="shared" si="46"/>
        <v>9853.9000000000015</v>
      </c>
      <c r="G120" s="102">
        <f t="shared" si="46"/>
        <v>9259</v>
      </c>
      <c r="H120" s="102">
        <f t="shared" si="46"/>
        <v>9609</v>
      </c>
      <c r="I120" s="102">
        <f t="shared" si="46"/>
        <v>11324</v>
      </c>
      <c r="J120" s="102">
        <f t="shared" si="46"/>
        <v>14204</v>
      </c>
      <c r="K120" s="102">
        <f t="shared" si="46"/>
        <v>8691</v>
      </c>
      <c r="L120" s="102">
        <f t="shared" si="46"/>
        <v>0</v>
      </c>
      <c r="M120" s="102">
        <f t="shared" si="46"/>
        <v>0</v>
      </c>
      <c r="N120" s="102">
        <f t="shared" si="46"/>
        <v>0</v>
      </c>
      <c r="O120" s="102">
        <f t="shared" si="46"/>
        <v>0</v>
      </c>
    </row>
    <row r="121" spans="1:17">
      <c r="A121" s="90" t="str">
        <f>'Dashboard Production Quality'!A129</f>
        <v>16e</v>
      </c>
      <c r="B121" s="90" t="str">
        <f>'Dashboard Production Quality'!B129</f>
        <v xml:space="preserve"> Production Loss %</v>
      </c>
      <c r="C121" s="90" t="str">
        <f>'Dashboard Production Quality'!C129</f>
        <v>%</v>
      </c>
      <c r="D121" s="100">
        <f>D120/D118</f>
        <v>2.8541715612297788E-2</v>
      </c>
      <c r="E121" s="100">
        <f t="shared" ref="E121:O121" si="47">E120/E118</f>
        <v>3.064009671018118E-2</v>
      </c>
      <c r="F121" s="100">
        <f t="shared" si="47"/>
        <v>4.3574141796489808E-2</v>
      </c>
      <c r="G121" s="100">
        <f t="shared" si="47"/>
        <v>3.3676316009616611E-2</v>
      </c>
      <c r="H121" s="100">
        <f t="shared" si="47"/>
        <v>4.4226281706087847E-2</v>
      </c>
      <c r="I121" s="100">
        <f t="shared" si="47"/>
        <v>5.6068565656765712E-2</v>
      </c>
      <c r="J121" s="100">
        <f t="shared" si="47"/>
        <v>5.0707382986394968E-2</v>
      </c>
      <c r="K121" s="100">
        <f t="shared" si="47"/>
        <v>3.6709919407978103E-2</v>
      </c>
      <c r="L121" s="100" t="e">
        <f t="shared" si="47"/>
        <v>#DIV/0!</v>
      </c>
      <c r="M121" s="100" t="e">
        <f t="shared" si="47"/>
        <v>#DIV/0!</v>
      </c>
      <c r="N121" s="100" t="e">
        <f t="shared" si="47"/>
        <v>#DIV/0!</v>
      </c>
      <c r="O121" s="100" t="e">
        <f t="shared" si="47"/>
        <v>#DIV/0!</v>
      </c>
      <c r="P121" s="114"/>
    </row>
    <row r="122" spans="1:17">
      <c r="A122" s="90" t="str">
        <f>'Dashboard Production Quality'!A130</f>
        <v>16f</v>
      </c>
      <c r="B122" s="90" t="str">
        <f>'Dashboard Production Quality'!B130</f>
        <v>Water Available for Sales Abstracted</v>
      </c>
      <c r="C122" s="90" t="str">
        <f>'Dashboard Production Quality'!C130</f>
        <v>M3</v>
      </c>
      <c r="D122" s="102">
        <f>D118-D120</f>
        <v>199386.70299999998</v>
      </c>
      <c r="E122" s="102">
        <f t="shared" ref="E122:O122" si="48">E118-E120</f>
        <v>254994</v>
      </c>
      <c r="F122" s="102">
        <f t="shared" si="48"/>
        <v>216287.1</v>
      </c>
      <c r="G122" s="102">
        <f t="shared" si="48"/>
        <v>265682</v>
      </c>
      <c r="H122" s="102">
        <f t="shared" si="48"/>
        <v>207660</v>
      </c>
      <c r="I122" s="102">
        <f t="shared" si="48"/>
        <v>190643</v>
      </c>
      <c r="J122" s="102">
        <f t="shared" si="48"/>
        <v>265913</v>
      </c>
      <c r="K122" s="102">
        <f t="shared" si="48"/>
        <v>228057</v>
      </c>
      <c r="L122" s="102">
        <f t="shared" si="48"/>
        <v>0</v>
      </c>
      <c r="M122" s="102">
        <f t="shared" si="48"/>
        <v>0</v>
      </c>
      <c r="N122" s="102">
        <f t="shared" si="48"/>
        <v>0</v>
      </c>
      <c r="O122" s="102">
        <f t="shared" si="48"/>
        <v>0</v>
      </c>
    </row>
    <row r="123" spans="1:17">
      <c r="A123" s="170">
        <f>'Dashboard Production Quality'!A131</f>
        <v>17</v>
      </c>
      <c r="B123" s="171" t="str">
        <f>'Dashboard Production Quality'!B131</f>
        <v>SUMMARY</v>
      </c>
      <c r="C123" s="170">
        <f>'Dashboard Production Quality'!C131</f>
        <v>0</v>
      </c>
      <c r="D123" s="175"/>
      <c r="E123" s="172"/>
      <c r="F123" s="172"/>
      <c r="G123" s="172"/>
      <c r="H123" s="172"/>
      <c r="I123" s="172"/>
      <c r="J123" s="172"/>
      <c r="K123" s="172"/>
      <c r="L123" s="172"/>
      <c r="M123" s="172"/>
      <c r="N123" s="172"/>
      <c r="O123" s="172"/>
    </row>
    <row r="124" spans="1:17">
      <c r="A124" s="90" t="str">
        <f>'Dashboard Production Quality'!A132</f>
        <v>17a</v>
      </c>
      <c r="B124" s="90" t="str">
        <f>'Dashboard Production Quality'!B132</f>
        <v>CLOSING DATE CENTRAL REGION</v>
      </c>
      <c r="D124" s="162" t="s">
        <v>221</v>
      </c>
      <c r="E124" s="112" t="s">
        <v>226</v>
      </c>
      <c r="F124" s="112" t="s">
        <v>228</v>
      </c>
      <c r="G124" s="112" t="s">
        <v>230</v>
      </c>
      <c r="H124" s="112" t="s">
        <v>233</v>
      </c>
      <c r="I124" s="112">
        <v>46003</v>
      </c>
      <c r="J124" s="112" t="s">
        <v>238</v>
      </c>
      <c r="K124" s="112" t="s">
        <v>342</v>
      </c>
      <c r="L124" s="112"/>
      <c r="M124" s="112"/>
      <c r="N124" s="112"/>
      <c r="O124" s="112"/>
    </row>
    <row r="125" spans="1:17">
      <c r="A125" s="90" t="str">
        <f>'Dashboard Production Quality'!A133</f>
        <v>Aa</v>
      </c>
      <c r="B125" s="90" t="str">
        <f>'Dashboard Production Quality'!B133</f>
        <v>CENTRAL -Production Loss</v>
      </c>
      <c r="C125" s="90" t="str">
        <f>'Dashboard Production Quality'!C133</f>
        <v>M3</v>
      </c>
      <c r="D125" s="140">
        <v>4723</v>
      </c>
      <c r="E125">
        <v>5781</v>
      </c>
      <c r="F125">
        <v>7351</v>
      </c>
      <c r="G125">
        <v>0</v>
      </c>
      <c r="H125">
        <v>0</v>
      </c>
      <c r="I125">
        <v>0</v>
      </c>
      <c r="J125">
        <v>0</v>
      </c>
      <c r="K125"/>
      <c r="L125"/>
      <c r="M125" s="93"/>
      <c r="N125"/>
      <c r="O125"/>
    </row>
    <row r="126" spans="1:17">
      <c r="A126" s="90" t="str">
        <f>'Dashboard Production Quality'!A134</f>
        <v>17b</v>
      </c>
      <c r="B126" s="90" t="str">
        <f>'Dashboard Production Quality'!B134</f>
        <v>CENTRAL - Available for sale</v>
      </c>
      <c r="C126" s="90" t="str">
        <f>'Dashboard Production Quality'!C134</f>
        <v>M3</v>
      </c>
      <c r="D126" s="140">
        <v>97660</v>
      </c>
      <c r="E126">
        <v>115996</v>
      </c>
      <c r="F126">
        <v>103208</v>
      </c>
      <c r="G126">
        <v>110547</v>
      </c>
      <c r="H126" s="140">
        <v>94752</v>
      </c>
      <c r="I126">
        <v>85387</v>
      </c>
      <c r="J126" s="122">
        <v>127954</v>
      </c>
      <c r="K126">
        <v>103943</v>
      </c>
      <c r="L126"/>
      <c r="M126"/>
      <c r="N126"/>
      <c r="O126" s="140"/>
      <c r="P126" s="102"/>
      <c r="Q126" s="114">
        <f>O126-P126</f>
        <v>0</v>
      </c>
    </row>
    <row r="127" spans="1:17">
      <c r="A127" s="90" t="str">
        <f>'Dashboard Production Quality'!A135</f>
        <v>17c</v>
      </c>
      <c r="B127" s="90" t="str">
        <f>'Dashboard Production Quality'!B135</f>
        <v>CLOSING DATE SOUTHERN REGION</v>
      </c>
      <c r="D127" s="144" t="s">
        <v>222</v>
      </c>
      <c r="E127" s="164">
        <v>45889</v>
      </c>
      <c r="F127" s="112" t="s">
        <v>229</v>
      </c>
      <c r="G127" s="162" t="s">
        <v>231</v>
      </c>
      <c r="H127" s="112" t="s">
        <v>234</v>
      </c>
      <c r="I127" s="112">
        <v>46003</v>
      </c>
      <c r="J127" s="112" t="s">
        <v>239</v>
      </c>
      <c r="K127" s="112" t="s">
        <v>343</v>
      </c>
      <c r="L127" s="112"/>
      <c r="M127" s="112"/>
      <c r="N127" s="112"/>
      <c r="O127" s="112"/>
      <c r="P127" s="102"/>
      <c r="Q127" s="114"/>
    </row>
    <row r="128" spans="1:17">
      <c r="A128" s="90" t="str">
        <f>'Dashboard Production Quality'!A136</f>
        <v>Bb</v>
      </c>
      <c r="B128" s="90" t="str">
        <f>'Dashboard Production Quality'!B136</f>
        <v>SOUTHERN- Production Loss</v>
      </c>
      <c r="C128" s="90" t="str">
        <f>'Dashboard Production Quality'!C136</f>
        <v>M3</v>
      </c>
      <c r="D128" s="140">
        <v>1135</v>
      </c>
      <c r="E128">
        <v>1962</v>
      </c>
      <c r="F128">
        <v>2529</v>
      </c>
      <c r="G128">
        <v>0</v>
      </c>
      <c r="H128">
        <v>0</v>
      </c>
      <c r="I128">
        <v>0</v>
      </c>
      <c r="J128">
        <v>0</v>
      </c>
      <c r="K128"/>
      <c r="L128"/>
      <c r="M128"/>
      <c r="N128"/>
      <c r="O128"/>
      <c r="P128" s="102"/>
      <c r="Q128" s="114">
        <f>O128-P128</f>
        <v>0</v>
      </c>
    </row>
    <row r="129" spans="1:17" s="91" customFormat="1">
      <c r="A129" s="90" t="str">
        <f>'Dashboard Production Quality'!A137</f>
        <v>17d</v>
      </c>
      <c r="B129" s="90" t="str">
        <f>'Dashboard Production Quality'!B137</f>
        <v>SOUTHERN - Available for sale</v>
      </c>
      <c r="C129" s="90" t="str">
        <f>'Dashboard Production Quality'!C137</f>
        <v>M3</v>
      </c>
      <c r="D129" s="91">
        <v>64701</v>
      </c>
      <c r="E129" s="91">
        <v>95635</v>
      </c>
      <c r="F129" s="91">
        <v>70742</v>
      </c>
      <c r="G129" s="91">
        <v>104408</v>
      </c>
      <c r="H129" s="91">
        <v>78968</v>
      </c>
      <c r="I129" s="104">
        <v>66244</v>
      </c>
      <c r="J129" s="104">
        <v>88751</v>
      </c>
      <c r="K129" s="104">
        <v>78168</v>
      </c>
      <c r="L129" s="104"/>
      <c r="M129" s="104"/>
      <c r="N129" s="104"/>
      <c r="O129" s="104"/>
      <c r="P129" s="102"/>
      <c r="Q129" s="114">
        <f>O129-P129</f>
        <v>0</v>
      </c>
    </row>
    <row r="130" spans="1:17">
      <c r="A130" s="90" t="str">
        <f>'Dashboard Production Quality'!A138</f>
        <v>17e</v>
      </c>
      <c r="B130" s="90" t="str">
        <f>'Dashboard Production Quality'!B138</f>
        <v>CLOSING DATE EASTERN REGION</v>
      </c>
      <c r="D130" s="144" t="s">
        <v>223</v>
      </c>
      <c r="E130" s="112" t="s">
        <v>227</v>
      </c>
      <c r="F130" s="112">
        <v>45817</v>
      </c>
      <c r="G130" s="112" t="s">
        <v>232</v>
      </c>
      <c r="H130" s="112" t="s">
        <v>235</v>
      </c>
      <c r="I130" s="112">
        <v>45759</v>
      </c>
      <c r="J130" s="112">
        <v>46266</v>
      </c>
      <c r="K130" s="112">
        <v>46175</v>
      </c>
      <c r="L130" s="112"/>
      <c r="M130" s="112"/>
      <c r="N130" s="112"/>
      <c r="O130" s="112"/>
      <c r="P130" s="102"/>
      <c r="Q130" s="114"/>
    </row>
    <row r="131" spans="1:17">
      <c r="A131" s="90" t="str">
        <f>'Dashboard Production Quality'!A139</f>
        <v>Aa</v>
      </c>
      <c r="B131" s="90" t="str">
        <f>'Dashboard Production Quality'!B139</f>
        <v>EASTERN -Production Loss</v>
      </c>
      <c r="C131" s="90" t="str">
        <f>'Dashboard Production Quality'!C139</f>
        <v>M3</v>
      </c>
      <c r="D131" s="91">
        <v>0</v>
      </c>
      <c r="E131" s="115">
        <v>2116</v>
      </c>
      <c r="F131" s="115">
        <v>719</v>
      </c>
      <c r="G131">
        <v>0</v>
      </c>
      <c r="H131">
        <v>0</v>
      </c>
      <c r="I131">
        <v>0</v>
      </c>
      <c r="J131">
        <v>0</v>
      </c>
      <c r="K131"/>
      <c r="L131"/>
      <c r="M131" s="93"/>
      <c r="N131"/>
      <c r="O131"/>
      <c r="P131" s="102"/>
      <c r="Q131" s="114">
        <f>O131-P131</f>
        <v>0</v>
      </c>
    </row>
    <row r="132" spans="1:17" s="102" customFormat="1">
      <c r="A132" s="90" t="str">
        <f>'Dashboard Production Quality'!A140</f>
        <v>17f</v>
      </c>
      <c r="B132" s="90" t="str">
        <f>'Dashboard Production Quality'!B140</f>
        <v>EASTERN - Available for sale</v>
      </c>
      <c r="C132" s="90" t="str">
        <f>'Dashboard Production Quality'!C140</f>
        <v>M3</v>
      </c>
      <c r="D132" s="91">
        <v>42589</v>
      </c>
      <c r="E132" s="104">
        <v>39105</v>
      </c>
      <c r="F132" s="104">
        <v>35501</v>
      </c>
      <c r="G132" s="104">
        <v>48665</v>
      </c>
      <c r="H132" s="104">
        <v>33626</v>
      </c>
      <c r="I132" s="104">
        <v>35164</v>
      </c>
      <c r="J132" s="104">
        <v>43256</v>
      </c>
      <c r="K132" s="104">
        <v>44810</v>
      </c>
      <c r="L132" s="104"/>
      <c r="M132" s="104"/>
      <c r="N132" s="104"/>
      <c r="O132" s="91"/>
      <c r="Q132" s="114">
        <f>O132-P132</f>
        <v>0</v>
      </c>
    </row>
    <row r="133" spans="1:17">
      <c r="A133" s="170"/>
      <c r="B133" s="171" t="str">
        <f>'Dashboard Production Quality'!A146</f>
        <v>DASHBOARD - POWER CONSUMPTION / COSTS / EFFICIENCY</v>
      </c>
      <c r="C133" s="170">
        <f>'Dashboard Production Quality'!C146</f>
        <v>0</v>
      </c>
      <c r="D133" s="176"/>
      <c r="E133" s="170"/>
      <c r="F133" s="170"/>
      <c r="G133" s="170"/>
      <c r="H133" s="170"/>
      <c r="I133" s="170"/>
      <c r="J133" s="170"/>
      <c r="K133" s="170"/>
      <c r="L133" s="170"/>
      <c r="M133" s="170"/>
      <c r="N133" s="170"/>
      <c r="O133" s="170"/>
    </row>
    <row r="134" spans="1:17">
      <c r="A134" s="90" t="str">
        <f>'Dashboard Production Quality'!A147</f>
        <v>18a</v>
      </c>
      <c r="B134" s="90" t="str">
        <f>'Dashboard Production Quality'!B147</f>
        <v>Power Grid</v>
      </c>
      <c r="C134" s="90" t="str">
        <f>'Dashboard Production Quality'!C147</f>
        <v>Kwh</v>
      </c>
      <c r="D134" s="102">
        <f>D60+D51+D42+D33+D27+D18+D9+D90+D84</f>
        <v>217844</v>
      </c>
      <c r="E134" s="102">
        <f>E60+E51+E42+E33+E27+E18+E9+E90+E84</f>
        <v>254387</v>
      </c>
      <c r="F134" s="102">
        <f>F60+F51+F42+F33+F27+F18+F9+F90+F84</f>
        <v>232073</v>
      </c>
      <c r="G134" s="102">
        <f>G60+G51+G42+G33+G27+G18+G9+G90+G84</f>
        <v>256553</v>
      </c>
      <c r="H134" s="102">
        <f>H60+H51+H42+H33+H27+H18+H9+H90+H84+H96</f>
        <v>205796</v>
      </c>
      <c r="I134" s="102">
        <f>I60+I51+I42+I33+I27+I18+I9+I90+I84</f>
        <v>191916</v>
      </c>
      <c r="J134" s="102">
        <f>J60+J51+J42+J33+J27+J18+J9+J90+J84+J96</f>
        <v>361695.3</v>
      </c>
      <c r="K134" s="102">
        <f>K60+K51+K42+K33+K27+K18+K9+K90+K84</f>
        <v>238623.44280369568</v>
      </c>
      <c r="L134" s="102">
        <f>L60+L51+L42+L33+L27+L18+L9+L90+L84</f>
        <v>0</v>
      </c>
      <c r="M134" s="102">
        <f>M60+M51+M42+M33+M27+M18+M9+M90+M84</f>
        <v>0</v>
      </c>
      <c r="N134" s="102">
        <f>N60+N51+N42+N33+N27+N18+N9+N90+N84</f>
        <v>0</v>
      </c>
      <c r="O134" s="102">
        <f>O60+O51+O42+O33+O27+O18+O9+O90+O84</f>
        <v>0</v>
      </c>
    </row>
    <row r="135" spans="1:17">
      <c r="A135" s="90" t="str">
        <f>'Dashboard Production Quality'!A148</f>
        <v>18b</v>
      </c>
      <c r="B135" s="90" t="str">
        <f>'Dashboard Production Quality'!B148</f>
        <v>Power Solar</v>
      </c>
      <c r="C135" s="90" t="str">
        <f>'Dashboard Production Quality'!C148</f>
        <v>KWH</v>
      </c>
      <c r="D135" s="102">
        <f>D10+D19+D34+D52</f>
        <v>33874.799999999988</v>
      </c>
      <c r="E135" s="102">
        <f>E10+E19+E34+E52</f>
        <v>27405.720000000008</v>
      </c>
      <c r="F135" s="102">
        <f>F10+F19+F34+F52</f>
        <v>32775</v>
      </c>
      <c r="G135" s="102">
        <f>G10+G19+G34+G52</f>
        <v>62827</v>
      </c>
      <c r="H135" s="102">
        <f>H10+H19+H34+H52+H43</f>
        <v>57300</v>
      </c>
      <c r="I135" s="102">
        <f>I10+I19+I34+I52</f>
        <v>41671</v>
      </c>
      <c r="J135" s="102">
        <f>J10+J19+J34+J52+J43</f>
        <v>41746</v>
      </c>
      <c r="K135" s="102">
        <f>K10+K19+K34+K52</f>
        <v>56711</v>
      </c>
      <c r="L135" s="102">
        <f>L10+L19+L34+L52</f>
        <v>0</v>
      </c>
      <c r="M135" s="102">
        <f>M10+M19+M34+M52</f>
        <v>0</v>
      </c>
      <c r="N135" s="102">
        <f>N10+N19+N34+N52</f>
        <v>0</v>
      </c>
      <c r="O135" s="102">
        <f>O10+O19+O34+O52</f>
        <v>0</v>
      </c>
    </row>
    <row r="136" spans="1:17">
      <c r="A136" s="90" t="str">
        <f>'Dashboard Production Quality'!A149</f>
        <v>18c</v>
      </c>
      <c r="B136" s="90" t="str">
        <f>'Dashboard Production Quality'!B149</f>
        <v>Total Power Consumption</v>
      </c>
      <c r="C136" s="90" t="str">
        <f>'Dashboard Production Quality'!C149</f>
        <v>Kwh</v>
      </c>
      <c r="D136" s="188">
        <f t="shared" ref="D136:O136" si="49">D134+D135</f>
        <v>251718.8</v>
      </c>
      <c r="E136" s="114">
        <f t="shared" si="49"/>
        <v>281792.72000000003</v>
      </c>
      <c r="F136" s="114">
        <f t="shared" si="49"/>
        <v>264848</v>
      </c>
      <c r="G136" s="114">
        <f t="shared" si="49"/>
        <v>319380</v>
      </c>
      <c r="H136" s="114">
        <f t="shared" si="49"/>
        <v>263096</v>
      </c>
      <c r="I136" s="114">
        <f t="shared" si="49"/>
        <v>233587</v>
      </c>
      <c r="J136" s="114">
        <f t="shared" si="49"/>
        <v>403441.3</v>
      </c>
      <c r="K136" s="114">
        <f t="shared" si="49"/>
        <v>295334.44280369568</v>
      </c>
      <c r="L136" s="114">
        <f t="shared" si="49"/>
        <v>0</v>
      </c>
      <c r="M136" s="114">
        <f t="shared" si="49"/>
        <v>0</v>
      </c>
      <c r="N136" s="114">
        <f t="shared" si="49"/>
        <v>0</v>
      </c>
      <c r="O136" s="114">
        <f t="shared" si="49"/>
        <v>0</v>
      </c>
    </row>
    <row r="137" spans="1:17">
      <c r="A137" s="90" t="str">
        <f>'Dashboard Production Quality'!A150</f>
        <v>18d</v>
      </c>
      <c r="B137" s="90" t="str">
        <f>'Dashboard Production Quality'!B150</f>
        <v>% Solar</v>
      </c>
      <c r="C137" s="90" t="str">
        <f>'Dashboard Production Quality'!C150</f>
        <v>%</v>
      </c>
      <c r="D137" s="189">
        <f t="shared" ref="D137:O137" si="50">D135/D136</f>
        <v>0.13457397699337512</v>
      </c>
      <c r="E137" s="141">
        <f t="shared" si="50"/>
        <v>9.7254890048259601E-2</v>
      </c>
      <c r="F137" s="141">
        <f t="shared" si="50"/>
        <v>0.12375022654503716</v>
      </c>
      <c r="G137" s="141">
        <f t="shared" si="50"/>
        <v>0.19671551130314985</v>
      </c>
      <c r="H137" s="141">
        <f t="shared" si="50"/>
        <v>0.21779122449600147</v>
      </c>
      <c r="I137" s="141">
        <f t="shared" si="50"/>
        <v>0.17839605799980307</v>
      </c>
      <c r="J137" s="141">
        <f t="shared" si="50"/>
        <v>0.10347478059385591</v>
      </c>
      <c r="K137" s="141">
        <f t="shared" si="50"/>
        <v>0.19202298066431397</v>
      </c>
      <c r="L137" s="141" t="e">
        <f t="shared" si="50"/>
        <v>#DIV/0!</v>
      </c>
      <c r="M137" s="141" t="e">
        <f t="shared" si="50"/>
        <v>#DIV/0!</v>
      </c>
      <c r="N137" s="141" t="e">
        <f t="shared" si="50"/>
        <v>#DIV/0!</v>
      </c>
      <c r="O137" s="141" t="e">
        <f t="shared" si="50"/>
        <v>#DIV/0!</v>
      </c>
    </row>
    <row r="138" spans="1:17">
      <c r="A138" s="90" t="str">
        <f>'Dashboard Production Quality'!A151</f>
        <v>18e</v>
      </c>
      <c r="B138" s="90" t="str">
        <f>'Dashboard Production Quality'!B151</f>
        <v>Power (pump) efficiency</v>
      </c>
      <c r="C138" s="90" t="str">
        <f>'Dashboard Production Quality'!C151</f>
        <v>kwh/m3</v>
      </c>
      <c r="D138" s="102">
        <f t="shared" ref="D138:O138" si="51">D136/D118</f>
        <v>1.2264324045527306</v>
      </c>
      <c r="E138" s="96">
        <f t="shared" si="51"/>
        <v>1.0712352596805219</v>
      </c>
      <c r="F138" s="96">
        <f t="shared" si="51"/>
        <v>1.1711631238917313</v>
      </c>
      <c r="G138" s="96">
        <f t="shared" si="51"/>
        <v>1.1616310408414896</v>
      </c>
      <c r="H138" s="96">
        <f t="shared" si="51"/>
        <v>1.2109228652039639</v>
      </c>
      <c r="I138" s="96">
        <f t="shared" si="51"/>
        <v>1.1565602301366065</v>
      </c>
      <c r="J138" s="96">
        <f t="shared" si="51"/>
        <v>1.440259962801258</v>
      </c>
      <c r="K138" s="96">
        <f t="shared" si="51"/>
        <v>1.2474633061470242</v>
      </c>
      <c r="L138" s="96" t="e">
        <f t="shared" si="51"/>
        <v>#DIV/0!</v>
      </c>
      <c r="M138" s="96" t="e">
        <f t="shared" si="51"/>
        <v>#DIV/0!</v>
      </c>
      <c r="N138" s="96" t="e">
        <f t="shared" si="51"/>
        <v>#DIV/0!</v>
      </c>
      <c r="O138" s="96" t="e">
        <f t="shared" si="51"/>
        <v>#DIV/0!</v>
      </c>
    </row>
    <row r="139" spans="1:17">
      <c r="A139" s="90" t="str">
        <f>'Dashboard Production Quality'!A152</f>
        <v>18f</v>
      </c>
      <c r="B139" s="90" t="str">
        <f>'Dashboard Production Quality'!B152</f>
        <v>Power costs per m3 water produced</v>
      </c>
      <c r="C139" s="90" t="str">
        <f>'Dashboard Production Quality'!C152</f>
        <v>Ksh/m3</v>
      </c>
      <c r="D139" s="102">
        <f t="shared" ref="D139:O139" si="52">D142/D118</f>
        <v>37.279461534556255</v>
      </c>
      <c r="E139" s="114">
        <f t="shared" si="52"/>
        <v>30.576203593178587</v>
      </c>
      <c r="F139" s="114">
        <f t="shared" si="52"/>
        <v>30.794835346089389</v>
      </c>
      <c r="G139" s="114">
        <f t="shared" si="52"/>
        <v>29.030333598844845</v>
      </c>
      <c r="H139" s="114">
        <f t="shared" si="52"/>
        <v>35.184933055336934</v>
      </c>
      <c r="I139" s="114">
        <f t="shared" si="52"/>
        <v>38.666041482024291</v>
      </c>
      <c r="J139" s="114">
        <f t="shared" si="52"/>
        <v>25.487914799887193</v>
      </c>
      <c r="K139" s="114">
        <f t="shared" si="52"/>
        <v>34.928972572116677</v>
      </c>
      <c r="L139" s="114" t="e">
        <f t="shared" si="52"/>
        <v>#DIV/0!</v>
      </c>
      <c r="M139" s="114" t="e">
        <f t="shared" si="52"/>
        <v>#DIV/0!</v>
      </c>
      <c r="N139" s="114" t="e">
        <f t="shared" si="52"/>
        <v>#DIV/0!</v>
      </c>
      <c r="O139" s="114" t="e">
        <f t="shared" si="52"/>
        <v>#DIV/0!</v>
      </c>
    </row>
    <row r="140" spans="1:17" s="91" customFormat="1">
      <c r="A140" s="90" t="str">
        <f>'Dashboard Production Quality'!A153</f>
        <v>18g</v>
      </c>
      <c r="B140" s="90" t="str">
        <f>'Dashboard Production Quality'!B153</f>
        <v>Power costs per kwh</v>
      </c>
      <c r="C140" s="90" t="str">
        <f>'Dashboard Production Quality'!C153</f>
        <v>Ksh/kwh</v>
      </c>
      <c r="D140" s="140">
        <v>28</v>
      </c>
      <c r="E140" s="140">
        <v>28</v>
      </c>
      <c r="F140" s="140">
        <v>28</v>
      </c>
      <c r="G140" s="140">
        <v>28</v>
      </c>
      <c r="H140" s="140">
        <v>28</v>
      </c>
      <c r="I140" s="140">
        <v>28</v>
      </c>
      <c r="J140" s="140">
        <v>28</v>
      </c>
      <c r="K140" s="140">
        <v>28</v>
      </c>
      <c r="L140" s="140">
        <v>28</v>
      </c>
      <c r="M140" s="140">
        <v>28</v>
      </c>
      <c r="N140" s="140">
        <v>28</v>
      </c>
      <c r="O140" s="140">
        <v>28</v>
      </c>
      <c r="P140" s="90"/>
      <c r="Q140" s="102"/>
    </row>
    <row r="141" spans="1:17">
      <c r="A141" s="170"/>
      <c r="B141" s="171" t="str">
        <f>'Dashboard Production Quality'!A154</f>
        <v>DASHBOARD - PRODUCTION COSTS / OPERATIONAL RESULT WATER</v>
      </c>
      <c r="C141" s="170">
        <f>'Dashboard Production Quality'!C154</f>
        <v>0</v>
      </c>
      <c r="D141" s="176"/>
      <c r="E141" s="187"/>
      <c r="F141" s="170"/>
      <c r="G141" s="170"/>
      <c r="H141" s="170"/>
      <c r="I141" s="170"/>
      <c r="J141" s="170"/>
      <c r="K141" s="170"/>
      <c r="L141" s="170"/>
      <c r="M141" s="170"/>
      <c r="N141" s="170"/>
      <c r="O141" s="170"/>
    </row>
    <row r="142" spans="1:17">
      <c r="A142" s="90" t="str">
        <f>'Dashboard Production Quality'!A155</f>
        <v>19a</v>
      </c>
      <c r="B142" s="90" t="str">
        <f>'Dashboard Production Quality'!B155</f>
        <v>Power costs</v>
      </c>
      <c r="C142" s="90" t="str">
        <f>'Dashboard Production Quality'!C155</f>
        <v>Ksh</v>
      </c>
      <c r="D142" s="91">
        <v>7651413.3899999997</v>
      </c>
      <c r="E142" s="91">
        <v>8043192.6600000001</v>
      </c>
      <c r="F142" s="91">
        <v>6963974.8600000003</v>
      </c>
      <c r="G142" s="91">
        <v>7981628.9500000002</v>
      </c>
      <c r="H142" s="91">
        <v>7644595.2199999997</v>
      </c>
      <c r="I142" s="91">
        <v>7809264.4000000004</v>
      </c>
      <c r="J142" s="91">
        <v>7139598.2300000004</v>
      </c>
      <c r="K142" s="91">
        <f>K140*K136</f>
        <v>8269364.3985034786</v>
      </c>
      <c r="L142" s="91">
        <f>L140*L136</f>
        <v>0</v>
      </c>
      <c r="M142" s="91">
        <f>M140*M136</f>
        <v>0</v>
      </c>
      <c r="N142" s="91">
        <f>N140*N136</f>
        <v>0</v>
      </c>
      <c r="O142" s="91">
        <f>O140*O136</f>
        <v>0</v>
      </c>
    </row>
    <row r="143" spans="1:17" s="102" customFormat="1">
      <c r="A143" s="90" t="str">
        <f>'Dashboard Production Quality'!A156</f>
        <v>19b</v>
      </c>
      <c r="B143" s="90" t="str">
        <f>'Dashboard Production Quality'!B156</f>
        <v>Repair &amp; Maintenance Production</v>
      </c>
      <c r="C143" s="90" t="str">
        <f>'Dashboard Production Quality'!C156</f>
        <v>Ksh</v>
      </c>
      <c r="D143" s="91">
        <v>2513384</v>
      </c>
      <c r="E143" s="104">
        <v>178524</v>
      </c>
      <c r="F143" s="104">
        <v>89236</v>
      </c>
      <c r="G143" s="104">
        <v>163120</v>
      </c>
      <c r="H143" s="104">
        <v>18150</v>
      </c>
      <c r="I143" s="104">
        <v>134650</v>
      </c>
      <c r="J143" s="104">
        <v>42500</v>
      </c>
      <c r="K143" s="192"/>
      <c r="L143" s="104"/>
      <c r="M143" s="104"/>
      <c r="N143" s="104"/>
      <c r="O143" s="91"/>
    </row>
    <row r="144" spans="1:17">
      <c r="A144" s="90" t="str">
        <f>'Dashboard Production Quality'!A157</f>
        <v>19c</v>
      </c>
      <c r="B144" s="90" t="str">
        <f>'Dashboard Production Quality'!B157</f>
        <v>Abstraction fee</v>
      </c>
      <c r="C144" s="90" t="str">
        <f>'Dashboard Production Quality'!C157</f>
        <v>Ksh</v>
      </c>
      <c r="D144" s="102">
        <f t="shared" ref="D144:J144" si="53">D118*2.5</f>
        <v>513111.85</v>
      </c>
      <c r="E144" s="102">
        <f t="shared" si="53"/>
        <v>657635</v>
      </c>
      <c r="F144" s="102">
        <f t="shared" si="53"/>
        <v>565352.5</v>
      </c>
      <c r="G144" s="102">
        <f t="shared" si="53"/>
        <v>687352.5</v>
      </c>
      <c r="H144" s="102">
        <f t="shared" si="53"/>
        <v>543172.5</v>
      </c>
      <c r="I144" s="102">
        <f t="shared" si="53"/>
        <v>504917.5</v>
      </c>
      <c r="J144" s="102">
        <f t="shared" si="53"/>
        <v>700292.5</v>
      </c>
      <c r="K144" s="102">
        <f>K118*2</f>
        <v>473496</v>
      </c>
      <c r="L144" s="102">
        <f>L118*2</f>
        <v>0</v>
      </c>
      <c r="M144" s="102">
        <f>M118*2</f>
        <v>0</v>
      </c>
      <c r="N144" s="102">
        <f>N118*2</f>
        <v>0</v>
      </c>
      <c r="O144" s="102">
        <f>O118*2</f>
        <v>0</v>
      </c>
    </row>
    <row r="145" spans="1:15">
      <c r="A145" s="90" t="str">
        <f>'Dashboard Production Quality'!A158</f>
        <v>19d</v>
      </c>
      <c r="B145" s="90" t="str">
        <f>'Dashboard Production Quality'!B158</f>
        <v>Chemicals costs</v>
      </c>
      <c r="C145" s="90" t="str">
        <f>'Dashboard Production Quality'!C158</f>
        <v>Ksh</v>
      </c>
      <c r="D145" s="102">
        <f t="shared" ref="D145:J145" si="54">0.05*D118</f>
        <v>10262.237000000001</v>
      </c>
      <c r="E145" s="102">
        <f t="shared" si="54"/>
        <v>13152.7</v>
      </c>
      <c r="F145" s="102">
        <f t="shared" si="54"/>
        <v>11307.050000000001</v>
      </c>
      <c r="G145" s="102">
        <f t="shared" si="54"/>
        <v>13747.050000000001</v>
      </c>
      <c r="H145" s="102">
        <f t="shared" si="54"/>
        <v>10863.45</v>
      </c>
      <c r="I145" s="102">
        <f t="shared" si="54"/>
        <v>10098.35</v>
      </c>
      <c r="J145" s="102">
        <f t="shared" si="54"/>
        <v>14005.85</v>
      </c>
      <c r="K145" s="102">
        <v>0</v>
      </c>
      <c r="L145" s="102"/>
      <c r="M145" s="102"/>
      <c r="N145" s="102"/>
      <c r="O145" s="102">
        <v>0</v>
      </c>
    </row>
    <row r="146" spans="1:15">
      <c r="A146" s="90" t="str">
        <f>'Dashboard Production Quality'!A159</f>
        <v>19e</v>
      </c>
      <c r="B146" s="90" t="str">
        <f>'Dashboard Production Quality'!B159</f>
        <v>Total direct costs WATER</v>
      </c>
      <c r="C146" s="90" t="str">
        <f>'Dashboard Production Quality'!C159</f>
        <v>Ksh</v>
      </c>
      <c r="D146" s="102">
        <f>SUM(D142:D145)</f>
        <v>10688171.477</v>
      </c>
      <c r="E146" s="102">
        <f t="shared" ref="E146:O146" si="55">SUM(E142:E145)</f>
        <v>8892504.3599999994</v>
      </c>
      <c r="F146" s="102">
        <f t="shared" si="55"/>
        <v>7629870.4100000001</v>
      </c>
      <c r="G146" s="102">
        <f t="shared" si="55"/>
        <v>8845848.5</v>
      </c>
      <c r="H146" s="102">
        <f t="shared" si="55"/>
        <v>8216781.1699999999</v>
      </c>
      <c r="I146" s="102">
        <f t="shared" si="55"/>
        <v>8458930.25</v>
      </c>
      <c r="J146" s="102">
        <f t="shared" si="55"/>
        <v>7896396.5800000001</v>
      </c>
      <c r="K146" s="102">
        <f t="shared" si="55"/>
        <v>8742860.3985034786</v>
      </c>
      <c r="L146" s="102">
        <f t="shared" si="55"/>
        <v>0</v>
      </c>
      <c r="M146" s="102">
        <f t="shared" si="55"/>
        <v>0</v>
      </c>
      <c r="N146" s="102">
        <f t="shared" si="55"/>
        <v>0</v>
      </c>
      <c r="O146" s="102">
        <f t="shared" si="55"/>
        <v>0</v>
      </c>
    </row>
    <row r="147" spans="1:15">
      <c r="A147" s="90" t="str">
        <f>'Dashboard Production Quality'!A160</f>
        <v>19f</v>
      </c>
      <c r="B147" s="90" t="str">
        <f>'Dashboard Production Quality'!B160</f>
        <v>Total direct costs WATER per m3 water produced</v>
      </c>
      <c r="C147" s="90" t="str">
        <f>'Dashboard Production Quality'!C160</f>
        <v>Ksh/m3</v>
      </c>
      <c r="D147" s="102">
        <f t="shared" ref="D147:L147" si="56">D146/D118</f>
        <v>52.075251609371328</v>
      </c>
      <c r="E147" s="105">
        <f t="shared" si="56"/>
        <v>33.804862727804938</v>
      </c>
      <c r="F147" s="105">
        <f t="shared" si="56"/>
        <v>33.739438713015332</v>
      </c>
      <c r="G147" s="105">
        <f t="shared" si="56"/>
        <v>32.173624523079496</v>
      </c>
      <c r="H147" s="105">
        <f t="shared" si="56"/>
        <v>37.818470053251957</v>
      </c>
      <c r="I147" s="105">
        <f t="shared" si="56"/>
        <v>41.882734555645229</v>
      </c>
      <c r="J147" s="105">
        <f t="shared" si="56"/>
        <v>28.189637115919421</v>
      </c>
      <c r="K147" s="105">
        <f t="shared" si="56"/>
        <v>36.928972572116677</v>
      </c>
      <c r="L147" s="105" t="e">
        <f t="shared" si="56"/>
        <v>#DIV/0!</v>
      </c>
      <c r="M147" s="105"/>
      <c r="N147" s="105" t="e">
        <f>N146/N118</f>
        <v>#DIV/0!</v>
      </c>
      <c r="O147" s="105" t="e">
        <f>O146/O118</f>
        <v>#DIV/0!</v>
      </c>
    </row>
    <row r="148" spans="1:15">
      <c r="A148" s="90" t="str">
        <f>'Dashboard Production Quality'!A161</f>
        <v>19g</v>
      </c>
      <c r="B148" s="90" t="str">
        <f>'Dashboard Production Quality'!B161</f>
        <v>Direct operational result WATER before depreciation</v>
      </c>
      <c r="C148" s="90" t="str">
        <f>'Dashboard Production Quality'!C161</f>
        <v>Ksh</v>
      </c>
      <c r="D148" s="140"/>
      <c r="E148" s="103"/>
      <c r="F148" s="103"/>
      <c r="G148" s="93"/>
      <c r="H148" s="93"/>
      <c r="I148" s="93"/>
      <c r="J148" s="93"/>
      <c r="K148" s="191"/>
      <c r="L148" s="93"/>
      <c r="M148" s="93"/>
      <c r="N148" s="93"/>
      <c r="O148" s="93"/>
    </row>
    <row r="149" spans="1:15">
      <c r="A149" s="90" t="str">
        <f>'Dashboard Production Quality'!A162</f>
        <v>19h</v>
      </c>
      <c r="B149" s="90" t="str">
        <f>'Dashboard Production Quality'!B162</f>
        <v>Direct operational result WATER before depreciation per m3 water produced</v>
      </c>
      <c r="C149" s="90" t="str">
        <f>'Dashboard Production Quality'!C162</f>
        <v>Ksh/m3</v>
      </c>
      <c r="D149" s="140"/>
      <c r="E149"/>
      <c r="F149"/>
      <c r="G149" s="93"/>
      <c r="H149" s="93"/>
      <c r="I149" s="93"/>
      <c r="J149" s="93"/>
      <c r="K149" s="191"/>
      <c r="L149" s="93"/>
      <c r="M149" s="93"/>
      <c r="N149" s="93"/>
      <c r="O149" s="93"/>
    </row>
    <row r="150" spans="1:15">
      <c r="A150" s="170"/>
      <c r="B150" s="171" t="str">
        <f>'Dashboard Production Quality'!A163</f>
        <v>DASHBOARD - WATER QUALITY</v>
      </c>
      <c r="C150" s="170">
        <f>'Dashboard Production Quality'!C163</f>
        <v>0</v>
      </c>
      <c r="D150" s="176"/>
      <c r="E150" s="170"/>
      <c r="F150" s="170"/>
      <c r="G150" s="170"/>
      <c r="H150" s="170"/>
      <c r="I150" s="170"/>
      <c r="J150" s="170"/>
      <c r="K150" s="170"/>
      <c r="L150" s="170"/>
      <c r="M150" s="170"/>
      <c r="N150" s="170"/>
      <c r="O150" s="170"/>
    </row>
    <row r="151" spans="1:15" s="102" customFormat="1">
      <c r="A151" s="90" t="str">
        <f>'Dashboard Production Quality'!A164</f>
        <v>20a</v>
      </c>
      <c r="B151" s="90" t="str">
        <f>'Dashboard Production Quality'!B164</f>
        <v>Number of tests compared to budget, production, chemical</v>
      </c>
      <c r="C151" s="90" t="str">
        <f>'Dashboard Production Quality'!C164</f>
        <v>#</v>
      </c>
      <c r="D151" s="140">
        <v>298</v>
      </c>
      <c r="E151">
        <v>298</v>
      </c>
      <c r="F151" s="140">
        <v>298</v>
      </c>
      <c r="G151">
        <v>298</v>
      </c>
      <c r="H151">
        <v>298</v>
      </c>
      <c r="I151">
        <v>298</v>
      </c>
      <c r="J151">
        <v>298</v>
      </c>
      <c r="K151">
        <v>298</v>
      </c>
      <c r="L151"/>
      <c r="M151"/>
      <c r="N151"/>
      <c r="O151"/>
    </row>
    <row r="152" spans="1:15">
      <c r="A152" s="90" t="str">
        <f>'Dashboard Production Quality'!A165</f>
        <v>20b</v>
      </c>
      <c r="B152" s="90" t="str">
        <f>'Dashboard Production Quality'!B165</f>
        <v>Number of tests compared to budget, production, biological</v>
      </c>
      <c r="C152" s="90" t="str">
        <f>'Dashboard Production Quality'!C165</f>
        <v>#</v>
      </c>
      <c r="D152" s="140">
        <v>42</v>
      </c>
      <c r="E152">
        <v>42</v>
      </c>
      <c r="F152" s="140">
        <v>42</v>
      </c>
      <c r="G152">
        <v>42</v>
      </c>
      <c r="H152">
        <v>42</v>
      </c>
      <c r="I152">
        <v>42</v>
      </c>
      <c r="J152">
        <v>42</v>
      </c>
      <c r="K152">
        <v>42</v>
      </c>
      <c r="L152"/>
      <c r="M152"/>
      <c r="N152"/>
      <c r="O152"/>
    </row>
    <row r="153" spans="1:15">
      <c r="A153" s="90" t="str">
        <f>'Dashboard Production Quality'!A166</f>
        <v>20c</v>
      </c>
      <c r="B153" s="90" t="str">
        <f>'Dashboard Production Quality'!B166</f>
        <v>Number of tests compared to budget, consumer, chemical</v>
      </c>
      <c r="C153" s="90" t="str">
        <f>'Dashboard Production Quality'!C166</f>
        <v>#</v>
      </c>
      <c r="D153" s="140">
        <v>310</v>
      </c>
      <c r="E153">
        <v>310</v>
      </c>
      <c r="F153" s="140">
        <v>310</v>
      </c>
      <c r="G153">
        <v>310</v>
      </c>
      <c r="H153">
        <v>310</v>
      </c>
      <c r="I153">
        <v>310</v>
      </c>
      <c r="J153">
        <v>310</v>
      </c>
      <c r="K153">
        <v>310</v>
      </c>
      <c r="L153"/>
      <c r="M153"/>
      <c r="N153"/>
      <c r="O153"/>
    </row>
    <row r="154" spans="1:15">
      <c r="A154" s="90" t="str">
        <f>'Dashboard Production Quality'!A167</f>
        <v>20d</v>
      </c>
      <c r="B154" s="90" t="str">
        <f>'Dashboard Production Quality'!B167</f>
        <v>Number of tests compared to budget, consumer, biological</v>
      </c>
      <c r="C154" s="90" t="str">
        <f>'Dashboard Production Quality'!C167</f>
        <v>#</v>
      </c>
      <c r="D154" s="140">
        <v>131</v>
      </c>
      <c r="E154">
        <v>131</v>
      </c>
      <c r="F154" s="140">
        <v>131</v>
      </c>
      <c r="G154">
        <v>131</v>
      </c>
      <c r="H154">
        <v>131</v>
      </c>
      <c r="I154">
        <v>131</v>
      </c>
      <c r="J154">
        <v>131</v>
      </c>
      <c r="K154">
        <v>131</v>
      </c>
      <c r="L154"/>
      <c r="M154"/>
      <c r="N154"/>
      <c r="O154"/>
    </row>
    <row r="155" spans="1:15" s="102" customFormat="1">
      <c r="A155" s="90" t="str">
        <f>'Dashboard Production Quality'!A168</f>
        <v>20e</v>
      </c>
      <c r="B155" s="90" t="str">
        <f>'Dashboard Production Quality'!B168</f>
        <v>Number of tests compared to budget, production, chemical</v>
      </c>
      <c r="C155" s="90" t="str">
        <f>'Dashboard Production Quality'!C168</f>
        <v>#</v>
      </c>
      <c r="D155" s="140">
        <v>294</v>
      </c>
      <c r="E155">
        <v>294</v>
      </c>
      <c r="F155" s="140">
        <v>294</v>
      </c>
      <c r="G155">
        <v>294</v>
      </c>
      <c r="H155">
        <v>294</v>
      </c>
      <c r="I155">
        <v>294</v>
      </c>
      <c r="J155">
        <v>286</v>
      </c>
      <c r="K155">
        <v>282</v>
      </c>
      <c r="L155"/>
      <c r="M155"/>
      <c r="N155"/>
      <c r="O155"/>
    </row>
    <row r="156" spans="1:15">
      <c r="A156" s="90" t="str">
        <f>'Dashboard Production Quality'!A169</f>
        <v>20f</v>
      </c>
      <c r="B156" s="90" t="str">
        <f>'Dashboard Production Quality'!B169</f>
        <v>Number of tests compared to budget, production, biological</v>
      </c>
      <c r="C156" s="90" t="str">
        <f>'Dashboard Production Quality'!C169</f>
        <v>#</v>
      </c>
      <c r="D156" s="140">
        <v>41</v>
      </c>
      <c r="E156">
        <v>41</v>
      </c>
      <c r="F156" s="140">
        <v>41</v>
      </c>
      <c r="G156">
        <v>41</v>
      </c>
      <c r="H156">
        <v>41</v>
      </c>
      <c r="I156">
        <v>41</v>
      </c>
      <c r="J156">
        <v>42</v>
      </c>
      <c r="K156">
        <v>42</v>
      </c>
      <c r="L156"/>
      <c r="M156"/>
      <c r="N156"/>
      <c r="O156"/>
    </row>
    <row r="157" spans="1:15">
      <c r="A157" s="90" t="str">
        <f>'Dashboard Production Quality'!A170</f>
        <v>20g</v>
      </c>
      <c r="B157" s="90" t="str">
        <f>'Dashboard Production Quality'!B170</f>
        <v>Number of tests compared to budget, consumer, chemical</v>
      </c>
      <c r="C157" s="90" t="str">
        <f>'Dashboard Production Quality'!C170</f>
        <v>#</v>
      </c>
      <c r="D157" s="140">
        <v>306</v>
      </c>
      <c r="E157">
        <v>306</v>
      </c>
      <c r="F157" s="140">
        <v>306</v>
      </c>
      <c r="G157">
        <v>306</v>
      </c>
      <c r="H157">
        <v>306</v>
      </c>
      <c r="I157">
        <v>306</v>
      </c>
      <c r="J157">
        <v>346</v>
      </c>
      <c r="K157">
        <v>351</v>
      </c>
      <c r="L157"/>
      <c r="M157"/>
      <c r="N157"/>
      <c r="O157"/>
    </row>
    <row r="158" spans="1:15">
      <c r="A158" s="90" t="str">
        <f>'Dashboard Production Quality'!A171</f>
        <v>20h</v>
      </c>
      <c r="B158" s="90" t="str">
        <f>'Dashboard Production Quality'!B171</f>
        <v>Number of tests compared to budget, consumer, biological</v>
      </c>
      <c r="C158" s="90" t="str">
        <f>'Dashboard Production Quality'!C171</f>
        <v>#</v>
      </c>
      <c r="D158" s="140">
        <v>129</v>
      </c>
      <c r="E158">
        <v>129</v>
      </c>
      <c r="F158" s="140">
        <v>129</v>
      </c>
      <c r="G158">
        <v>129</v>
      </c>
      <c r="H158">
        <v>129</v>
      </c>
      <c r="I158">
        <v>129</v>
      </c>
      <c r="J158">
        <v>73</v>
      </c>
      <c r="K158">
        <v>113</v>
      </c>
      <c r="L158"/>
      <c r="M158"/>
      <c r="N158"/>
      <c r="O158"/>
    </row>
    <row r="159" spans="1:15">
      <c r="A159" s="90" t="str">
        <f>'Dashboard Production Quality'!A172</f>
        <v>20i</v>
      </c>
      <c r="B159" s="90" t="str">
        <f>'Dashboard Production Quality'!B172</f>
        <v>% compliance with WHO standards, production, chemical</v>
      </c>
      <c r="C159" s="90" t="str">
        <f>'Dashboard Production Quality'!C172</f>
        <v>%</v>
      </c>
      <c r="D159" s="100">
        <v>0.98657718120805371</v>
      </c>
      <c r="E159" s="100">
        <f t="shared" ref="E159:O162" si="57">E155/E151</f>
        <v>0.98657718120805371</v>
      </c>
      <c r="F159" s="100">
        <f t="shared" si="57"/>
        <v>0.98657718120805371</v>
      </c>
      <c r="G159" s="100">
        <f t="shared" si="57"/>
        <v>0.98657718120805371</v>
      </c>
      <c r="H159" s="100">
        <f t="shared" si="57"/>
        <v>0.98657718120805371</v>
      </c>
      <c r="I159" s="100">
        <f t="shared" si="57"/>
        <v>0.98657718120805371</v>
      </c>
      <c r="J159" s="100">
        <f t="shared" si="57"/>
        <v>0.95973154362416102</v>
      </c>
      <c r="K159" s="100">
        <f t="shared" si="57"/>
        <v>0.94630872483221473</v>
      </c>
      <c r="L159" s="100" t="e">
        <f t="shared" si="57"/>
        <v>#DIV/0!</v>
      </c>
      <c r="M159" s="100" t="e">
        <f t="shared" si="57"/>
        <v>#DIV/0!</v>
      </c>
      <c r="N159" s="100" t="e">
        <f t="shared" si="57"/>
        <v>#DIV/0!</v>
      </c>
      <c r="O159" s="100" t="e">
        <f t="shared" si="57"/>
        <v>#DIV/0!</v>
      </c>
    </row>
    <row r="160" spans="1:15">
      <c r="A160" s="90" t="str">
        <f>'Dashboard Production Quality'!A173</f>
        <v>20j</v>
      </c>
      <c r="B160" s="90" t="str">
        <f>'Dashboard Production Quality'!B173</f>
        <v>% compliance with WHO standards, production, biological</v>
      </c>
      <c r="C160" s="90" t="str">
        <f>'Dashboard Production Quality'!C173</f>
        <v>%</v>
      </c>
      <c r="D160" s="100">
        <v>0.97619047619047616</v>
      </c>
      <c r="E160" s="100">
        <f>E156/E152</f>
        <v>0.97619047619047616</v>
      </c>
      <c r="F160" s="100">
        <f>F156/F152</f>
        <v>0.97619047619047616</v>
      </c>
      <c r="G160" s="100">
        <f>G156/G152</f>
        <v>0.97619047619047616</v>
      </c>
      <c r="H160" s="100">
        <f>H156/H152</f>
        <v>0.97619047619047616</v>
      </c>
      <c r="I160" s="100">
        <f t="shared" si="57"/>
        <v>0.97619047619047616</v>
      </c>
      <c r="J160" s="100">
        <f t="shared" si="57"/>
        <v>1</v>
      </c>
      <c r="K160" s="100">
        <f t="shared" si="57"/>
        <v>1</v>
      </c>
      <c r="L160" s="100" t="e">
        <f t="shared" si="57"/>
        <v>#DIV/0!</v>
      </c>
      <c r="M160" s="100" t="e">
        <f t="shared" si="57"/>
        <v>#DIV/0!</v>
      </c>
      <c r="N160" s="100" t="e">
        <f t="shared" si="57"/>
        <v>#DIV/0!</v>
      </c>
      <c r="O160" s="100" t="e">
        <f t="shared" si="57"/>
        <v>#DIV/0!</v>
      </c>
    </row>
    <row r="161" spans="1:17">
      <c r="A161" s="90" t="str">
        <f>'Dashboard Production Quality'!A174</f>
        <v>20k</v>
      </c>
      <c r="B161" s="90" t="str">
        <f>'Dashboard Production Quality'!B174</f>
        <v>% compliance with WHO standards, consumer, chemical</v>
      </c>
      <c r="C161" s="90" t="str">
        <f>'Dashboard Production Quality'!C174</f>
        <v>%</v>
      </c>
      <c r="D161" s="100">
        <v>0.98709677419354835</v>
      </c>
      <c r="E161" s="100">
        <f t="shared" ref="E161:H162" si="58">E157/E153</f>
        <v>0.98709677419354835</v>
      </c>
      <c r="F161" s="100">
        <f t="shared" si="58"/>
        <v>0.98709677419354835</v>
      </c>
      <c r="G161" s="100">
        <f t="shared" si="58"/>
        <v>0.98709677419354835</v>
      </c>
      <c r="H161" s="100">
        <f t="shared" si="58"/>
        <v>0.98709677419354835</v>
      </c>
      <c r="I161" s="100">
        <f t="shared" si="57"/>
        <v>0.98709677419354835</v>
      </c>
      <c r="J161" s="100">
        <f t="shared" si="57"/>
        <v>1.1161290322580646</v>
      </c>
      <c r="K161" s="100">
        <f t="shared" si="57"/>
        <v>1.1322580645161291</v>
      </c>
      <c r="L161" s="100" t="e">
        <f t="shared" si="57"/>
        <v>#DIV/0!</v>
      </c>
      <c r="M161" s="100" t="e">
        <f t="shared" si="57"/>
        <v>#DIV/0!</v>
      </c>
      <c r="N161" s="100" t="e">
        <f t="shared" si="57"/>
        <v>#DIV/0!</v>
      </c>
      <c r="O161" s="100" t="e">
        <f t="shared" si="57"/>
        <v>#DIV/0!</v>
      </c>
    </row>
    <row r="162" spans="1:17">
      <c r="A162" s="90" t="str">
        <f>'Dashboard Production Quality'!A175</f>
        <v>20l</v>
      </c>
      <c r="B162" s="90" t="str">
        <f>'Dashboard Production Quality'!B175</f>
        <v>% compliance with WHO standards, consumer, biological</v>
      </c>
      <c r="C162" s="90" t="str">
        <f>'Dashboard Production Quality'!C175</f>
        <v>%</v>
      </c>
      <c r="D162" s="100">
        <v>0.98473282442748089</v>
      </c>
      <c r="E162" s="100">
        <f t="shared" si="58"/>
        <v>0.98473282442748089</v>
      </c>
      <c r="F162" s="100">
        <f>F158/F154</f>
        <v>0.98473282442748089</v>
      </c>
      <c r="G162" s="100">
        <f>G158/G154</f>
        <v>0.98473282442748089</v>
      </c>
      <c r="H162" s="100">
        <f>H158/H154</f>
        <v>0.98473282442748089</v>
      </c>
      <c r="I162" s="100">
        <f t="shared" si="57"/>
        <v>0.98473282442748089</v>
      </c>
      <c r="J162" s="100">
        <f t="shared" si="57"/>
        <v>0.5572519083969466</v>
      </c>
      <c r="K162" s="100">
        <f t="shared" si="57"/>
        <v>0.86259541984732824</v>
      </c>
      <c r="L162" s="100" t="e">
        <f t="shared" si="57"/>
        <v>#DIV/0!</v>
      </c>
      <c r="M162" s="100" t="e">
        <f t="shared" si="57"/>
        <v>#DIV/0!</v>
      </c>
      <c r="N162" s="100" t="e">
        <f t="shared" si="57"/>
        <v>#DIV/0!</v>
      </c>
      <c r="O162" s="100" t="e">
        <f t="shared" si="57"/>
        <v>#DIV/0!</v>
      </c>
    </row>
    <row r="163" spans="1:17">
      <c r="A163" s="170">
        <f>'Dashboard Production Quality'!A86</f>
        <v>0</v>
      </c>
      <c r="B163" s="170" t="str">
        <f>'Dashboard Production Quality'!B86</f>
        <v>BULK WATER PURCHASE</v>
      </c>
      <c r="C163" s="170">
        <f>'Dashboard Production Quality'!C86</f>
        <v>0</v>
      </c>
      <c r="D163" s="176"/>
      <c r="E163" s="170"/>
      <c r="F163" s="170"/>
      <c r="G163" s="170"/>
      <c r="H163" s="170"/>
      <c r="I163" s="170"/>
      <c r="J163" s="170"/>
      <c r="K163" s="170"/>
      <c r="L163" s="170"/>
      <c r="M163" s="170"/>
      <c r="N163" s="170"/>
      <c r="O163" s="170"/>
    </row>
    <row r="164" spans="1:17">
      <c r="A164" s="90" t="str">
        <f>'Dashboard Production Quality'!A87</f>
        <v>6b</v>
      </c>
      <c r="B164" s="90" t="str">
        <f>'Dashboard Production Quality'!B87</f>
        <v>Volume Water Imported ( Bulk Purchase)</v>
      </c>
      <c r="C164" s="90" t="str">
        <f>'Dashboard Production Quality'!C87</f>
        <v>M3</v>
      </c>
      <c r="D164" s="140"/>
      <c r="E164"/>
      <c r="F164"/>
      <c r="G164"/>
      <c r="H164"/>
      <c r="I164"/>
      <c r="J164"/>
      <c r="K164"/>
      <c r="L164"/>
      <c r="M164"/>
      <c r="N164"/>
      <c r="O164"/>
    </row>
    <row r="165" spans="1:17">
      <c r="A165" s="90" t="str">
        <f>'Dashboard Production Quality'!A88</f>
        <v>6b1</v>
      </c>
      <c r="B165" s="90" t="str">
        <f>'Dashboard Production Quality'!B88</f>
        <v>Cost Incurred for Purchase</v>
      </c>
      <c r="C165" s="90" t="str">
        <f>'Dashboard Production Quality'!C88</f>
        <v>Ksh</v>
      </c>
      <c r="D165" s="140"/>
      <c r="E165"/>
      <c r="F165"/>
      <c r="G165"/>
      <c r="H165"/>
      <c r="I165"/>
      <c r="J165"/>
      <c r="K165"/>
      <c r="L165"/>
      <c r="M165"/>
      <c r="N165"/>
      <c r="O165"/>
    </row>
    <row r="166" spans="1:17">
      <c r="D166" s="140"/>
      <c r="E166"/>
      <c r="F166"/>
      <c r="G166"/>
      <c r="H166"/>
      <c r="I166"/>
      <c r="J166"/>
      <c r="K166"/>
      <c r="L166"/>
      <c r="M166"/>
      <c r="N166"/>
      <c r="O166"/>
    </row>
    <row r="167" spans="1:17">
      <c r="A167" s="90" t="e">
        <f>'Dashboard Production Quality'!#REF!</f>
        <v>#REF!</v>
      </c>
      <c r="B167" s="90" t="e">
        <f>'Dashboard Production Quality'!#REF!</f>
        <v>#REF!</v>
      </c>
      <c r="C167" s="90" t="e">
        <f>'Dashboard Production Quality'!#REF!</f>
        <v>#REF!</v>
      </c>
      <c r="D167" s="102">
        <f t="shared" ref="D167:O167" si="59">D126+D129+D132</f>
        <v>204950</v>
      </c>
      <c r="E167" s="102">
        <f t="shared" si="59"/>
        <v>250736</v>
      </c>
      <c r="F167" s="102">
        <f t="shared" si="59"/>
        <v>209451</v>
      </c>
      <c r="G167" s="102">
        <f t="shared" si="59"/>
        <v>263620</v>
      </c>
      <c r="H167" s="102">
        <f t="shared" si="59"/>
        <v>207346</v>
      </c>
      <c r="I167" s="102">
        <f t="shared" si="59"/>
        <v>186795</v>
      </c>
      <c r="J167" s="102">
        <f t="shared" si="59"/>
        <v>259961</v>
      </c>
      <c r="K167" s="102">
        <f t="shared" si="59"/>
        <v>226921</v>
      </c>
      <c r="L167" s="102">
        <f t="shared" si="59"/>
        <v>0</v>
      </c>
      <c r="M167" s="102">
        <f t="shared" si="59"/>
        <v>0</v>
      </c>
      <c r="N167" s="102">
        <f t="shared" si="59"/>
        <v>0</v>
      </c>
      <c r="O167" s="102">
        <f t="shared" si="59"/>
        <v>0</v>
      </c>
      <c r="P167" s="114"/>
    </row>
    <row r="168" spans="1:17">
      <c r="A168" s="90">
        <f>'Dashboard Production Quality'!A141</f>
        <v>0</v>
      </c>
      <c r="C168" s="90">
        <f>'Dashboard Production Quality'!C141</f>
        <v>0</v>
      </c>
      <c r="D168" s="140"/>
      <c r="E168"/>
      <c r="F168"/>
      <c r="G168"/>
      <c r="H168"/>
      <c r="I168"/>
      <c r="J168"/>
      <c r="K168"/>
      <c r="L168"/>
      <c r="M168"/>
      <c r="N168"/>
      <c r="O168"/>
      <c r="Q168" s="114">
        <f t="shared" ref="Q168:Q172" si="60">O168-P168</f>
        <v>0</v>
      </c>
    </row>
    <row r="169" spans="1:17">
      <c r="A169" s="90">
        <f>'Dashboard Production Quality'!A142</f>
        <v>7</v>
      </c>
      <c r="B169" s="90" t="str">
        <f>'Dashboard Production Quality'!B142</f>
        <v>Total Water Volume Abstracted</v>
      </c>
      <c r="C169" s="90" t="str">
        <f>'Dashboard Production Quality'!C142</f>
        <v>M3</v>
      </c>
      <c r="D169" s="140"/>
      <c r="E169"/>
      <c r="F169"/>
      <c r="G169"/>
      <c r="H169">
        <v>235530.06</v>
      </c>
      <c r="I169">
        <v>167581.1</v>
      </c>
      <c r="J169">
        <v>287907.06</v>
      </c>
      <c r="K169">
        <v>241634</v>
      </c>
      <c r="L169">
        <v>243997</v>
      </c>
      <c r="M169">
        <v>194821.7</v>
      </c>
      <c r="N169">
        <v>241072.27078651683</v>
      </c>
      <c r="O169">
        <v>255852.5</v>
      </c>
      <c r="Q169" s="114">
        <f t="shared" si="60"/>
        <v>255852.5</v>
      </c>
    </row>
    <row r="170" spans="1:17">
      <c r="A170" s="90" t="str">
        <f>'Dashboard Production Quality'!A143</f>
        <v>11a</v>
      </c>
      <c r="B170" s="90" t="str">
        <f>'Dashboard Production Quality'!B143</f>
        <v>Production Loss</v>
      </c>
      <c r="C170" s="90" t="str">
        <f>'Dashboard Production Quality'!C143</f>
        <v>M3</v>
      </c>
      <c r="D170" s="140"/>
      <c r="E170"/>
      <c r="F170"/>
      <c r="G170"/>
      <c r="H170">
        <v>3439.3800000000047</v>
      </c>
      <c r="I170">
        <v>2692.9800000000105</v>
      </c>
      <c r="J170">
        <v>5273.960000000021</v>
      </c>
      <c r="K170">
        <v>5198</v>
      </c>
      <c r="L170">
        <v>9075</v>
      </c>
      <c r="M170" s="93">
        <v>8786.2168539325939</v>
      </c>
      <c r="N170" s="93">
        <v>12255.787640449416</v>
      </c>
      <c r="O170">
        <v>10847.5</v>
      </c>
      <c r="Q170" s="114">
        <f t="shared" si="60"/>
        <v>10847.5</v>
      </c>
    </row>
    <row r="171" spans="1:17">
      <c r="A171" s="90" t="str">
        <f>'Dashboard Production Quality'!A144</f>
        <v>11b</v>
      </c>
      <c r="B171" s="90" t="str">
        <f>'Dashboard Production Quality'!B144</f>
        <v>Production Loss</v>
      </c>
      <c r="C171" s="90" t="str">
        <f>'Dashboard Production Quality'!C144</f>
        <v>%</v>
      </c>
      <c r="D171" s="140"/>
      <c r="E171"/>
      <c r="F171"/>
      <c r="G171"/>
      <c r="H171"/>
      <c r="I171" s="116">
        <v>3.7193080242789903E-2</v>
      </c>
      <c r="J171" s="116">
        <v>3.7193080242789903E-2</v>
      </c>
      <c r="K171" s="116">
        <v>3.7193080242789903E-2</v>
      </c>
      <c r="L171" s="116">
        <v>3.7193080242789903E-2</v>
      </c>
      <c r="M171" s="116">
        <v>4.509875878268485E-2</v>
      </c>
      <c r="N171" s="116">
        <v>4.5098758782684802E-2</v>
      </c>
      <c r="O171" s="116">
        <v>4.5098758782684802E-2</v>
      </c>
      <c r="Q171" s="114">
        <f t="shared" si="60"/>
        <v>4.5098758782684802E-2</v>
      </c>
    </row>
    <row r="172" spans="1:17">
      <c r="A172" s="90" t="str">
        <f>'Dashboard Production Quality'!A145</f>
        <v>11c</v>
      </c>
      <c r="B172" s="90" t="str">
        <f>'Dashboard Production Quality'!B145</f>
        <v>Water Available for Sales (m3)</v>
      </c>
      <c r="C172" s="90" t="str">
        <f>'Dashboard Production Quality'!C145</f>
        <v>M3</v>
      </c>
      <c r="D172" s="140"/>
      <c r="E172"/>
      <c r="F172"/>
      <c r="G172"/>
      <c r="H172">
        <v>232327</v>
      </c>
      <c r="I172">
        <v>162567</v>
      </c>
      <c r="J172">
        <v>282633.09999999998</v>
      </c>
      <c r="K172">
        <v>236218</v>
      </c>
      <c r="L172">
        <v>234258</v>
      </c>
      <c r="M172">
        <v>176008</v>
      </c>
      <c r="N172">
        <v>222024</v>
      </c>
      <c r="O172">
        <v>245005</v>
      </c>
      <c r="Q172" s="114">
        <f t="shared" si="60"/>
        <v>245005</v>
      </c>
    </row>
    <row r="173" spans="1:17">
      <c r="A173" s="90">
        <f>'Dashboard Production Quality'!A176</f>
        <v>0</v>
      </c>
      <c r="B173" s="90">
        <f>'Dashboard Production Quality'!B176</f>
        <v>0</v>
      </c>
      <c r="C173" s="90">
        <f>'Dashboard Production Quality'!C176</f>
        <v>0</v>
      </c>
      <c r="D173" s="91"/>
      <c r="E173" s="92"/>
      <c r="F173" s="92"/>
      <c r="G173"/>
      <c r="H173"/>
      <c r="I173"/>
      <c r="J173"/>
      <c r="K173"/>
      <c r="L173"/>
      <c r="M173"/>
      <c r="N173"/>
      <c r="O173"/>
    </row>
    <row r="174" spans="1:17" hidden="1">
      <c r="A174" s="90" t="e">
        <f>'Dashboard Production Quality'!#REF!</f>
        <v>#REF!</v>
      </c>
      <c r="B174" s="90" t="e">
        <f>'Dashboard Production Quality'!#REF!</f>
        <v>#REF!</v>
      </c>
      <c r="C174" s="90" t="e">
        <f>'Dashboard Production Quality'!#REF!</f>
        <v>#REF!</v>
      </c>
      <c r="D174" s="91"/>
      <c r="E174" s="92"/>
      <c r="F174" s="92"/>
      <c r="G174"/>
      <c r="H174"/>
      <c r="I174"/>
      <c r="J174"/>
      <c r="K174"/>
      <c r="L174"/>
      <c r="M174"/>
      <c r="N174"/>
      <c r="O174"/>
    </row>
    <row r="175" spans="1:17" hidden="1">
      <c r="A175" s="90" t="e">
        <f>'Dashboard Production Quality'!#REF!</f>
        <v>#REF!</v>
      </c>
      <c r="B175" s="90" t="e">
        <f>'Dashboard Production Quality'!#REF!</f>
        <v>#REF!</v>
      </c>
      <c r="C175" s="90" t="e">
        <f>'Dashboard Production Quality'!#REF!</f>
        <v>#REF!</v>
      </c>
      <c r="D175" s="91"/>
      <c r="E175" s="92"/>
      <c r="F175" s="92"/>
      <c r="G175"/>
      <c r="H175"/>
      <c r="I175"/>
      <c r="J175"/>
      <c r="K175"/>
      <c r="L175"/>
      <c r="M175"/>
      <c r="N175"/>
      <c r="O175"/>
    </row>
    <row r="176" spans="1:17" hidden="1">
      <c r="A176" s="90" t="e">
        <f>'Dashboard Production Quality'!#REF!</f>
        <v>#REF!</v>
      </c>
      <c r="B176" s="90" t="e">
        <f>'Dashboard Production Quality'!#REF!</f>
        <v>#REF!</v>
      </c>
      <c r="C176" s="90" t="e">
        <f>'Dashboard Production Quality'!#REF!</f>
        <v>#REF!</v>
      </c>
      <c r="D176" s="91"/>
      <c r="E176" s="92"/>
      <c r="F176" s="92"/>
      <c r="G176"/>
      <c r="H176"/>
      <c r="I176"/>
      <c r="J176"/>
      <c r="K176"/>
      <c r="L176"/>
      <c r="M176"/>
      <c r="N176"/>
      <c r="O176"/>
    </row>
    <row r="177" spans="1:15" hidden="1">
      <c r="A177" s="90" t="e">
        <f>'Dashboard Production Quality'!#REF!</f>
        <v>#REF!</v>
      </c>
      <c r="B177" s="90" t="e">
        <f>'Dashboard Production Quality'!#REF!</f>
        <v>#REF!</v>
      </c>
      <c r="C177" s="90" t="e">
        <f>'Dashboard Production Quality'!#REF!</f>
        <v>#REF!</v>
      </c>
      <c r="D177" s="140"/>
      <c r="E177"/>
      <c r="F177"/>
      <c r="G177"/>
      <c r="H177"/>
      <c r="I177"/>
      <c r="J177"/>
      <c r="K177"/>
      <c r="L177"/>
      <c r="M177"/>
      <c r="N177"/>
      <c r="O177"/>
    </row>
    <row r="178" spans="1:15" hidden="1">
      <c r="A178" s="90" t="e">
        <f>'Dashboard Production Quality'!#REF!</f>
        <v>#REF!</v>
      </c>
      <c r="B178" s="90" t="e">
        <f>'Dashboard Production Quality'!#REF!</f>
        <v>#REF!</v>
      </c>
      <c r="C178" s="90" t="e">
        <f>'Dashboard Production Quality'!#REF!</f>
        <v>#REF!</v>
      </c>
      <c r="D178" s="140"/>
      <c r="E178"/>
      <c r="F178"/>
      <c r="G178"/>
      <c r="H178"/>
      <c r="I178"/>
      <c r="J178"/>
      <c r="K178"/>
      <c r="L178"/>
      <c r="M178"/>
      <c r="N178"/>
      <c r="O178"/>
    </row>
    <row r="179" spans="1:15" hidden="1">
      <c r="A179" s="90" t="e">
        <f>'Dashboard Production Quality'!#REF!</f>
        <v>#REF!</v>
      </c>
      <c r="B179" s="90" t="e">
        <f>'Dashboard Production Quality'!#REF!</f>
        <v>#REF!</v>
      </c>
      <c r="C179" s="90" t="e">
        <f>'Dashboard Production Quality'!#REF!</f>
        <v>#REF!</v>
      </c>
      <c r="D179" s="140"/>
      <c r="E179"/>
      <c r="F179"/>
      <c r="G179"/>
      <c r="H179"/>
      <c r="I179"/>
      <c r="J179"/>
      <c r="K179"/>
      <c r="L179"/>
      <c r="M179"/>
      <c r="N179"/>
      <c r="O179"/>
    </row>
    <row r="180" spans="1:15" hidden="1">
      <c r="A180" s="90" t="e">
        <f>'Dashboard Production Quality'!#REF!</f>
        <v>#REF!</v>
      </c>
      <c r="B180" s="90" t="e">
        <f>'Dashboard Production Quality'!#REF!</f>
        <v>#REF!</v>
      </c>
      <c r="C180" s="90" t="e">
        <f>'Dashboard Production Quality'!#REF!</f>
        <v>#REF!</v>
      </c>
      <c r="D180" s="140"/>
      <c r="E180"/>
      <c r="F180"/>
      <c r="G180"/>
      <c r="H180"/>
      <c r="I180"/>
      <c r="J180"/>
      <c r="K180"/>
      <c r="L180"/>
      <c r="M180"/>
      <c r="N180"/>
      <c r="O180"/>
    </row>
    <row r="181" spans="1:15" hidden="1">
      <c r="A181" s="90" t="e">
        <f>'Dashboard Production Quality'!#REF!</f>
        <v>#REF!</v>
      </c>
      <c r="B181" s="90" t="e">
        <f>'Dashboard Production Quality'!#REF!</f>
        <v>#REF!</v>
      </c>
      <c r="C181" s="90" t="e">
        <f>'Dashboard Production Quality'!#REF!</f>
        <v>#REF!</v>
      </c>
      <c r="D181" s="140"/>
      <c r="E181"/>
      <c r="F181"/>
      <c r="G181"/>
      <c r="H181"/>
      <c r="I181"/>
      <c r="J181"/>
      <c r="K181"/>
      <c r="L181"/>
      <c r="M181"/>
      <c r="N181"/>
      <c r="O181"/>
    </row>
    <row r="182" spans="1:15" hidden="1">
      <c r="A182" s="90" t="e">
        <f>'Dashboard Production Quality'!#REF!</f>
        <v>#REF!</v>
      </c>
      <c r="B182" s="90" t="e">
        <f>'Dashboard Production Quality'!#REF!</f>
        <v>#REF!</v>
      </c>
      <c r="C182" s="90" t="e">
        <f>'Dashboard Production Quality'!#REF!</f>
        <v>#REF!</v>
      </c>
      <c r="D182" s="91"/>
      <c r="E182" s="92"/>
      <c r="F182" s="92"/>
      <c r="G182" s="92"/>
      <c r="H182" s="92"/>
      <c r="I182" s="92"/>
      <c r="J182" s="92"/>
      <c r="K182" s="92"/>
      <c r="L182" s="92"/>
      <c r="M182" s="92"/>
      <c r="N182" s="92"/>
      <c r="O182" s="92"/>
    </row>
    <row r="183" spans="1:15" hidden="1">
      <c r="A183" s="90" t="e">
        <f>'Dashboard Production Quality'!#REF!</f>
        <v>#REF!</v>
      </c>
      <c r="B183" s="90" t="e">
        <f>'Dashboard Production Quality'!#REF!</f>
        <v>#REF!</v>
      </c>
      <c r="C183" s="90" t="e">
        <f>'Dashboard Production Quality'!#REF!</f>
        <v>#REF!</v>
      </c>
      <c r="D183" s="91"/>
      <c r="E183" s="92"/>
      <c r="F183" s="92"/>
      <c r="G183" s="92"/>
      <c r="H183" s="92"/>
      <c r="I183" s="92"/>
      <c r="J183" s="92"/>
      <c r="K183" s="92"/>
      <c r="L183" s="92"/>
      <c r="M183" s="92"/>
      <c r="N183" s="92"/>
      <c r="O183" s="92"/>
    </row>
    <row r="184" spans="1:15" hidden="1">
      <c r="A184" s="90" t="e">
        <f>'Dashboard Production Quality'!#REF!</f>
        <v>#REF!</v>
      </c>
      <c r="B184" s="90" t="e">
        <f>'Dashboard Production Quality'!#REF!</f>
        <v>#REF!</v>
      </c>
      <c r="C184" s="90" t="e">
        <f>'Dashboard Production Quality'!#REF!</f>
        <v>#REF!</v>
      </c>
      <c r="D184" s="91"/>
      <c r="E184" s="92"/>
      <c r="F184" s="92"/>
      <c r="G184" s="92"/>
      <c r="H184" s="92"/>
      <c r="I184" s="92"/>
      <c r="J184" s="92"/>
      <c r="K184" s="92"/>
      <c r="L184" s="92"/>
      <c r="M184" s="92"/>
      <c r="N184" s="92"/>
      <c r="O184" s="92"/>
    </row>
    <row r="185" spans="1:15" hidden="1">
      <c r="A185" s="90" t="e">
        <f>'Dashboard Production Quality'!#REF!</f>
        <v>#REF!</v>
      </c>
      <c r="B185" s="90" t="e">
        <f>'Dashboard Production Quality'!#REF!</f>
        <v>#REF!</v>
      </c>
      <c r="C185" s="90" t="e">
        <f>'Dashboard Production Quality'!#REF!</f>
        <v>#REF!</v>
      </c>
      <c r="D185" s="91"/>
      <c r="E185" s="92"/>
      <c r="F185" s="92"/>
      <c r="G185" s="92"/>
      <c r="H185" s="92"/>
      <c r="I185" s="92"/>
      <c r="J185" s="92"/>
      <c r="K185" s="92"/>
      <c r="L185" s="92"/>
      <c r="M185" s="92"/>
      <c r="N185" s="92"/>
      <c r="O185" s="92"/>
    </row>
    <row r="186" spans="1:15" hidden="1">
      <c r="A186" s="90" t="e">
        <f>'Dashboard Production Quality'!#REF!</f>
        <v>#REF!</v>
      </c>
      <c r="B186" s="90" t="e">
        <f>'Dashboard Production Quality'!#REF!</f>
        <v>#REF!</v>
      </c>
      <c r="C186" s="90" t="e">
        <f>'Dashboard Production Quality'!#REF!</f>
        <v>#REF!</v>
      </c>
      <c r="D186" s="140"/>
      <c r="E186"/>
      <c r="F186"/>
      <c r="G186"/>
      <c r="H186"/>
      <c r="I186"/>
      <c r="J186"/>
      <c r="K186"/>
      <c r="L186"/>
      <c r="M186"/>
      <c r="N186"/>
      <c r="O186"/>
    </row>
    <row r="187" spans="1:15" hidden="1">
      <c r="A187" s="90" t="e">
        <f>'Dashboard Production Quality'!#REF!</f>
        <v>#REF!</v>
      </c>
      <c r="B187" s="90" t="e">
        <f>'Dashboard Production Quality'!#REF!</f>
        <v>#REF!</v>
      </c>
      <c r="C187" s="90" t="e">
        <f>'Dashboard Production Quality'!#REF!</f>
        <v>#REF!</v>
      </c>
      <c r="D187" s="140"/>
      <c r="E187"/>
      <c r="F187"/>
      <c r="G187"/>
      <c r="H187"/>
      <c r="I187"/>
      <c r="J187"/>
      <c r="K187"/>
      <c r="L187"/>
      <c r="M187"/>
      <c r="N187"/>
      <c r="O187"/>
    </row>
    <row r="188" spans="1:15" hidden="1">
      <c r="A188" s="90" t="e">
        <f>'Dashboard Production Quality'!#REF!</f>
        <v>#REF!</v>
      </c>
      <c r="B188" s="90" t="e">
        <f>'Dashboard Production Quality'!#REF!</f>
        <v>#REF!</v>
      </c>
      <c r="C188" s="90" t="e">
        <f>'Dashboard Production Quality'!#REF!</f>
        <v>#REF!</v>
      </c>
      <c r="D188" s="140"/>
      <c r="E188"/>
      <c r="F188"/>
      <c r="G188"/>
      <c r="H188"/>
      <c r="I188"/>
      <c r="J188"/>
      <c r="K188"/>
      <c r="L188"/>
      <c r="M188"/>
      <c r="N188"/>
      <c r="O188"/>
    </row>
    <row r="189" spans="1:15" hidden="1">
      <c r="A189" s="90" t="e">
        <f>'Dashboard Production Quality'!#REF!</f>
        <v>#REF!</v>
      </c>
      <c r="B189" s="90" t="e">
        <f>'Dashboard Production Quality'!#REF!</f>
        <v>#REF!</v>
      </c>
      <c r="C189" s="90" t="e">
        <f>'Dashboard Production Quality'!#REF!</f>
        <v>#REF!</v>
      </c>
      <c r="D189" s="140"/>
      <c r="E189"/>
      <c r="F189"/>
      <c r="G189"/>
      <c r="H189"/>
      <c r="I189"/>
      <c r="J189"/>
      <c r="K189"/>
      <c r="L189"/>
      <c r="M189"/>
      <c r="N189"/>
      <c r="O189"/>
    </row>
    <row r="190" spans="1:15" hidden="1">
      <c r="A190" s="90" t="e">
        <f>'Dashboard Production Quality'!#REF!</f>
        <v>#REF!</v>
      </c>
      <c r="B190" s="90" t="e">
        <f>'Dashboard Production Quality'!#REF!</f>
        <v>#REF!</v>
      </c>
      <c r="C190" s="90" t="e">
        <f>'Dashboard Production Quality'!#REF!</f>
        <v>#REF!</v>
      </c>
      <c r="D190" s="140"/>
      <c r="E190"/>
      <c r="F190"/>
      <c r="G190"/>
      <c r="H190"/>
      <c r="I190"/>
      <c r="J190"/>
      <c r="K190"/>
      <c r="L190"/>
      <c r="M190"/>
      <c r="N190"/>
      <c r="O190"/>
    </row>
    <row r="191" spans="1:15" hidden="1">
      <c r="A191" s="90" t="e">
        <f>'Dashboard Production Quality'!#REF!</f>
        <v>#REF!</v>
      </c>
      <c r="B191" s="90" t="e">
        <f>'Dashboard Production Quality'!#REF!</f>
        <v>#REF!</v>
      </c>
      <c r="C191" s="90" t="e">
        <f>'Dashboard Production Quality'!#REF!</f>
        <v>#REF!</v>
      </c>
      <c r="D191" s="140"/>
      <c r="E191"/>
      <c r="F191"/>
      <c r="G191"/>
      <c r="H191"/>
      <c r="I191"/>
      <c r="J191"/>
      <c r="K191"/>
      <c r="L191"/>
      <c r="M191"/>
      <c r="N191"/>
      <c r="O191"/>
    </row>
    <row r="192" spans="1:15" hidden="1">
      <c r="A192" s="90" t="e">
        <f>'Dashboard Production Quality'!#REF!</f>
        <v>#REF!</v>
      </c>
      <c r="B192" s="90" t="e">
        <f>'Dashboard Production Quality'!#REF!</f>
        <v>#REF!</v>
      </c>
      <c r="C192" s="90" t="e">
        <f>'Dashboard Production Quality'!#REF!</f>
        <v>#REF!</v>
      </c>
      <c r="D192" s="140"/>
      <c r="E192"/>
      <c r="F192"/>
      <c r="G192"/>
      <c r="H192"/>
      <c r="I192"/>
      <c r="J192"/>
      <c r="K192"/>
      <c r="L192"/>
      <c r="M192"/>
      <c r="N192"/>
      <c r="O192"/>
    </row>
    <row r="193" spans="1:15" hidden="1">
      <c r="A193" s="90" t="e">
        <f>'Dashboard Production Quality'!#REF!</f>
        <v>#REF!</v>
      </c>
      <c r="B193" s="90" t="e">
        <f>'Dashboard Production Quality'!#REF!</f>
        <v>#REF!</v>
      </c>
      <c r="C193" s="90" t="e">
        <f>'Dashboard Production Quality'!#REF!</f>
        <v>#REF!</v>
      </c>
      <c r="D193" s="140"/>
      <c r="E193"/>
      <c r="F193"/>
      <c r="G193"/>
      <c r="H193"/>
      <c r="I193"/>
      <c r="J193"/>
      <c r="K193"/>
      <c r="L193"/>
      <c r="M193"/>
      <c r="N193"/>
      <c r="O193"/>
    </row>
    <row r="194" spans="1:15" hidden="1">
      <c r="A194" s="90" t="e">
        <f>'Dashboard Production Quality'!#REF!</f>
        <v>#REF!</v>
      </c>
      <c r="B194" s="90" t="e">
        <f>'Dashboard Production Quality'!#REF!</f>
        <v>#REF!</v>
      </c>
      <c r="C194" s="90" t="e">
        <f>'Dashboard Production Quality'!#REF!</f>
        <v>#REF!</v>
      </c>
      <c r="D194" s="140"/>
      <c r="E194"/>
      <c r="F194"/>
      <c r="G194"/>
      <c r="H194"/>
      <c r="I194"/>
      <c r="J194"/>
      <c r="K194"/>
      <c r="L194"/>
      <c r="M194"/>
      <c r="N194"/>
      <c r="O194"/>
    </row>
    <row r="195" spans="1:15" hidden="1">
      <c r="A195" s="90" t="e">
        <f>'Dashboard Production Quality'!#REF!</f>
        <v>#REF!</v>
      </c>
      <c r="B195" s="90" t="e">
        <f>'Dashboard Production Quality'!#REF!</f>
        <v>#REF!</v>
      </c>
      <c r="C195" s="90" t="e">
        <f>'Dashboard Production Quality'!#REF!</f>
        <v>#REF!</v>
      </c>
      <c r="D195" s="140"/>
      <c r="E195"/>
      <c r="F195"/>
      <c r="G195"/>
      <c r="H195"/>
      <c r="I195"/>
      <c r="J195"/>
      <c r="K195"/>
      <c r="L195"/>
      <c r="M195"/>
      <c r="N195"/>
      <c r="O195"/>
    </row>
    <row r="196" spans="1:15" hidden="1">
      <c r="A196" s="90" t="e">
        <f>'Dashboard Production Quality'!#REF!</f>
        <v>#REF!</v>
      </c>
      <c r="B196" s="90" t="e">
        <f>'Dashboard Production Quality'!#REF!</f>
        <v>#REF!</v>
      </c>
      <c r="C196" s="90" t="e">
        <f>'Dashboard Production Quality'!#REF!</f>
        <v>#REF!</v>
      </c>
      <c r="D196" s="140"/>
      <c r="E196"/>
      <c r="F196"/>
      <c r="G196"/>
      <c r="H196"/>
      <c r="I196"/>
      <c r="J196"/>
      <c r="K196"/>
      <c r="L196"/>
      <c r="M196"/>
      <c r="N196"/>
      <c r="O196"/>
    </row>
    <row r="197" spans="1:15" hidden="1">
      <c r="A197" s="90" t="e">
        <f>'Dashboard Production Quality'!#REF!</f>
        <v>#REF!</v>
      </c>
      <c r="B197" s="90" t="e">
        <f>'Dashboard Production Quality'!#REF!</f>
        <v>#REF!</v>
      </c>
      <c r="C197" s="90" t="e">
        <f>'Dashboard Production Quality'!#REF!</f>
        <v>#REF!</v>
      </c>
      <c r="D197" s="140"/>
      <c r="E197"/>
      <c r="F197"/>
      <c r="G197"/>
      <c r="H197"/>
      <c r="I197"/>
      <c r="J197"/>
      <c r="K197"/>
      <c r="L197"/>
      <c r="M197"/>
      <c r="N197"/>
      <c r="O197"/>
    </row>
    <row r="198" spans="1:15" hidden="1">
      <c r="A198" s="90" t="e">
        <f>'Dashboard Production Quality'!#REF!</f>
        <v>#REF!</v>
      </c>
      <c r="B198" s="90" t="e">
        <f>'Dashboard Production Quality'!#REF!</f>
        <v>#REF!</v>
      </c>
      <c r="C198" s="90" t="e">
        <f>'Dashboard Production Quality'!#REF!</f>
        <v>#REF!</v>
      </c>
      <c r="D198" s="140"/>
      <c r="E198"/>
      <c r="F198"/>
      <c r="G198"/>
      <c r="H198"/>
      <c r="I198"/>
      <c r="J198"/>
      <c r="K198"/>
      <c r="L198"/>
      <c r="M198"/>
      <c r="N198"/>
      <c r="O198"/>
    </row>
    <row r="199" spans="1:15" hidden="1">
      <c r="A199" s="90" t="e">
        <f>'Dashboard Production Quality'!#REF!</f>
        <v>#REF!</v>
      </c>
      <c r="B199" s="90" t="e">
        <f>'Dashboard Production Quality'!#REF!</f>
        <v>#REF!</v>
      </c>
      <c r="C199" s="90" t="e">
        <f>'Dashboard Production Quality'!#REF!</f>
        <v>#REF!</v>
      </c>
      <c r="D199" s="140"/>
      <c r="E199"/>
      <c r="F199"/>
      <c r="G199"/>
      <c r="H199"/>
      <c r="I199"/>
      <c r="J199"/>
      <c r="K199"/>
      <c r="L199"/>
      <c r="M199"/>
      <c r="N199"/>
      <c r="O199"/>
    </row>
    <row r="200" spans="1:15" hidden="1">
      <c r="A200" s="90" t="e">
        <f>'Dashboard Production Quality'!#REF!</f>
        <v>#REF!</v>
      </c>
      <c r="B200" s="90" t="e">
        <f>'Dashboard Production Quality'!#REF!</f>
        <v>#REF!</v>
      </c>
      <c r="C200" s="90" t="e">
        <f>'Dashboard Production Quality'!#REF!</f>
        <v>#REF!</v>
      </c>
      <c r="D200" s="140"/>
      <c r="E200"/>
      <c r="F200"/>
      <c r="G200"/>
      <c r="H200"/>
      <c r="I200"/>
      <c r="J200"/>
      <c r="K200"/>
      <c r="L200"/>
      <c r="M200"/>
      <c r="N200"/>
      <c r="O200"/>
    </row>
    <row r="201" spans="1:15" hidden="1">
      <c r="A201" s="90" t="e">
        <f>'Dashboard Production Quality'!#REF!</f>
        <v>#REF!</v>
      </c>
      <c r="B201" s="90" t="e">
        <f>'Dashboard Production Quality'!#REF!</f>
        <v>#REF!</v>
      </c>
      <c r="C201" s="90" t="e">
        <f>'Dashboard Production Quality'!#REF!</f>
        <v>#REF!</v>
      </c>
      <c r="D201" s="140"/>
      <c r="E201"/>
      <c r="F201"/>
      <c r="G201"/>
      <c r="H201"/>
      <c r="I201"/>
      <c r="J201"/>
      <c r="K201"/>
      <c r="L201"/>
      <c r="M201"/>
      <c r="N201"/>
      <c r="O201"/>
    </row>
    <row r="202" spans="1:15" hidden="1">
      <c r="A202" s="90" t="e">
        <f>'Dashboard Production Quality'!#REF!</f>
        <v>#REF!</v>
      </c>
      <c r="B202" s="90" t="e">
        <f>'Dashboard Production Quality'!#REF!</f>
        <v>#REF!</v>
      </c>
      <c r="C202" s="90" t="e">
        <f>'Dashboard Production Quality'!#REF!</f>
        <v>#REF!</v>
      </c>
      <c r="D202" s="140"/>
      <c r="E202"/>
      <c r="F202"/>
      <c r="G202"/>
      <c r="H202"/>
      <c r="I202"/>
      <c r="J202"/>
      <c r="K202"/>
      <c r="L202"/>
      <c r="M202"/>
      <c r="N202"/>
      <c r="O202"/>
    </row>
    <row r="203" spans="1:15" hidden="1">
      <c r="A203" s="90" t="e">
        <f>'Dashboard Production Quality'!#REF!</f>
        <v>#REF!</v>
      </c>
      <c r="B203" s="90" t="e">
        <f>'Dashboard Production Quality'!#REF!</f>
        <v>#REF!</v>
      </c>
      <c r="C203" s="90" t="e">
        <f>'Dashboard Production Quality'!#REF!</f>
        <v>#REF!</v>
      </c>
      <c r="D203" s="140"/>
      <c r="E203"/>
      <c r="F203"/>
      <c r="G203"/>
      <c r="H203"/>
      <c r="I203"/>
      <c r="J203"/>
      <c r="K203"/>
      <c r="L203"/>
      <c r="M203"/>
      <c r="N203"/>
      <c r="O203"/>
    </row>
    <row r="204" spans="1:15" hidden="1">
      <c r="A204" s="90" t="e">
        <f>'Dashboard Production Quality'!#REF!</f>
        <v>#REF!</v>
      </c>
      <c r="B204" s="90" t="e">
        <f>'Dashboard Production Quality'!#REF!</f>
        <v>#REF!</v>
      </c>
      <c r="C204" s="90" t="e">
        <f>'Dashboard Production Quality'!#REF!</f>
        <v>#REF!</v>
      </c>
      <c r="D204" s="140"/>
      <c r="E204"/>
      <c r="F204"/>
      <c r="G204"/>
      <c r="H204"/>
      <c r="I204"/>
      <c r="J204"/>
      <c r="K204"/>
      <c r="L204"/>
      <c r="M204"/>
      <c r="N204"/>
      <c r="O204"/>
    </row>
    <row r="205" spans="1:15" hidden="1">
      <c r="A205" s="90" t="e">
        <f>'Dashboard Production Quality'!#REF!</f>
        <v>#REF!</v>
      </c>
      <c r="B205" s="90" t="e">
        <f>'Dashboard Production Quality'!#REF!</f>
        <v>#REF!</v>
      </c>
      <c r="C205" s="90" t="e">
        <f>'Dashboard Production Quality'!#REF!</f>
        <v>#REF!</v>
      </c>
      <c r="D205" s="140"/>
      <c r="E205"/>
      <c r="F205"/>
      <c r="G205"/>
      <c r="H205"/>
      <c r="I205"/>
      <c r="J205"/>
      <c r="K205"/>
      <c r="L205"/>
      <c r="M205"/>
      <c r="N205"/>
      <c r="O205"/>
    </row>
    <row r="206" spans="1:15" hidden="1">
      <c r="A206" s="90" t="e">
        <f>'Dashboard Production Quality'!#REF!</f>
        <v>#REF!</v>
      </c>
      <c r="B206" s="90" t="e">
        <f>'Dashboard Production Quality'!#REF!</f>
        <v>#REF!</v>
      </c>
      <c r="C206" s="90" t="e">
        <f>'Dashboard Production Quality'!#REF!</f>
        <v>#REF!</v>
      </c>
      <c r="D206" s="140"/>
      <c r="E206"/>
      <c r="F206"/>
      <c r="G206"/>
      <c r="H206"/>
      <c r="I206"/>
      <c r="J206"/>
      <c r="K206"/>
      <c r="L206"/>
      <c r="M206"/>
      <c r="N206"/>
      <c r="O20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XFD187"/>
  <sheetViews>
    <sheetView zoomScale="92" zoomScaleNormal="92" workbookViewId="0">
      <pane xSplit="3" ySplit="6" topLeftCell="D25" activePane="bottomRight" state="frozen"/>
      <selection activeCell="D88" sqref="D88"/>
      <selection pane="topRight" activeCell="D88" sqref="D88"/>
      <selection pane="bottomLeft" activeCell="D88" sqref="D88"/>
      <selection pane="bottomRight" activeCell="D126" sqref="D126"/>
    </sheetView>
  </sheetViews>
  <sheetFormatPr defaultColWidth="9.1796875" defaultRowHeight="14.5"/>
  <cols>
    <col min="1" max="1" width="9.453125" style="90" bestFit="1" customWidth="1"/>
    <col min="2" max="2" width="54.26953125" style="90" customWidth="1"/>
    <col min="3" max="3" width="11.1796875" style="90" bestFit="1" customWidth="1"/>
    <col min="4" max="4" width="15.453125" style="102" bestFit="1" customWidth="1"/>
    <col min="5" max="8" width="13.54296875" style="90" customWidth="1"/>
    <col min="9" max="9" width="14.453125" style="90" customWidth="1"/>
    <col min="10" max="10" width="13" style="90" customWidth="1"/>
    <col min="11" max="11" width="13.453125" style="90" customWidth="1"/>
    <col min="12" max="15" width="13.453125" style="90" bestFit="1" customWidth="1"/>
    <col min="16" max="16" width="10.1796875" style="90" bestFit="1" customWidth="1"/>
    <col min="17" max="17" width="13.1796875" style="90" customWidth="1"/>
    <col min="18" max="16384" width="9.1796875" style="90"/>
  </cols>
  <sheetData>
    <row r="1" spans="1:16384" ht="23.5" customHeight="1">
      <c r="B1" s="90">
        <f>'Dashboard Production Quality'!B1</f>
        <v>0</v>
      </c>
      <c r="C1" s="90">
        <f>'Dashboard Production Quality'!C1</f>
        <v>0</v>
      </c>
    </row>
    <row r="2" spans="1:16384" ht="13" customHeight="1">
      <c r="C2" s="90">
        <f>'Dashboard Production Quality'!C2</f>
        <v>0</v>
      </c>
      <c r="F2" s="114"/>
    </row>
    <row r="3" spans="1:16384" s="150" customFormat="1" ht="16" customHeight="1">
      <c r="B3" s="150">
        <f>'Dashboard Production Quality'!B3</f>
        <v>0</v>
      </c>
      <c r="C3" s="150">
        <f>'Dashboard Production Quality'!C3</f>
        <v>0</v>
      </c>
      <c r="D3" s="151"/>
    </row>
    <row r="4" spans="1:16384" s="150" customFormat="1" ht="13" customHeight="1">
      <c r="A4" s="150">
        <f>'Dashboard Production Quality'!A4</f>
        <v>0</v>
      </c>
      <c r="C4" s="150" t="str">
        <f>'Dashboard Production Quality'!C4</f>
        <v>Unit</v>
      </c>
      <c r="D4" s="151" t="s">
        <v>114</v>
      </c>
      <c r="E4" s="150" t="s">
        <v>115</v>
      </c>
      <c r="F4" s="150" t="s">
        <v>116</v>
      </c>
      <c r="G4" s="150" t="s">
        <v>117</v>
      </c>
      <c r="H4" s="150" t="s">
        <v>118</v>
      </c>
      <c r="I4" s="150" t="s">
        <v>119</v>
      </c>
      <c r="J4" s="150" t="s">
        <v>120</v>
      </c>
      <c r="K4" s="150" t="s">
        <v>121</v>
      </c>
      <c r="L4" s="150" t="s">
        <v>122</v>
      </c>
      <c r="M4" s="150" t="s">
        <v>123</v>
      </c>
      <c r="N4" s="150" t="s">
        <v>124</v>
      </c>
      <c r="O4" s="150" t="s">
        <v>125</v>
      </c>
    </row>
    <row r="5" spans="1:16384" s="150" customFormat="1" ht="12" customHeight="1">
      <c r="A5" s="150" t="str">
        <f>'Dashboard Production Quality'!A5</f>
        <v xml:space="preserve">DASHBOARD - VOLUMES PRODUCED - NON-REVENUE WATER </v>
      </c>
      <c r="B5" s="150">
        <f>'Dashboard Production Quality'!B5</f>
        <v>0</v>
      </c>
      <c r="C5" s="150">
        <f>'Dashboard Production Quality'!C5</f>
        <v>0</v>
      </c>
      <c r="D5" s="152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</row>
    <row r="6" spans="1:16384" s="150" customFormat="1" ht="10.5" customHeight="1">
      <c r="A6" s="150" t="str">
        <f>'Dashboard Production Quality'!A7</f>
        <v>1a</v>
      </c>
      <c r="B6" s="154" t="str">
        <f>'Dashboard Production Quality'!B6</f>
        <v>DTI PRODUCTION SITE</v>
      </c>
      <c r="C6" s="150">
        <f>'Dashboard Production Quality'!C6</f>
        <v>0</v>
      </c>
      <c r="D6" s="152"/>
      <c r="E6" s="153"/>
      <c r="F6" s="153"/>
      <c r="G6" s="153"/>
      <c r="H6" s="153"/>
      <c r="I6" s="153"/>
      <c r="J6" s="153"/>
      <c r="K6" s="153"/>
      <c r="L6" s="153"/>
      <c r="M6" s="153"/>
      <c r="N6" s="153"/>
      <c r="O6" s="153"/>
    </row>
    <row r="7" spans="1:16384" s="150" customFormat="1">
      <c r="A7" s="150" t="str">
        <f>'Dashboard Production Quality'!A7</f>
        <v>1a</v>
      </c>
      <c r="B7" s="150" t="str">
        <f>'Dashboard Production Quality'!B7</f>
        <v>Water Volume Abstracted</v>
      </c>
      <c r="C7" s="150" t="str">
        <f>'Dashboard Production Quality'!C7</f>
        <v>M3</v>
      </c>
      <c r="D7" s="155">
        <v>53163.899999999994</v>
      </c>
      <c r="E7" s="153">
        <v>54631</v>
      </c>
      <c r="F7" s="153">
        <v>46421</v>
      </c>
      <c r="G7" s="153">
        <v>50191</v>
      </c>
      <c r="H7" s="152">
        <v>48727</v>
      </c>
      <c r="I7" s="153">
        <v>36591</v>
      </c>
      <c r="J7" s="153">
        <v>68716</v>
      </c>
      <c r="K7" s="153">
        <v>50990</v>
      </c>
      <c r="L7" s="153">
        <v>41459</v>
      </c>
      <c r="M7" s="153">
        <v>35925</v>
      </c>
      <c r="N7" s="153">
        <v>45550</v>
      </c>
      <c r="O7" s="153">
        <v>40458</v>
      </c>
    </row>
    <row r="8" spans="1:16384" ht="14.5" customHeight="1">
      <c r="A8" s="90" t="str">
        <f>'Dashboard Production Quality'!A9</f>
        <v>1c</v>
      </c>
      <c r="B8" s="90" t="str">
        <f>'Dashboard Production Quality'!B9</f>
        <v>Power Grid</v>
      </c>
      <c r="C8" s="90" t="str">
        <f>'Dashboard Production Quality'!C9</f>
        <v>KWH</v>
      </c>
      <c r="D8" s="140">
        <v>24969</v>
      </c>
      <c r="E8">
        <v>31648</v>
      </c>
      <c r="F8">
        <v>54778</v>
      </c>
      <c r="G8" s="1">
        <v>57622</v>
      </c>
      <c r="H8" s="140">
        <v>52622</v>
      </c>
      <c r="I8">
        <v>43697.133333333331</v>
      </c>
      <c r="J8">
        <v>61846</v>
      </c>
      <c r="K8">
        <v>58704</v>
      </c>
      <c r="L8">
        <v>56403</v>
      </c>
      <c r="M8">
        <v>51119</v>
      </c>
      <c r="N8">
        <v>52750</v>
      </c>
      <c r="O8" s="101">
        <v>57421</v>
      </c>
    </row>
    <row r="9" spans="1:16384" ht="14.5" customHeight="1">
      <c r="A9" s="90" t="str">
        <f>'Dashboard Production Quality'!A13</f>
        <v>1g</v>
      </c>
      <c r="B9" s="90" t="str">
        <f>'Dashboard Production Quality'!B13</f>
        <v>Power  Efficiency</v>
      </c>
      <c r="C9" s="90" t="str">
        <f>'Dashboard Production Quality'!C13</f>
        <v>KWH/M3</v>
      </c>
      <c r="D9" s="102">
        <f>D13/D7</f>
        <v>0.69447463410321664</v>
      </c>
      <c r="E9" s="95">
        <f t="shared" ref="E9:O9" si="0">E13/E7</f>
        <v>0.85286211125551425</v>
      </c>
      <c r="F9" s="95">
        <f t="shared" si="0"/>
        <v>1.560826780982745</v>
      </c>
      <c r="G9" s="95">
        <f t="shared" si="0"/>
        <v>1.5294058695782113</v>
      </c>
      <c r="H9" s="95">
        <f t="shared" si="0"/>
        <v>1.4434912881975086</v>
      </c>
      <c r="I9" s="95">
        <f t="shared" si="0"/>
        <v>1.6037397356362675</v>
      </c>
      <c r="J9" s="95">
        <f t="shared" si="0"/>
        <v>1.3191811223004832</v>
      </c>
      <c r="K9" s="95">
        <f t="shared" si="0"/>
        <v>1.4991094332222004</v>
      </c>
      <c r="L9" s="95">
        <f t="shared" si="0"/>
        <v>1.6598972478834511</v>
      </c>
      <c r="M9" s="95">
        <f t="shared" si="0"/>
        <v>1.8287729993041058</v>
      </c>
      <c r="N9" s="95">
        <f t="shared" si="0"/>
        <v>1.3622298572996705</v>
      </c>
      <c r="O9" s="95">
        <f t="shared" si="0"/>
        <v>1.5964390231845373</v>
      </c>
    </row>
    <row r="10" spans="1:16384" ht="14.5" customHeight="1">
      <c r="A10" s="90" t="str">
        <f>'Dashboard Production Quality'!A14</f>
        <v>1h</v>
      </c>
      <c r="B10" s="90" t="str">
        <f>'Dashboard Production Quality'!B14</f>
        <v>Production Loss</v>
      </c>
      <c r="C10" s="90" t="str">
        <f>'Dashboard Production Quality'!C14</f>
        <v>M3</v>
      </c>
      <c r="D10" s="140">
        <v>4094</v>
      </c>
      <c r="E10">
        <v>1254</v>
      </c>
      <c r="F10">
        <v>300</v>
      </c>
      <c r="G10">
        <v>0</v>
      </c>
      <c r="H10">
        <v>0</v>
      </c>
      <c r="I10">
        <v>0</v>
      </c>
      <c r="J10">
        <v>0</v>
      </c>
      <c r="K10">
        <v>0</v>
      </c>
      <c r="L10">
        <v>449</v>
      </c>
      <c r="M10">
        <v>3644</v>
      </c>
      <c r="N10">
        <v>3414</v>
      </c>
      <c r="O10">
        <v>3414</v>
      </c>
    </row>
    <row r="11" spans="1:16384" ht="14.5" customHeight="1">
      <c r="A11" s="90">
        <f>'Dashboard Production Quality'!A16</f>
        <v>2</v>
      </c>
      <c r="B11" s="90" t="str">
        <f>'Dashboard Production Quality'!B10</f>
        <v>Power Solar</v>
      </c>
      <c r="C11" s="90" t="str">
        <f>'Dashboard Production Quality'!C11</f>
        <v>KWH</v>
      </c>
      <c r="D11" s="140">
        <v>11951.98</v>
      </c>
      <c r="E11">
        <v>14944.71</v>
      </c>
      <c r="F11">
        <v>17677.14</v>
      </c>
      <c r="G11" s="149">
        <v>19140.41</v>
      </c>
      <c r="H11" s="140">
        <v>17715</v>
      </c>
      <c r="I11">
        <v>14985.307333333334</v>
      </c>
      <c r="J11">
        <v>28802.85</v>
      </c>
      <c r="K11">
        <v>17735.590000000004</v>
      </c>
      <c r="L11">
        <v>12414.679999999993</v>
      </c>
      <c r="M11">
        <v>14579.670000000002</v>
      </c>
      <c r="N11">
        <v>9299.5699999999924</v>
      </c>
      <c r="O11">
        <v>7167.7300000000068</v>
      </c>
    </row>
    <row r="12" spans="1:16384">
      <c r="B12" s="90" t="str">
        <f>'Dashboard Production Quality'!B12</f>
        <v>% Solar</v>
      </c>
      <c r="D12" s="102">
        <f>D11/D13</f>
        <v>0.32371784280915622</v>
      </c>
      <c r="E12" s="141">
        <f t="shared" ref="E12:P12" si="1">E11/E13</f>
        <v>0.32075210907457408</v>
      </c>
      <c r="F12" s="141">
        <f t="shared" si="1"/>
        <v>0.24397358144639567</v>
      </c>
      <c r="G12" s="141">
        <f t="shared" si="1"/>
        <v>0.24934613178507553</v>
      </c>
      <c r="H12" s="141">
        <f t="shared" si="1"/>
        <v>0.25185890782944964</v>
      </c>
      <c r="I12" s="141">
        <f t="shared" si="1"/>
        <v>0.25536271435017915</v>
      </c>
      <c r="J12" s="141">
        <f t="shared" si="1"/>
        <v>0.31774093107634566</v>
      </c>
      <c r="K12" s="141">
        <f t="shared" si="1"/>
        <v>0.23202099854277089</v>
      </c>
      <c r="L12" s="141">
        <f t="shared" si="1"/>
        <v>0.18039957173796028</v>
      </c>
      <c r="M12" s="141">
        <f t="shared" si="1"/>
        <v>0.22191727777746495</v>
      </c>
      <c r="N12" s="141">
        <f t="shared" si="1"/>
        <v>0.14987323844468212</v>
      </c>
      <c r="O12" s="141">
        <f t="shared" si="1"/>
        <v>0.11097493324299774</v>
      </c>
      <c r="P12" s="137" t="e">
        <f t="shared" si="1"/>
        <v>#DIV/0!</v>
      </c>
    </row>
    <row r="13" spans="1:16384">
      <c r="B13" s="90" t="str">
        <f>'Dashboard Production Quality'!B11</f>
        <v>Total Power Consumption</v>
      </c>
      <c r="D13" s="102">
        <f>D8+D11</f>
        <v>36920.979999999996</v>
      </c>
      <c r="E13" s="90">
        <f t="shared" ref="E13:O13" si="2">E8+E11</f>
        <v>46592.71</v>
      </c>
      <c r="F13" s="90">
        <f t="shared" si="2"/>
        <v>72455.14</v>
      </c>
      <c r="G13" s="90">
        <f t="shared" si="2"/>
        <v>76762.41</v>
      </c>
      <c r="H13" s="90">
        <f t="shared" si="2"/>
        <v>70337</v>
      </c>
      <c r="I13" s="90">
        <f t="shared" si="2"/>
        <v>58682.440666666662</v>
      </c>
      <c r="J13" s="90">
        <f t="shared" si="2"/>
        <v>90648.85</v>
      </c>
      <c r="K13" s="90">
        <f t="shared" si="2"/>
        <v>76439.59</v>
      </c>
      <c r="L13" s="90">
        <f t="shared" si="2"/>
        <v>68817.679999999993</v>
      </c>
      <c r="M13" s="90">
        <f t="shared" si="2"/>
        <v>65698.67</v>
      </c>
      <c r="N13" s="90">
        <f t="shared" si="2"/>
        <v>62049.569999999992</v>
      </c>
      <c r="O13" s="90">
        <f t="shared" si="2"/>
        <v>64588.73000000001</v>
      </c>
    </row>
    <row r="14" spans="1:16384">
      <c r="A14" s="90">
        <f>'Dashboard Production Quality'!A16</f>
        <v>2</v>
      </c>
      <c r="B14" s="113" t="str">
        <f>'Dashboard Production Quality'!B16</f>
        <v>WATERWORKS PRODUCTION SITE</v>
      </c>
      <c r="C14" s="90">
        <f>'Dashboard Production Quality'!C16</f>
        <v>0</v>
      </c>
      <c r="D14" s="140"/>
      <c r="E14"/>
      <c r="F14"/>
      <c r="G14"/>
      <c r="H14"/>
      <c r="I14"/>
      <c r="K14"/>
      <c r="L14"/>
      <c r="M14"/>
      <c r="N14"/>
      <c r="O14"/>
    </row>
    <row r="15" spans="1:16384">
      <c r="A15" s="90" t="str">
        <f>'Dashboard Production Quality'!A17</f>
        <v>2a</v>
      </c>
      <c r="B15" s="90" t="str">
        <f>'Dashboard Production Quality'!B17</f>
        <v>Water Volume Abstracted</v>
      </c>
      <c r="C15" s="90" t="str">
        <f>'Dashboard Production Quality'!C17</f>
        <v>M3</v>
      </c>
      <c r="D15" s="140">
        <v>17901.12</v>
      </c>
      <c r="E15">
        <v>18930.54</v>
      </c>
      <c r="F15">
        <v>19659.86</v>
      </c>
      <c r="G15">
        <v>19721.900000000001</v>
      </c>
      <c r="H15">
        <v>19376.68</v>
      </c>
      <c r="I15">
        <v>14578.12</v>
      </c>
      <c r="J15">
        <v>22864</v>
      </c>
      <c r="K15">
        <v>22486</v>
      </c>
      <c r="L15">
        <v>22864</v>
      </c>
      <c r="M15">
        <v>13849.88</v>
      </c>
      <c r="N15">
        <v>19446.18</v>
      </c>
      <c r="O15">
        <v>21432.82</v>
      </c>
    </row>
    <row r="16" spans="1:16384">
      <c r="A16" s="90" t="s">
        <v>191</v>
      </c>
      <c r="B16" s="90" t="s">
        <v>158</v>
      </c>
      <c r="C16" s="90" t="s">
        <v>45</v>
      </c>
      <c r="D16" s="140">
        <v>35379</v>
      </c>
      <c r="E16">
        <v>35379</v>
      </c>
      <c r="F16">
        <v>33100.979999999996</v>
      </c>
      <c r="G16">
        <v>32095</v>
      </c>
      <c r="H16">
        <v>34460.679999999993</v>
      </c>
      <c r="I16">
        <v>24010.699999999997</v>
      </c>
      <c r="J16">
        <v>37833.100000000006</v>
      </c>
      <c r="K16">
        <v>27750</v>
      </c>
      <c r="L16">
        <v>28929</v>
      </c>
      <c r="M16">
        <v>30741</v>
      </c>
      <c r="N16">
        <v>33908</v>
      </c>
      <c r="O16">
        <v>40946</v>
      </c>
      <c r="Q16" s="90">
        <v>35379</v>
      </c>
      <c r="R16" s="90">
        <v>35379</v>
      </c>
      <c r="S16" s="90">
        <v>35379</v>
      </c>
      <c r="T16" s="90">
        <v>35379</v>
      </c>
      <c r="U16" s="90">
        <v>35379</v>
      </c>
      <c r="V16" s="90">
        <v>35379</v>
      </c>
      <c r="W16" s="90">
        <v>35379</v>
      </c>
      <c r="X16" s="90">
        <v>35379</v>
      </c>
      <c r="Y16" s="90">
        <v>35379</v>
      </c>
      <c r="Z16" s="90">
        <v>35379</v>
      </c>
      <c r="AA16" s="90">
        <v>35379</v>
      </c>
      <c r="AB16" s="90">
        <v>35379</v>
      </c>
      <c r="AC16" s="90">
        <v>35379</v>
      </c>
      <c r="AD16" s="90">
        <v>35379</v>
      </c>
      <c r="AE16" s="90">
        <v>35379</v>
      </c>
      <c r="AF16" s="90">
        <v>35379</v>
      </c>
      <c r="AG16" s="90">
        <v>35379</v>
      </c>
      <c r="AH16" s="90">
        <v>35379</v>
      </c>
      <c r="AI16" s="90">
        <v>35379</v>
      </c>
      <c r="AJ16" s="90">
        <v>35379</v>
      </c>
      <c r="AK16" s="90">
        <v>35379</v>
      </c>
      <c r="AL16" s="90">
        <v>35379</v>
      </c>
      <c r="AM16" s="90">
        <v>35379</v>
      </c>
      <c r="AN16" s="90">
        <v>35379</v>
      </c>
      <c r="AO16" s="90">
        <v>35379</v>
      </c>
      <c r="AP16" s="90">
        <v>35379</v>
      </c>
      <c r="AQ16" s="90">
        <v>35379</v>
      </c>
      <c r="AR16" s="90">
        <v>35379</v>
      </c>
      <c r="AS16" s="90">
        <v>35379</v>
      </c>
      <c r="AT16" s="90">
        <v>35379</v>
      </c>
      <c r="AU16" s="90">
        <v>35379</v>
      </c>
      <c r="AV16" s="90">
        <v>35379</v>
      </c>
      <c r="AW16" s="90">
        <v>35379</v>
      </c>
      <c r="AX16" s="90">
        <v>35379</v>
      </c>
      <c r="AY16" s="90">
        <v>35379</v>
      </c>
      <c r="AZ16" s="90">
        <v>35379</v>
      </c>
      <c r="BA16" s="90">
        <v>35379</v>
      </c>
      <c r="BB16" s="90">
        <v>35379</v>
      </c>
      <c r="BC16" s="90">
        <v>35379</v>
      </c>
      <c r="BD16" s="90">
        <v>35379</v>
      </c>
      <c r="BE16" s="90">
        <v>35379</v>
      </c>
      <c r="BF16" s="90">
        <v>35379</v>
      </c>
      <c r="BG16" s="90">
        <v>35379</v>
      </c>
      <c r="BH16" s="90">
        <v>35379</v>
      </c>
      <c r="BI16" s="90">
        <v>35379</v>
      </c>
      <c r="BJ16" s="90">
        <v>35379</v>
      </c>
      <c r="BK16" s="90">
        <v>35379</v>
      </c>
      <c r="BL16" s="90">
        <v>35379</v>
      </c>
      <c r="BM16" s="90">
        <v>35379</v>
      </c>
      <c r="BN16" s="90">
        <v>35379</v>
      </c>
      <c r="BO16" s="90">
        <v>35379</v>
      </c>
      <c r="BP16" s="90">
        <v>35379</v>
      </c>
      <c r="BQ16" s="90">
        <v>35379</v>
      </c>
      <c r="BR16" s="90">
        <v>35379</v>
      </c>
      <c r="BS16" s="90">
        <v>35379</v>
      </c>
      <c r="BT16" s="90">
        <v>35379</v>
      </c>
      <c r="BU16" s="90">
        <v>35379</v>
      </c>
      <c r="BV16" s="90">
        <v>35379</v>
      </c>
      <c r="BW16" s="90">
        <v>35379</v>
      </c>
      <c r="BX16" s="90">
        <v>35379</v>
      </c>
      <c r="BY16" s="90">
        <v>35379</v>
      </c>
      <c r="BZ16" s="90">
        <v>35379</v>
      </c>
      <c r="CA16" s="90">
        <v>35379</v>
      </c>
      <c r="CB16" s="90">
        <v>35379</v>
      </c>
      <c r="CC16" s="90">
        <v>35379</v>
      </c>
      <c r="CD16" s="90">
        <v>35379</v>
      </c>
      <c r="CE16" s="90">
        <v>35379</v>
      </c>
      <c r="CF16" s="90">
        <v>35379</v>
      </c>
      <c r="CG16" s="90">
        <v>35379</v>
      </c>
      <c r="CH16" s="90">
        <v>35379</v>
      </c>
      <c r="CI16" s="90">
        <v>35379</v>
      </c>
      <c r="CJ16" s="90">
        <v>35379</v>
      </c>
      <c r="CK16" s="90">
        <v>35379</v>
      </c>
      <c r="CL16" s="90">
        <v>35379</v>
      </c>
      <c r="CM16" s="90">
        <v>35379</v>
      </c>
      <c r="CN16" s="90">
        <v>35379</v>
      </c>
      <c r="CO16" s="90">
        <v>35379</v>
      </c>
      <c r="CP16" s="90">
        <v>35379</v>
      </c>
      <c r="CQ16" s="90">
        <v>35379</v>
      </c>
      <c r="CR16" s="90">
        <v>35379</v>
      </c>
      <c r="CS16" s="90">
        <v>35379</v>
      </c>
      <c r="CT16" s="90">
        <v>35379</v>
      </c>
      <c r="CU16" s="90">
        <v>35379</v>
      </c>
      <c r="CV16" s="90">
        <v>35379</v>
      </c>
      <c r="CW16" s="90">
        <v>35379</v>
      </c>
      <c r="CX16" s="90">
        <v>35379</v>
      </c>
      <c r="CY16" s="90">
        <v>35379</v>
      </c>
      <c r="CZ16" s="90">
        <v>35379</v>
      </c>
      <c r="DA16" s="90">
        <v>35379</v>
      </c>
      <c r="DB16" s="90">
        <v>35379</v>
      </c>
      <c r="DC16" s="90">
        <v>35379</v>
      </c>
      <c r="DD16" s="90">
        <v>35379</v>
      </c>
      <c r="DE16" s="90">
        <v>35379</v>
      </c>
      <c r="DF16" s="90">
        <v>35379</v>
      </c>
      <c r="DG16" s="90">
        <v>35379</v>
      </c>
      <c r="DH16" s="90">
        <v>35379</v>
      </c>
      <c r="DI16" s="90">
        <v>35379</v>
      </c>
      <c r="DJ16" s="90">
        <v>35379</v>
      </c>
      <c r="DK16" s="90">
        <v>35379</v>
      </c>
      <c r="DL16" s="90">
        <v>35379</v>
      </c>
      <c r="DM16" s="90">
        <v>35379</v>
      </c>
      <c r="DN16" s="90">
        <v>35379</v>
      </c>
      <c r="DO16" s="90">
        <v>35379</v>
      </c>
      <c r="DP16" s="90">
        <v>35379</v>
      </c>
      <c r="DQ16" s="90">
        <v>35379</v>
      </c>
      <c r="DR16" s="90">
        <v>35379</v>
      </c>
      <c r="DS16" s="90">
        <v>35379</v>
      </c>
      <c r="DT16" s="90">
        <v>35379</v>
      </c>
      <c r="DU16" s="90">
        <v>35379</v>
      </c>
      <c r="DV16" s="90">
        <v>35379</v>
      </c>
      <c r="DW16" s="90">
        <v>35379</v>
      </c>
      <c r="DX16" s="90">
        <v>35379</v>
      </c>
      <c r="DY16" s="90">
        <v>35379</v>
      </c>
      <c r="DZ16" s="90">
        <v>35379</v>
      </c>
      <c r="EA16" s="90">
        <v>35379</v>
      </c>
      <c r="EB16" s="90">
        <v>35379</v>
      </c>
      <c r="EC16" s="90">
        <v>35379</v>
      </c>
      <c r="ED16" s="90">
        <v>35379</v>
      </c>
      <c r="EE16" s="90">
        <v>35379</v>
      </c>
      <c r="EF16" s="90">
        <v>35379</v>
      </c>
      <c r="EG16" s="90">
        <v>35379</v>
      </c>
      <c r="EH16" s="90">
        <v>35379</v>
      </c>
      <c r="EI16" s="90">
        <v>35379</v>
      </c>
      <c r="EJ16" s="90">
        <v>35379</v>
      </c>
      <c r="EK16" s="90">
        <v>35379</v>
      </c>
      <c r="EL16" s="90">
        <v>35379</v>
      </c>
      <c r="EM16" s="90">
        <v>35379</v>
      </c>
      <c r="EN16" s="90">
        <v>35379</v>
      </c>
      <c r="EO16" s="90">
        <v>35379</v>
      </c>
      <c r="EP16" s="90">
        <v>35379</v>
      </c>
      <c r="EQ16" s="90">
        <v>35379</v>
      </c>
      <c r="ER16" s="90">
        <v>35379</v>
      </c>
      <c r="ES16" s="90">
        <v>35379</v>
      </c>
      <c r="ET16" s="90">
        <v>35379</v>
      </c>
      <c r="EU16" s="90">
        <v>35379</v>
      </c>
      <c r="EV16" s="90">
        <v>35379</v>
      </c>
      <c r="EW16" s="90">
        <v>35379</v>
      </c>
      <c r="EX16" s="90">
        <v>35379</v>
      </c>
      <c r="EY16" s="90">
        <v>35379</v>
      </c>
      <c r="EZ16" s="90">
        <v>35379</v>
      </c>
      <c r="FA16" s="90">
        <v>35379</v>
      </c>
      <c r="FB16" s="90">
        <v>35379</v>
      </c>
      <c r="FC16" s="90">
        <v>35379</v>
      </c>
      <c r="FD16" s="90">
        <v>35379</v>
      </c>
      <c r="FE16" s="90">
        <v>35379</v>
      </c>
      <c r="FF16" s="90">
        <v>35379</v>
      </c>
      <c r="FG16" s="90">
        <v>35379</v>
      </c>
      <c r="FH16" s="90">
        <v>35379</v>
      </c>
      <c r="FI16" s="90">
        <v>35379</v>
      </c>
      <c r="FJ16" s="90">
        <v>35379</v>
      </c>
      <c r="FK16" s="90">
        <v>35379</v>
      </c>
      <c r="FL16" s="90">
        <v>35379</v>
      </c>
      <c r="FM16" s="90">
        <v>35379</v>
      </c>
      <c r="FN16" s="90">
        <v>35379</v>
      </c>
      <c r="FO16" s="90">
        <v>35379</v>
      </c>
      <c r="FP16" s="90">
        <v>35379</v>
      </c>
      <c r="FQ16" s="90">
        <v>35379</v>
      </c>
      <c r="FR16" s="90">
        <v>35379</v>
      </c>
      <c r="FS16" s="90">
        <v>35379</v>
      </c>
      <c r="FT16" s="90">
        <v>35379</v>
      </c>
      <c r="FU16" s="90">
        <v>35379</v>
      </c>
      <c r="FV16" s="90">
        <v>35379</v>
      </c>
      <c r="FW16" s="90">
        <v>35379</v>
      </c>
      <c r="FX16" s="90">
        <v>35379</v>
      </c>
      <c r="FY16" s="90">
        <v>35379</v>
      </c>
      <c r="FZ16" s="90">
        <v>35379</v>
      </c>
      <c r="GA16" s="90">
        <v>35379</v>
      </c>
      <c r="GB16" s="90">
        <v>35379</v>
      </c>
      <c r="GC16" s="90">
        <v>35379</v>
      </c>
      <c r="GD16" s="90">
        <v>35379</v>
      </c>
      <c r="GE16" s="90">
        <v>35379</v>
      </c>
      <c r="GF16" s="90">
        <v>35379</v>
      </c>
      <c r="GG16" s="90">
        <v>35379</v>
      </c>
      <c r="GH16" s="90">
        <v>35379</v>
      </c>
      <c r="GI16" s="90">
        <v>35379</v>
      </c>
      <c r="GJ16" s="90">
        <v>35379</v>
      </c>
      <c r="GK16" s="90">
        <v>35379</v>
      </c>
      <c r="GL16" s="90">
        <v>35379</v>
      </c>
      <c r="GM16" s="90">
        <v>35379</v>
      </c>
      <c r="GN16" s="90">
        <v>35379</v>
      </c>
      <c r="GO16" s="90">
        <v>35379</v>
      </c>
      <c r="GP16" s="90">
        <v>35379</v>
      </c>
      <c r="GQ16" s="90">
        <v>35379</v>
      </c>
      <c r="GR16" s="90">
        <v>35379</v>
      </c>
      <c r="GS16" s="90">
        <v>35379</v>
      </c>
      <c r="GT16" s="90">
        <v>35379</v>
      </c>
      <c r="GU16" s="90">
        <v>35379</v>
      </c>
      <c r="GV16" s="90">
        <v>35379</v>
      </c>
      <c r="GW16" s="90">
        <v>35379</v>
      </c>
      <c r="GX16" s="90">
        <v>35379</v>
      </c>
      <c r="GY16" s="90">
        <v>35379</v>
      </c>
      <c r="GZ16" s="90">
        <v>35379</v>
      </c>
      <c r="HA16" s="90">
        <v>35379</v>
      </c>
      <c r="HB16" s="90">
        <v>35379</v>
      </c>
      <c r="HC16" s="90">
        <v>35379</v>
      </c>
      <c r="HD16" s="90">
        <v>35379</v>
      </c>
      <c r="HE16" s="90">
        <v>35379</v>
      </c>
      <c r="HF16" s="90">
        <v>35379</v>
      </c>
      <c r="HG16" s="90">
        <v>35379</v>
      </c>
      <c r="HH16" s="90">
        <v>35379</v>
      </c>
      <c r="HI16" s="90">
        <v>35379</v>
      </c>
      <c r="HJ16" s="90">
        <v>35379</v>
      </c>
      <c r="HK16" s="90">
        <v>35379</v>
      </c>
      <c r="HL16" s="90">
        <v>35379</v>
      </c>
      <c r="HM16" s="90">
        <v>35379</v>
      </c>
      <c r="HN16" s="90">
        <v>35379</v>
      </c>
      <c r="HO16" s="90">
        <v>35379</v>
      </c>
      <c r="HP16" s="90">
        <v>35379</v>
      </c>
      <c r="HQ16" s="90">
        <v>35379</v>
      </c>
      <c r="HR16" s="90">
        <v>35379</v>
      </c>
      <c r="HS16" s="90">
        <v>35379</v>
      </c>
      <c r="HT16" s="90">
        <v>35379</v>
      </c>
      <c r="HU16" s="90">
        <v>35379</v>
      </c>
      <c r="HV16" s="90">
        <v>35379</v>
      </c>
      <c r="HW16" s="90">
        <v>35379</v>
      </c>
      <c r="HX16" s="90">
        <v>35379</v>
      </c>
      <c r="HY16" s="90">
        <v>35379</v>
      </c>
      <c r="HZ16" s="90">
        <v>35379</v>
      </c>
      <c r="IA16" s="90">
        <v>35379</v>
      </c>
      <c r="IB16" s="90">
        <v>35379</v>
      </c>
      <c r="IC16" s="90">
        <v>35379</v>
      </c>
      <c r="ID16" s="90">
        <v>35379</v>
      </c>
      <c r="IE16" s="90">
        <v>35379</v>
      </c>
      <c r="IF16" s="90">
        <v>35379</v>
      </c>
      <c r="IG16" s="90">
        <v>35379</v>
      </c>
      <c r="IH16" s="90">
        <v>35379</v>
      </c>
      <c r="II16" s="90">
        <v>35379</v>
      </c>
      <c r="IJ16" s="90">
        <v>35379</v>
      </c>
      <c r="IK16" s="90">
        <v>35379</v>
      </c>
      <c r="IL16" s="90">
        <v>35379</v>
      </c>
      <c r="IM16" s="90">
        <v>35379</v>
      </c>
      <c r="IN16" s="90">
        <v>35379</v>
      </c>
      <c r="IO16" s="90">
        <v>35379</v>
      </c>
      <c r="IP16" s="90">
        <v>35379</v>
      </c>
      <c r="IQ16" s="90">
        <v>35379</v>
      </c>
      <c r="IR16" s="90">
        <v>35379</v>
      </c>
      <c r="IS16" s="90">
        <v>35379</v>
      </c>
      <c r="IT16" s="90">
        <v>35379</v>
      </c>
      <c r="IU16" s="90">
        <v>35379</v>
      </c>
      <c r="IV16" s="90">
        <v>35379</v>
      </c>
      <c r="IW16" s="90">
        <v>35379</v>
      </c>
      <c r="IX16" s="90">
        <v>35379</v>
      </c>
      <c r="IY16" s="90">
        <v>35379</v>
      </c>
      <c r="IZ16" s="90">
        <v>35379</v>
      </c>
      <c r="JA16" s="90">
        <v>35379</v>
      </c>
      <c r="JB16" s="90">
        <v>35379</v>
      </c>
      <c r="JC16" s="90">
        <v>35379</v>
      </c>
      <c r="JD16" s="90">
        <v>35379</v>
      </c>
      <c r="JE16" s="90">
        <v>35379</v>
      </c>
      <c r="JF16" s="90">
        <v>35379</v>
      </c>
      <c r="JG16" s="90">
        <v>35379</v>
      </c>
      <c r="JH16" s="90">
        <v>35379</v>
      </c>
      <c r="JI16" s="90">
        <v>35379</v>
      </c>
      <c r="JJ16" s="90">
        <v>35379</v>
      </c>
      <c r="JK16" s="90">
        <v>35379</v>
      </c>
      <c r="JL16" s="90">
        <v>35379</v>
      </c>
      <c r="JM16" s="90">
        <v>35379</v>
      </c>
      <c r="JN16" s="90">
        <v>35379</v>
      </c>
      <c r="JO16" s="90">
        <v>35379</v>
      </c>
      <c r="JP16" s="90">
        <v>35379</v>
      </c>
      <c r="JQ16" s="90">
        <v>35379</v>
      </c>
      <c r="JR16" s="90">
        <v>35379</v>
      </c>
      <c r="JS16" s="90">
        <v>35379</v>
      </c>
      <c r="JT16" s="90">
        <v>35379</v>
      </c>
      <c r="JU16" s="90">
        <v>35379</v>
      </c>
      <c r="JV16" s="90">
        <v>35379</v>
      </c>
      <c r="JW16" s="90">
        <v>35379</v>
      </c>
      <c r="JX16" s="90">
        <v>35379</v>
      </c>
      <c r="JY16" s="90">
        <v>35379</v>
      </c>
      <c r="JZ16" s="90">
        <v>35379</v>
      </c>
      <c r="KA16" s="90">
        <v>35379</v>
      </c>
      <c r="KB16" s="90">
        <v>35379</v>
      </c>
      <c r="KC16" s="90">
        <v>35379</v>
      </c>
      <c r="KD16" s="90">
        <v>35379</v>
      </c>
      <c r="KE16" s="90">
        <v>35379</v>
      </c>
      <c r="KF16" s="90">
        <v>35379</v>
      </c>
      <c r="KG16" s="90">
        <v>35379</v>
      </c>
      <c r="KH16" s="90">
        <v>35379</v>
      </c>
      <c r="KI16" s="90">
        <v>35379</v>
      </c>
      <c r="KJ16" s="90">
        <v>35379</v>
      </c>
      <c r="KK16" s="90">
        <v>35379</v>
      </c>
      <c r="KL16" s="90">
        <v>35379</v>
      </c>
      <c r="KM16" s="90">
        <v>35379</v>
      </c>
      <c r="KN16" s="90">
        <v>35379</v>
      </c>
      <c r="KO16" s="90">
        <v>35379</v>
      </c>
      <c r="KP16" s="90">
        <v>35379</v>
      </c>
      <c r="KQ16" s="90">
        <v>35379</v>
      </c>
      <c r="KR16" s="90">
        <v>35379</v>
      </c>
      <c r="KS16" s="90">
        <v>35379</v>
      </c>
      <c r="KT16" s="90">
        <v>35379</v>
      </c>
      <c r="KU16" s="90">
        <v>35379</v>
      </c>
      <c r="KV16" s="90">
        <v>35379</v>
      </c>
      <c r="KW16" s="90">
        <v>35379</v>
      </c>
      <c r="KX16" s="90">
        <v>35379</v>
      </c>
      <c r="KY16" s="90">
        <v>35379</v>
      </c>
      <c r="KZ16" s="90">
        <v>35379</v>
      </c>
      <c r="LA16" s="90">
        <v>35379</v>
      </c>
      <c r="LB16" s="90">
        <v>35379</v>
      </c>
      <c r="LC16" s="90">
        <v>35379</v>
      </c>
      <c r="LD16" s="90">
        <v>35379</v>
      </c>
      <c r="LE16" s="90">
        <v>35379</v>
      </c>
      <c r="LF16" s="90">
        <v>35379</v>
      </c>
      <c r="LG16" s="90">
        <v>35379</v>
      </c>
      <c r="LH16" s="90">
        <v>35379</v>
      </c>
      <c r="LI16" s="90">
        <v>35379</v>
      </c>
      <c r="LJ16" s="90">
        <v>35379</v>
      </c>
      <c r="LK16" s="90">
        <v>35379</v>
      </c>
      <c r="LL16" s="90">
        <v>35379</v>
      </c>
      <c r="LM16" s="90">
        <v>35379</v>
      </c>
      <c r="LN16" s="90">
        <v>35379</v>
      </c>
      <c r="LO16" s="90">
        <v>35379</v>
      </c>
      <c r="LP16" s="90">
        <v>35379</v>
      </c>
      <c r="LQ16" s="90">
        <v>35379</v>
      </c>
      <c r="LR16" s="90">
        <v>35379</v>
      </c>
      <c r="LS16" s="90">
        <v>35379</v>
      </c>
      <c r="LT16" s="90">
        <v>35379</v>
      </c>
      <c r="LU16" s="90">
        <v>35379</v>
      </c>
      <c r="LV16" s="90">
        <v>35379</v>
      </c>
      <c r="LW16" s="90">
        <v>35379</v>
      </c>
      <c r="LX16" s="90">
        <v>35379</v>
      </c>
      <c r="LY16" s="90">
        <v>35379</v>
      </c>
      <c r="LZ16" s="90">
        <v>35379</v>
      </c>
      <c r="MA16" s="90">
        <v>35379</v>
      </c>
      <c r="MB16" s="90">
        <v>35379</v>
      </c>
      <c r="MC16" s="90">
        <v>35379</v>
      </c>
      <c r="MD16" s="90">
        <v>35379</v>
      </c>
      <c r="ME16" s="90">
        <v>35379</v>
      </c>
      <c r="MF16" s="90">
        <v>35379</v>
      </c>
      <c r="MG16" s="90">
        <v>35379</v>
      </c>
      <c r="MH16" s="90">
        <v>35379</v>
      </c>
      <c r="MI16" s="90">
        <v>35379</v>
      </c>
      <c r="MJ16" s="90">
        <v>35379</v>
      </c>
      <c r="MK16" s="90">
        <v>35379</v>
      </c>
      <c r="ML16" s="90">
        <v>35379</v>
      </c>
      <c r="MM16" s="90">
        <v>35379</v>
      </c>
      <c r="MN16" s="90">
        <v>35379</v>
      </c>
      <c r="MO16" s="90">
        <v>35379</v>
      </c>
      <c r="MP16" s="90">
        <v>35379</v>
      </c>
      <c r="MQ16" s="90">
        <v>35379</v>
      </c>
      <c r="MR16" s="90">
        <v>35379</v>
      </c>
      <c r="MS16" s="90">
        <v>35379</v>
      </c>
      <c r="MT16" s="90">
        <v>35379</v>
      </c>
      <c r="MU16" s="90">
        <v>35379</v>
      </c>
      <c r="MV16" s="90">
        <v>35379</v>
      </c>
      <c r="MW16" s="90">
        <v>35379</v>
      </c>
      <c r="MX16" s="90">
        <v>35379</v>
      </c>
      <c r="MY16" s="90">
        <v>35379</v>
      </c>
      <c r="MZ16" s="90">
        <v>35379</v>
      </c>
      <c r="NA16" s="90">
        <v>35379</v>
      </c>
      <c r="NB16" s="90">
        <v>35379</v>
      </c>
      <c r="NC16" s="90">
        <v>35379</v>
      </c>
      <c r="ND16" s="90">
        <v>35379</v>
      </c>
      <c r="NE16" s="90">
        <v>35379</v>
      </c>
      <c r="NF16" s="90">
        <v>35379</v>
      </c>
      <c r="NG16" s="90">
        <v>35379</v>
      </c>
      <c r="NH16" s="90">
        <v>35379</v>
      </c>
      <c r="NI16" s="90">
        <v>35379</v>
      </c>
      <c r="NJ16" s="90">
        <v>35379</v>
      </c>
      <c r="NK16" s="90">
        <v>35379</v>
      </c>
      <c r="NL16" s="90">
        <v>35379</v>
      </c>
      <c r="NM16" s="90">
        <v>35379</v>
      </c>
      <c r="NN16" s="90">
        <v>35379</v>
      </c>
      <c r="NO16" s="90">
        <v>35379</v>
      </c>
      <c r="NP16" s="90">
        <v>35379</v>
      </c>
      <c r="NQ16" s="90">
        <v>35379</v>
      </c>
      <c r="NR16" s="90">
        <v>35379</v>
      </c>
      <c r="NS16" s="90">
        <v>35379</v>
      </c>
      <c r="NT16" s="90">
        <v>35379</v>
      </c>
      <c r="NU16" s="90">
        <v>35379</v>
      </c>
      <c r="NV16" s="90">
        <v>35379</v>
      </c>
      <c r="NW16" s="90">
        <v>35379</v>
      </c>
      <c r="NX16" s="90">
        <v>35379</v>
      </c>
      <c r="NY16" s="90">
        <v>35379</v>
      </c>
      <c r="NZ16" s="90">
        <v>35379</v>
      </c>
      <c r="OA16" s="90">
        <v>35379</v>
      </c>
      <c r="OB16" s="90">
        <v>35379</v>
      </c>
      <c r="OC16" s="90">
        <v>35379</v>
      </c>
      <c r="OD16" s="90">
        <v>35379</v>
      </c>
      <c r="OE16" s="90">
        <v>35379</v>
      </c>
      <c r="OF16" s="90">
        <v>35379</v>
      </c>
      <c r="OG16" s="90">
        <v>35379</v>
      </c>
      <c r="OH16" s="90">
        <v>35379</v>
      </c>
      <c r="OI16" s="90">
        <v>35379</v>
      </c>
      <c r="OJ16" s="90">
        <v>35379</v>
      </c>
      <c r="OK16" s="90">
        <v>35379</v>
      </c>
      <c r="OL16" s="90">
        <v>35379</v>
      </c>
      <c r="OM16" s="90">
        <v>35379</v>
      </c>
      <c r="ON16" s="90">
        <v>35379</v>
      </c>
      <c r="OO16" s="90">
        <v>35379</v>
      </c>
      <c r="OP16" s="90">
        <v>35379</v>
      </c>
      <c r="OQ16" s="90">
        <v>35379</v>
      </c>
      <c r="OR16" s="90">
        <v>35379</v>
      </c>
      <c r="OS16" s="90">
        <v>35379</v>
      </c>
      <c r="OT16" s="90">
        <v>35379</v>
      </c>
      <c r="OU16" s="90">
        <v>35379</v>
      </c>
      <c r="OV16" s="90">
        <v>35379</v>
      </c>
      <c r="OW16" s="90">
        <v>35379</v>
      </c>
      <c r="OX16" s="90">
        <v>35379</v>
      </c>
      <c r="OY16" s="90">
        <v>35379</v>
      </c>
      <c r="OZ16" s="90">
        <v>35379</v>
      </c>
      <c r="PA16" s="90">
        <v>35379</v>
      </c>
      <c r="PB16" s="90">
        <v>35379</v>
      </c>
      <c r="PC16" s="90">
        <v>35379</v>
      </c>
      <c r="PD16" s="90">
        <v>35379</v>
      </c>
      <c r="PE16" s="90">
        <v>35379</v>
      </c>
      <c r="PF16" s="90">
        <v>35379</v>
      </c>
      <c r="PG16" s="90">
        <v>35379</v>
      </c>
      <c r="PH16" s="90">
        <v>35379</v>
      </c>
      <c r="PI16" s="90">
        <v>35379</v>
      </c>
      <c r="PJ16" s="90">
        <v>35379</v>
      </c>
      <c r="PK16" s="90">
        <v>35379</v>
      </c>
      <c r="PL16" s="90">
        <v>35379</v>
      </c>
      <c r="PM16" s="90">
        <v>35379</v>
      </c>
      <c r="PN16" s="90">
        <v>35379</v>
      </c>
      <c r="PO16" s="90">
        <v>35379</v>
      </c>
      <c r="PP16" s="90">
        <v>35379</v>
      </c>
      <c r="PQ16" s="90">
        <v>35379</v>
      </c>
      <c r="PR16" s="90">
        <v>35379</v>
      </c>
      <c r="PS16" s="90">
        <v>35379</v>
      </c>
      <c r="PT16" s="90">
        <v>35379</v>
      </c>
      <c r="PU16" s="90">
        <v>35379</v>
      </c>
      <c r="PV16" s="90">
        <v>35379</v>
      </c>
      <c r="PW16" s="90">
        <v>35379</v>
      </c>
      <c r="PX16" s="90">
        <v>35379</v>
      </c>
      <c r="PY16" s="90">
        <v>35379</v>
      </c>
      <c r="PZ16" s="90">
        <v>35379</v>
      </c>
      <c r="QA16" s="90">
        <v>35379</v>
      </c>
      <c r="QB16" s="90">
        <v>35379</v>
      </c>
      <c r="QC16" s="90">
        <v>35379</v>
      </c>
      <c r="QD16" s="90">
        <v>35379</v>
      </c>
      <c r="QE16" s="90">
        <v>35379</v>
      </c>
      <c r="QF16" s="90">
        <v>35379</v>
      </c>
      <c r="QG16" s="90">
        <v>35379</v>
      </c>
      <c r="QH16" s="90">
        <v>35379</v>
      </c>
      <c r="QI16" s="90">
        <v>35379</v>
      </c>
      <c r="QJ16" s="90">
        <v>35379</v>
      </c>
      <c r="QK16" s="90">
        <v>35379</v>
      </c>
      <c r="QL16" s="90">
        <v>35379</v>
      </c>
      <c r="QM16" s="90">
        <v>35379</v>
      </c>
      <c r="QN16" s="90">
        <v>35379</v>
      </c>
      <c r="QO16" s="90">
        <v>35379</v>
      </c>
      <c r="QP16" s="90">
        <v>35379</v>
      </c>
      <c r="QQ16" s="90">
        <v>35379</v>
      </c>
      <c r="QR16" s="90">
        <v>35379</v>
      </c>
      <c r="QS16" s="90">
        <v>35379</v>
      </c>
      <c r="QT16" s="90">
        <v>35379</v>
      </c>
      <c r="QU16" s="90">
        <v>35379</v>
      </c>
      <c r="QV16" s="90">
        <v>35379</v>
      </c>
      <c r="QW16" s="90">
        <v>35379</v>
      </c>
      <c r="QX16" s="90">
        <v>35379</v>
      </c>
      <c r="QY16" s="90">
        <v>35379</v>
      </c>
      <c r="QZ16" s="90">
        <v>35379</v>
      </c>
      <c r="RA16" s="90">
        <v>35379</v>
      </c>
      <c r="RB16" s="90">
        <v>35379</v>
      </c>
      <c r="RC16" s="90">
        <v>35379</v>
      </c>
      <c r="RD16" s="90">
        <v>35379</v>
      </c>
      <c r="RE16" s="90">
        <v>35379</v>
      </c>
      <c r="RF16" s="90">
        <v>35379</v>
      </c>
      <c r="RG16" s="90">
        <v>35379</v>
      </c>
      <c r="RH16" s="90">
        <v>35379</v>
      </c>
      <c r="RI16" s="90">
        <v>35379</v>
      </c>
      <c r="RJ16" s="90">
        <v>35379</v>
      </c>
      <c r="RK16" s="90">
        <v>35379</v>
      </c>
      <c r="RL16" s="90">
        <v>35379</v>
      </c>
      <c r="RM16" s="90">
        <v>35379</v>
      </c>
      <c r="RN16" s="90">
        <v>35379</v>
      </c>
      <c r="RO16" s="90">
        <v>35379</v>
      </c>
      <c r="RP16" s="90">
        <v>35379</v>
      </c>
      <c r="RQ16" s="90">
        <v>35379</v>
      </c>
      <c r="RR16" s="90">
        <v>35379</v>
      </c>
      <c r="RS16" s="90">
        <v>35379</v>
      </c>
      <c r="RT16" s="90">
        <v>35379</v>
      </c>
      <c r="RU16" s="90">
        <v>35379</v>
      </c>
      <c r="RV16" s="90">
        <v>35379</v>
      </c>
      <c r="RW16" s="90">
        <v>35379</v>
      </c>
      <c r="RX16" s="90">
        <v>35379</v>
      </c>
      <c r="RY16" s="90">
        <v>35379</v>
      </c>
      <c r="RZ16" s="90">
        <v>35379</v>
      </c>
      <c r="SA16" s="90">
        <v>35379</v>
      </c>
      <c r="SB16" s="90">
        <v>35379</v>
      </c>
      <c r="SC16" s="90">
        <v>35379</v>
      </c>
      <c r="SD16" s="90">
        <v>35379</v>
      </c>
      <c r="SE16" s="90">
        <v>35379</v>
      </c>
      <c r="SF16" s="90">
        <v>35379</v>
      </c>
      <c r="SG16" s="90">
        <v>35379</v>
      </c>
      <c r="SH16" s="90">
        <v>35379</v>
      </c>
      <c r="SI16" s="90">
        <v>35379</v>
      </c>
      <c r="SJ16" s="90">
        <v>35379</v>
      </c>
      <c r="SK16" s="90">
        <v>35379</v>
      </c>
      <c r="SL16" s="90">
        <v>35379</v>
      </c>
      <c r="SM16" s="90">
        <v>35379</v>
      </c>
      <c r="SN16" s="90">
        <v>35379</v>
      </c>
      <c r="SO16" s="90">
        <v>35379</v>
      </c>
      <c r="SP16" s="90">
        <v>35379</v>
      </c>
      <c r="SQ16" s="90">
        <v>35379</v>
      </c>
      <c r="SR16" s="90">
        <v>35379</v>
      </c>
      <c r="SS16" s="90">
        <v>35379</v>
      </c>
      <c r="ST16" s="90">
        <v>35379</v>
      </c>
      <c r="SU16" s="90">
        <v>35379</v>
      </c>
      <c r="SV16" s="90">
        <v>35379</v>
      </c>
      <c r="SW16" s="90">
        <v>35379</v>
      </c>
      <c r="SX16" s="90">
        <v>35379</v>
      </c>
      <c r="SY16" s="90">
        <v>35379</v>
      </c>
      <c r="SZ16" s="90">
        <v>35379</v>
      </c>
      <c r="TA16" s="90">
        <v>35379</v>
      </c>
      <c r="TB16" s="90">
        <v>35379</v>
      </c>
      <c r="TC16" s="90">
        <v>35379</v>
      </c>
      <c r="TD16" s="90">
        <v>35379</v>
      </c>
      <c r="TE16" s="90">
        <v>35379</v>
      </c>
      <c r="TF16" s="90">
        <v>35379</v>
      </c>
      <c r="TG16" s="90">
        <v>35379</v>
      </c>
      <c r="TH16" s="90">
        <v>35379</v>
      </c>
      <c r="TI16" s="90">
        <v>35379</v>
      </c>
      <c r="TJ16" s="90">
        <v>35379</v>
      </c>
      <c r="TK16" s="90">
        <v>35379</v>
      </c>
      <c r="TL16" s="90">
        <v>35379</v>
      </c>
      <c r="TM16" s="90">
        <v>35379</v>
      </c>
      <c r="TN16" s="90">
        <v>35379</v>
      </c>
      <c r="TO16" s="90">
        <v>35379</v>
      </c>
      <c r="TP16" s="90">
        <v>35379</v>
      </c>
      <c r="TQ16" s="90">
        <v>35379</v>
      </c>
      <c r="TR16" s="90">
        <v>35379</v>
      </c>
      <c r="TS16" s="90">
        <v>35379</v>
      </c>
      <c r="TT16" s="90">
        <v>35379</v>
      </c>
      <c r="TU16" s="90">
        <v>35379</v>
      </c>
      <c r="TV16" s="90">
        <v>35379</v>
      </c>
      <c r="TW16" s="90">
        <v>35379</v>
      </c>
      <c r="TX16" s="90">
        <v>35379</v>
      </c>
      <c r="TY16" s="90">
        <v>35379</v>
      </c>
      <c r="TZ16" s="90">
        <v>35379</v>
      </c>
      <c r="UA16" s="90">
        <v>35379</v>
      </c>
      <c r="UB16" s="90">
        <v>35379</v>
      </c>
      <c r="UC16" s="90">
        <v>35379</v>
      </c>
      <c r="UD16" s="90">
        <v>35379</v>
      </c>
      <c r="UE16" s="90">
        <v>35379</v>
      </c>
      <c r="UF16" s="90">
        <v>35379</v>
      </c>
      <c r="UG16" s="90">
        <v>35379</v>
      </c>
      <c r="UH16" s="90">
        <v>35379</v>
      </c>
      <c r="UI16" s="90">
        <v>35379</v>
      </c>
      <c r="UJ16" s="90">
        <v>35379</v>
      </c>
      <c r="UK16" s="90">
        <v>35379</v>
      </c>
      <c r="UL16" s="90">
        <v>35379</v>
      </c>
      <c r="UM16" s="90">
        <v>35379</v>
      </c>
      <c r="UN16" s="90">
        <v>35379</v>
      </c>
      <c r="UO16" s="90">
        <v>35379</v>
      </c>
      <c r="UP16" s="90">
        <v>35379</v>
      </c>
      <c r="UQ16" s="90">
        <v>35379</v>
      </c>
      <c r="UR16" s="90">
        <v>35379</v>
      </c>
      <c r="US16" s="90">
        <v>35379</v>
      </c>
      <c r="UT16" s="90">
        <v>35379</v>
      </c>
      <c r="UU16" s="90">
        <v>35379</v>
      </c>
      <c r="UV16" s="90">
        <v>35379</v>
      </c>
      <c r="UW16" s="90">
        <v>35379</v>
      </c>
      <c r="UX16" s="90">
        <v>35379</v>
      </c>
      <c r="UY16" s="90">
        <v>35379</v>
      </c>
      <c r="UZ16" s="90">
        <v>35379</v>
      </c>
      <c r="VA16" s="90">
        <v>35379</v>
      </c>
      <c r="VB16" s="90">
        <v>35379</v>
      </c>
      <c r="VC16" s="90">
        <v>35379</v>
      </c>
      <c r="VD16" s="90">
        <v>35379</v>
      </c>
      <c r="VE16" s="90">
        <v>35379</v>
      </c>
      <c r="VF16" s="90">
        <v>35379</v>
      </c>
      <c r="VG16" s="90">
        <v>35379</v>
      </c>
      <c r="VH16" s="90">
        <v>35379</v>
      </c>
      <c r="VI16" s="90">
        <v>35379</v>
      </c>
      <c r="VJ16" s="90">
        <v>35379</v>
      </c>
      <c r="VK16" s="90">
        <v>35379</v>
      </c>
      <c r="VL16" s="90">
        <v>35379</v>
      </c>
      <c r="VM16" s="90">
        <v>35379</v>
      </c>
      <c r="VN16" s="90">
        <v>35379</v>
      </c>
      <c r="VO16" s="90">
        <v>35379</v>
      </c>
      <c r="VP16" s="90">
        <v>35379</v>
      </c>
      <c r="VQ16" s="90">
        <v>35379</v>
      </c>
      <c r="VR16" s="90">
        <v>35379</v>
      </c>
      <c r="VS16" s="90">
        <v>35379</v>
      </c>
      <c r="VT16" s="90">
        <v>35379</v>
      </c>
      <c r="VU16" s="90">
        <v>35379</v>
      </c>
      <c r="VV16" s="90">
        <v>35379</v>
      </c>
      <c r="VW16" s="90">
        <v>35379</v>
      </c>
      <c r="VX16" s="90">
        <v>35379</v>
      </c>
      <c r="VY16" s="90">
        <v>35379</v>
      </c>
      <c r="VZ16" s="90">
        <v>35379</v>
      </c>
      <c r="WA16" s="90">
        <v>35379</v>
      </c>
      <c r="WB16" s="90">
        <v>35379</v>
      </c>
      <c r="WC16" s="90">
        <v>35379</v>
      </c>
      <c r="WD16" s="90">
        <v>35379</v>
      </c>
      <c r="WE16" s="90">
        <v>35379</v>
      </c>
      <c r="WF16" s="90">
        <v>35379</v>
      </c>
      <c r="WG16" s="90">
        <v>35379</v>
      </c>
      <c r="WH16" s="90">
        <v>35379</v>
      </c>
      <c r="WI16" s="90">
        <v>35379</v>
      </c>
      <c r="WJ16" s="90">
        <v>35379</v>
      </c>
      <c r="WK16" s="90">
        <v>35379</v>
      </c>
      <c r="WL16" s="90">
        <v>35379</v>
      </c>
      <c r="WM16" s="90">
        <v>35379</v>
      </c>
      <c r="WN16" s="90">
        <v>35379</v>
      </c>
      <c r="WO16" s="90">
        <v>35379</v>
      </c>
      <c r="WP16" s="90">
        <v>35379</v>
      </c>
      <c r="WQ16" s="90">
        <v>35379</v>
      </c>
      <c r="WR16" s="90">
        <v>35379</v>
      </c>
      <c r="WS16" s="90">
        <v>35379</v>
      </c>
      <c r="WT16" s="90">
        <v>35379</v>
      </c>
      <c r="WU16" s="90">
        <v>35379</v>
      </c>
      <c r="WV16" s="90">
        <v>35379</v>
      </c>
      <c r="WW16" s="90">
        <v>35379</v>
      </c>
      <c r="WX16" s="90">
        <v>35379</v>
      </c>
      <c r="WY16" s="90">
        <v>35379</v>
      </c>
      <c r="WZ16" s="90">
        <v>35379</v>
      </c>
      <c r="XA16" s="90">
        <v>35379</v>
      </c>
      <c r="XB16" s="90">
        <v>35379</v>
      </c>
      <c r="XC16" s="90">
        <v>35379</v>
      </c>
      <c r="XD16" s="90">
        <v>35379</v>
      </c>
      <c r="XE16" s="90">
        <v>35379</v>
      </c>
      <c r="XF16" s="90">
        <v>35379</v>
      </c>
      <c r="XG16" s="90">
        <v>35379</v>
      </c>
      <c r="XH16" s="90">
        <v>35379</v>
      </c>
      <c r="XI16" s="90">
        <v>35379</v>
      </c>
      <c r="XJ16" s="90">
        <v>35379</v>
      </c>
      <c r="XK16" s="90">
        <v>35379</v>
      </c>
      <c r="XL16" s="90">
        <v>35379</v>
      </c>
      <c r="XM16" s="90">
        <v>35379</v>
      </c>
      <c r="XN16" s="90">
        <v>35379</v>
      </c>
      <c r="XO16" s="90">
        <v>35379</v>
      </c>
      <c r="XP16" s="90">
        <v>35379</v>
      </c>
      <c r="XQ16" s="90">
        <v>35379</v>
      </c>
      <c r="XR16" s="90">
        <v>35379</v>
      </c>
      <c r="XS16" s="90">
        <v>35379</v>
      </c>
      <c r="XT16" s="90">
        <v>35379</v>
      </c>
      <c r="XU16" s="90">
        <v>35379</v>
      </c>
      <c r="XV16" s="90">
        <v>35379</v>
      </c>
      <c r="XW16" s="90">
        <v>35379</v>
      </c>
      <c r="XX16" s="90">
        <v>35379</v>
      </c>
      <c r="XY16" s="90">
        <v>35379</v>
      </c>
      <c r="XZ16" s="90">
        <v>35379</v>
      </c>
      <c r="YA16" s="90">
        <v>35379</v>
      </c>
      <c r="YB16" s="90">
        <v>35379</v>
      </c>
      <c r="YC16" s="90">
        <v>35379</v>
      </c>
      <c r="YD16" s="90">
        <v>35379</v>
      </c>
      <c r="YE16" s="90">
        <v>35379</v>
      </c>
      <c r="YF16" s="90">
        <v>35379</v>
      </c>
      <c r="YG16" s="90">
        <v>35379</v>
      </c>
      <c r="YH16" s="90">
        <v>35379</v>
      </c>
      <c r="YI16" s="90">
        <v>35379</v>
      </c>
      <c r="YJ16" s="90">
        <v>35379</v>
      </c>
      <c r="YK16" s="90">
        <v>35379</v>
      </c>
      <c r="YL16" s="90">
        <v>35379</v>
      </c>
      <c r="YM16" s="90">
        <v>35379</v>
      </c>
      <c r="YN16" s="90">
        <v>35379</v>
      </c>
      <c r="YO16" s="90">
        <v>35379</v>
      </c>
      <c r="YP16" s="90">
        <v>35379</v>
      </c>
      <c r="YQ16" s="90">
        <v>35379</v>
      </c>
      <c r="YR16" s="90">
        <v>35379</v>
      </c>
      <c r="YS16" s="90">
        <v>35379</v>
      </c>
      <c r="YT16" s="90">
        <v>35379</v>
      </c>
      <c r="YU16" s="90">
        <v>35379</v>
      </c>
      <c r="YV16" s="90">
        <v>35379</v>
      </c>
      <c r="YW16" s="90">
        <v>35379</v>
      </c>
      <c r="YX16" s="90">
        <v>35379</v>
      </c>
      <c r="YY16" s="90">
        <v>35379</v>
      </c>
      <c r="YZ16" s="90">
        <v>35379</v>
      </c>
      <c r="ZA16" s="90">
        <v>35379</v>
      </c>
      <c r="ZB16" s="90">
        <v>35379</v>
      </c>
      <c r="ZC16" s="90">
        <v>35379</v>
      </c>
      <c r="ZD16" s="90">
        <v>35379</v>
      </c>
      <c r="ZE16" s="90">
        <v>35379</v>
      </c>
      <c r="ZF16" s="90">
        <v>35379</v>
      </c>
      <c r="ZG16" s="90">
        <v>35379</v>
      </c>
      <c r="ZH16" s="90">
        <v>35379</v>
      </c>
      <c r="ZI16" s="90">
        <v>35379</v>
      </c>
      <c r="ZJ16" s="90">
        <v>35379</v>
      </c>
      <c r="ZK16" s="90">
        <v>35379</v>
      </c>
      <c r="ZL16" s="90">
        <v>35379</v>
      </c>
      <c r="ZM16" s="90">
        <v>35379</v>
      </c>
      <c r="ZN16" s="90">
        <v>35379</v>
      </c>
      <c r="ZO16" s="90">
        <v>35379</v>
      </c>
      <c r="ZP16" s="90">
        <v>35379</v>
      </c>
      <c r="ZQ16" s="90">
        <v>35379</v>
      </c>
      <c r="ZR16" s="90">
        <v>35379</v>
      </c>
      <c r="ZS16" s="90">
        <v>35379</v>
      </c>
      <c r="ZT16" s="90">
        <v>35379</v>
      </c>
      <c r="ZU16" s="90">
        <v>35379</v>
      </c>
      <c r="ZV16" s="90">
        <v>35379</v>
      </c>
      <c r="ZW16" s="90">
        <v>35379</v>
      </c>
      <c r="ZX16" s="90">
        <v>35379</v>
      </c>
      <c r="ZY16" s="90">
        <v>35379</v>
      </c>
      <c r="ZZ16" s="90">
        <v>35379</v>
      </c>
      <c r="AAA16" s="90">
        <v>35379</v>
      </c>
      <c r="AAB16" s="90">
        <v>35379</v>
      </c>
      <c r="AAC16" s="90">
        <v>35379</v>
      </c>
      <c r="AAD16" s="90">
        <v>35379</v>
      </c>
      <c r="AAE16" s="90">
        <v>35379</v>
      </c>
      <c r="AAF16" s="90">
        <v>35379</v>
      </c>
      <c r="AAG16" s="90">
        <v>35379</v>
      </c>
      <c r="AAH16" s="90">
        <v>35379</v>
      </c>
      <c r="AAI16" s="90">
        <v>35379</v>
      </c>
      <c r="AAJ16" s="90">
        <v>35379</v>
      </c>
      <c r="AAK16" s="90">
        <v>35379</v>
      </c>
      <c r="AAL16" s="90">
        <v>35379</v>
      </c>
      <c r="AAM16" s="90">
        <v>35379</v>
      </c>
      <c r="AAN16" s="90">
        <v>35379</v>
      </c>
      <c r="AAO16" s="90">
        <v>35379</v>
      </c>
      <c r="AAP16" s="90">
        <v>35379</v>
      </c>
      <c r="AAQ16" s="90">
        <v>35379</v>
      </c>
      <c r="AAR16" s="90">
        <v>35379</v>
      </c>
      <c r="AAS16" s="90">
        <v>35379</v>
      </c>
      <c r="AAT16" s="90">
        <v>35379</v>
      </c>
      <c r="AAU16" s="90">
        <v>35379</v>
      </c>
      <c r="AAV16" s="90">
        <v>35379</v>
      </c>
      <c r="AAW16" s="90">
        <v>35379</v>
      </c>
      <c r="AAX16" s="90">
        <v>35379</v>
      </c>
      <c r="AAY16" s="90">
        <v>35379</v>
      </c>
      <c r="AAZ16" s="90">
        <v>35379</v>
      </c>
      <c r="ABA16" s="90">
        <v>35379</v>
      </c>
      <c r="ABB16" s="90">
        <v>35379</v>
      </c>
      <c r="ABC16" s="90">
        <v>35379</v>
      </c>
      <c r="ABD16" s="90">
        <v>35379</v>
      </c>
      <c r="ABE16" s="90">
        <v>35379</v>
      </c>
      <c r="ABF16" s="90">
        <v>35379</v>
      </c>
      <c r="ABG16" s="90">
        <v>35379</v>
      </c>
      <c r="ABH16" s="90">
        <v>35379</v>
      </c>
      <c r="ABI16" s="90">
        <v>35379</v>
      </c>
      <c r="ABJ16" s="90">
        <v>35379</v>
      </c>
      <c r="ABK16" s="90">
        <v>35379</v>
      </c>
      <c r="ABL16" s="90">
        <v>35379</v>
      </c>
      <c r="ABM16" s="90">
        <v>35379</v>
      </c>
      <c r="ABN16" s="90">
        <v>35379</v>
      </c>
      <c r="ABO16" s="90">
        <v>35379</v>
      </c>
      <c r="ABP16" s="90">
        <v>35379</v>
      </c>
      <c r="ABQ16" s="90">
        <v>35379</v>
      </c>
      <c r="ABR16" s="90">
        <v>35379</v>
      </c>
      <c r="ABS16" s="90">
        <v>35379</v>
      </c>
      <c r="ABT16" s="90">
        <v>35379</v>
      </c>
      <c r="ABU16" s="90">
        <v>35379</v>
      </c>
      <c r="ABV16" s="90">
        <v>35379</v>
      </c>
      <c r="ABW16" s="90">
        <v>35379</v>
      </c>
      <c r="ABX16" s="90">
        <v>35379</v>
      </c>
      <c r="ABY16" s="90">
        <v>35379</v>
      </c>
      <c r="ABZ16" s="90">
        <v>35379</v>
      </c>
      <c r="ACA16" s="90">
        <v>35379</v>
      </c>
      <c r="ACB16" s="90">
        <v>35379</v>
      </c>
      <c r="ACC16" s="90">
        <v>35379</v>
      </c>
      <c r="ACD16" s="90">
        <v>35379</v>
      </c>
      <c r="ACE16" s="90">
        <v>35379</v>
      </c>
      <c r="ACF16" s="90">
        <v>35379</v>
      </c>
      <c r="ACG16" s="90">
        <v>35379</v>
      </c>
      <c r="ACH16" s="90">
        <v>35379</v>
      </c>
      <c r="ACI16" s="90">
        <v>35379</v>
      </c>
      <c r="ACJ16" s="90">
        <v>35379</v>
      </c>
      <c r="ACK16" s="90">
        <v>35379</v>
      </c>
      <c r="ACL16" s="90">
        <v>35379</v>
      </c>
      <c r="ACM16" s="90">
        <v>35379</v>
      </c>
      <c r="ACN16" s="90">
        <v>35379</v>
      </c>
      <c r="ACO16" s="90">
        <v>35379</v>
      </c>
      <c r="ACP16" s="90">
        <v>35379</v>
      </c>
      <c r="ACQ16" s="90">
        <v>35379</v>
      </c>
      <c r="ACR16" s="90">
        <v>35379</v>
      </c>
      <c r="ACS16" s="90">
        <v>35379</v>
      </c>
      <c r="ACT16" s="90">
        <v>35379</v>
      </c>
      <c r="ACU16" s="90">
        <v>35379</v>
      </c>
      <c r="ACV16" s="90">
        <v>35379</v>
      </c>
      <c r="ACW16" s="90">
        <v>35379</v>
      </c>
      <c r="ACX16" s="90">
        <v>35379</v>
      </c>
      <c r="ACY16" s="90">
        <v>35379</v>
      </c>
      <c r="ACZ16" s="90">
        <v>35379</v>
      </c>
      <c r="ADA16" s="90">
        <v>35379</v>
      </c>
      <c r="ADB16" s="90">
        <v>35379</v>
      </c>
      <c r="ADC16" s="90">
        <v>35379</v>
      </c>
      <c r="ADD16" s="90">
        <v>35379</v>
      </c>
      <c r="ADE16" s="90">
        <v>35379</v>
      </c>
      <c r="ADF16" s="90">
        <v>35379</v>
      </c>
      <c r="ADG16" s="90">
        <v>35379</v>
      </c>
      <c r="ADH16" s="90">
        <v>35379</v>
      </c>
      <c r="ADI16" s="90">
        <v>35379</v>
      </c>
      <c r="ADJ16" s="90">
        <v>35379</v>
      </c>
      <c r="ADK16" s="90">
        <v>35379</v>
      </c>
      <c r="ADL16" s="90">
        <v>35379</v>
      </c>
      <c r="ADM16" s="90">
        <v>35379</v>
      </c>
      <c r="ADN16" s="90">
        <v>35379</v>
      </c>
      <c r="ADO16" s="90">
        <v>35379</v>
      </c>
      <c r="ADP16" s="90">
        <v>35379</v>
      </c>
      <c r="ADQ16" s="90">
        <v>35379</v>
      </c>
      <c r="ADR16" s="90">
        <v>35379</v>
      </c>
      <c r="ADS16" s="90">
        <v>35379</v>
      </c>
      <c r="ADT16" s="90">
        <v>35379</v>
      </c>
      <c r="ADU16" s="90">
        <v>35379</v>
      </c>
      <c r="ADV16" s="90">
        <v>35379</v>
      </c>
      <c r="ADW16" s="90">
        <v>35379</v>
      </c>
      <c r="ADX16" s="90">
        <v>35379</v>
      </c>
      <c r="ADY16" s="90">
        <v>35379</v>
      </c>
      <c r="ADZ16" s="90">
        <v>35379</v>
      </c>
      <c r="AEA16" s="90">
        <v>35379</v>
      </c>
      <c r="AEB16" s="90">
        <v>35379</v>
      </c>
      <c r="AEC16" s="90">
        <v>35379</v>
      </c>
      <c r="AED16" s="90">
        <v>35379</v>
      </c>
      <c r="AEE16" s="90">
        <v>35379</v>
      </c>
      <c r="AEF16" s="90">
        <v>35379</v>
      </c>
      <c r="AEG16" s="90">
        <v>35379</v>
      </c>
      <c r="AEH16" s="90">
        <v>35379</v>
      </c>
      <c r="AEI16" s="90">
        <v>35379</v>
      </c>
      <c r="AEJ16" s="90">
        <v>35379</v>
      </c>
      <c r="AEK16" s="90">
        <v>35379</v>
      </c>
      <c r="AEL16" s="90">
        <v>35379</v>
      </c>
      <c r="AEM16" s="90">
        <v>35379</v>
      </c>
      <c r="AEN16" s="90">
        <v>35379</v>
      </c>
      <c r="AEO16" s="90">
        <v>35379</v>
      </c>
      <c r="AEP16" s="90">
        <v>35379</v>
      </c>
      <c r="AEQ16" s="90">
        <v>35379</v>
      </c>
      <c r="AER16" s="90">
        <v>35379</v>
      </c>
      <c r="AES16" s="90">
        <v>35379</v>
      </c>
      <c r="AET16" s="90">
        <v>35379</v>
      </c>
      <c r="AEU16" s="90">
        <v>35379</v>
      </c>
      <c r="AEV16" s="90">
        <v>35379</v>
      </c>
      <c r="AEW16" s="90">
        <v>35379</v>
      </c>
      <c r="AEX16" s="90">
        <v>35379</v>
      </c>
      <c r="AEY16" s="90">
        <v>35379</v>
      </c>
      <c r="AEZ16" s="90">
        <v>35379</v>
      </c>
      <c r="AFA16" s="90">
        <v>35379</v>
      </c>
      <c r="AFB16" s="90">
        <v>35379</v>
      </c>
      <c r="AFC16" s="90">
        <v>35379</v>
      </c>
      <c r="AFD16" s="90">
        <v>35379</v>
      </c>
      <c r="AFE16" s="90">
        <v>35379</v>
      </c>
      <c r="AFF16" s="90">
        <v>35379</v>
      </c>
      <c r="AFG16" s="90">
        <v>35379</v>
      </c>
      <c r="AFH16" s="90">
        <v>35379</v>
      </c>
      <c r="AFI16" s="90">
        <v>35379</v>
      </c>
      <c r="AFJ16" s="90">
        <v>35379</v>
      </c>
      <c r="AFK16" s="90">
        <v>35379</v>
      </c>
      <c r="AFL16" s="90">
        <v>35379</v>
      </c>
      <c r="AFM16" s="90">
        <v>35379</v>
      </c>
      <c r="AFN16" s="90">
        <v>35379</v>
      </c>
      <c r="AFO16" s="90">
        <v>35379</v>
      </c>
      <c r="AFP16" s="90">
        <v>35379</v>
      </c>
      <c r="AFQ16" s="90">
        <v>35379</v>
      </c>
      <c r="AFR16" s="90">
        <v>35379</v>
      </c>
      <c r="AFS16" s="90">
        <v>35379</v>
      </c>
      <c r="AFT16" s="90">
        <v>35379</v>
      </c>
      <c r="AFU16" s="90">
        <v>35379</v>
      </c>
      <c r="AFV16" s="90">
        <v>35379</v>
      </c>
      <c r="AFW16" s="90">
        <v>35379</v>
      </c>
      <c r="AFX16" s="90">
        <v>35379</v>
      </c>
      <c r="AFY16" s="90">
        <v>35379</v>
      </c>
      <c r="AFZ16" s="90">
        <v>35379</v>
      </c>
      <c r="AGA16" s="90">
        <v>35379</v>
      </c>
      <c r="AGB16" s="90">
        <v>35379</v>
      </c>
      <c r="AGC16" s="90">
        <v>35379</v>
      </c>
      <c r="AGD16" s="90">
        <v>35379</v>
      </c>
      <c r="AGE16" s="90">
        <v>35379</v>
      </c>
      <c r="AGF16" s="90">
        <v>35379</v>
      </c>
      <c r="AGG16" s="90">
        <v>35379</v>
      </c>
      <c r="AGH16" s="90">
        <v>35379</v>
      </c>
      <c r="AGI16" s="90">
        <v>35379</v>
      </c>
      <c r="AGJ16" s="90">
        <v>35379</v>
      </c>
      <c r="AGK16" s="90">
        <v>35379</v>
      </c>
      <c r="AGL16" s="90">
        <v>35379</v>
      </c>
      <c r="AGM16" s="90">
        <v>35379</v>
      </c>
      <c r="AGN16" s="90">
        <v>35379</v>
      </c>
      <c r="AGO16" s="90">
        <v>35379</v>
      </c>
      <c r="AGP16" s="90">
        <v>35379</v>
      </c>
      <c r="AGQ16" s="90">
        <v>35379</v>
      </c>
      <c r="AGR16" s="90">
        <v>35379</v>
      </c>
      <c r="AGS16" s="90">
        <v>35379</v>
      </c>
      <c r="AGT16" s="90">
        <v>35379</v>
      </c>
      <c r="AGU16" s="90">
        <v>35379</v>
      </c>
      <c r="AGV16" s="90">
        <v>35379</v>
      </c>
      <c r="AGW16" s="90">
        <v>35379</v>
      </c>
      <c r="AGX16" s="90">
        <v>35379</v>
      </c>
      <c r="AGY16" s="90">
        <v>35379</v>
      </c>
      <c r="AGZ16" s="90">
        <v>35379</v>
      </c>
      <c r="AHA16" s="90">
        <v>35379</v>
      </c>
      <c r="AHB16" s="90">
        <v>35379</v>
      </c>
      <c r="AHC16" s="90">
        <v>35379</v>
      </c>
      <c r="AHD16" s="90">
        <v>35379</v>
      </c>
      <c r="AHE16" s="90">
        <v>35379</v>
      </c>
      <c r="AHF16" s="90">
        <v>35379</v>
      </c>
      <c r="AHG16" s="90">
        <v>35379</v>
      </c>
      <c r="AHH16" s="90">
        <v>35379</v>
      </c>
      <c r="AHI16" s="90">
        <v>35379</v>
      </c>
      <c r="AHJ16" s="90">
        <v>35379</v>
      </c>
      <c r="AHK16" s="90">
        <v>35379</v>
      </c>
      <c r="AHL16" s="90">
        <v>35379</v>
      </c>
      <c r="AHM16" s="90">
        <v>35379</v>
      </c>
      <c r="AHN16" s="90">
        <v>35379</v>
      </c>
      <c r="AHO16" s="90">
        <v>35379</v>
      </c>
      <c r="AHP16" s="90">
        <v>35379</v>
      </c>
      <c r="AHQ16" s="90">
        <v>35379</v>
      </c>
      <c r="AHR16" s="90">
        <v>35379</v>
      </c>
      <c r="AHS16" s="90">
        <v>35379</v>
      </c>
      <c r="AHT16" s="90">
        <v>35379</v>
      </c>
      <c r="AHU16" s="90">
        <v>35379</v>
      </c>
      <c r="AHV16" s="90">
        <v>35379</v>
      </c>
      <c r="AHW16" s="90">
        <v>35379</v>
      </c>
      <c r="AHX16" s="90">
        <v>35379</v>
      </c>
      <c r="AHY16" s="90">
        <v>35379</v>
      </c>
      <c r="AHZ16" s="90">
        <v>35379</v>
      </c>
      <c r="AIA16" s="90">
        <v>35379</v>
      </c>
      <c r="AIB16" s="90">
        <v>35379</v>
      </c>
      <c r="AIC16" s="90">
        <v>35379</v>
      </c>
      <c r="AID16" s="90">
        <v>35379</v>
      </c>
      <c r="AIE16" s="90">
        <v>35379</v>
      </c>
      <c r="AIF16" s="90">
        <v>35379</v>
      </c>
      <c r="AIG16" s="90">
        <v>35379</v>
      </c>
      <c r="AIH16" s="90">
        <v>35379</v>
      </c>
      <c r="AII16" s="90">
        <v>35379</v>
      </c>
      <c r="AIJ16" s="90">
        <v>35379</v>
      </c>
      <c r="AIK16" s="90">
        <v>35379</v>
      </c>
      <c r="AIL16" s="90">
        <v>35379</v>
      </c>
      <c r="AIM16" s="90">
        <v>35379</v>
      </c>
      <c r="AIN16" s="90">
        <v>35379</v>
      </c>
      <c r="AIO16" s="90">
        <v>35379</v>
      </c>
      <c r="AIP16" s="90">
        <v>35379</v>
      </c>
      <c r="AIQ16" s="90">
        <v>35379</v>
      </c>
      <c r="AIR16" s="90">
        <v>35379</v>
      </c>
      <c r="AIS16" s="90">
        <v>35379</v>
      </c>
      <c r="AIT16" s="90">
        <v>35379</v>
      </c>
      <c r="AIU16" s="90">
        <v>35379</v>
      </c>
      <c r="AIV16" s="90">
        <v>35379</v>
      </c>
      <c r="AIW16" s="90">
        <v>35379</v>
      </c>
      <c r="AIX16" s="90">
        <v>35379</v>
      </c>
      <c r="AIY16" s="90">
        <v>35379</v>
      </c>
      <c r="AIZ16" s="90">
        <v>35379</v>
      </c>
      <c r="AJA16" s="90">
        <v>35379</v>
      </c>
      <c r="AJB16" s="90">
        <v>35379</v>
      </c>
      <c r="AJC16" s="90">
        <v>35379</v>
      </c>
      <c r="AJD16" s="90">
        <v>35379</v>
      </c>
      <c r="AJE16" s="90">
        <v>35379</v>
      </c>
      <c r="AJF16" s="90">
        <v>35379</v>
      </c>
      <c r="AJG16" s="90">
        <v>35379</v>
      </c>
      <c r="AJH16" s="90">
        <v>35379</v>
      </c>
      <c r="AJI16" s="90">
        <v>35379</v>
      </c>
      <c r="AJJ16" s="90">
        <v>35379</v>
      </c>
      <c r="AJK16" s="90">
        <v>35379</v>
      </c>
      <c r="AJL16" s="90">
        <v>35379</v>
      </c>
      <c r="AJM16" s="90">
        <v>35379</v>
      </c>
      <c r="AJN16" s="90">
        <v>35379</v>
      </c>
      <c r="AJO16" s="90">
        <v>35379</v>
      </c>
      <c r="AJP16" s="90">
        <v>35379</v>
      </c>
      <c r="AJQ16" s="90">
        <v>35379</v>
      </c>
      <c r="AJR16" s="90">
        <v>35379</v>
      </c>
      <c r="AJS16" s="90">
        <v>35379</v>
      </c>
      <c r="AJT16" s="90">
        <v>35379</v>
      </c>
      <c r="AJU16" s="90">
        <v>35379</v>
      </c>
      <c r="AJV16" s="90">
        <v>35379</v>
      </c>
      <c r="AJW16" s="90">
        <v>35379</v>
      </c>
      <c r="AJX16" s="90">
        <v>35379</v>
      </c>
      <c r="AJY16" s="90">
        <v>35379</v>
      </c>
      <c r="AJZ16" s="90">
        <v>35379</v>
      </c>
      <c r="AKA16" s="90">
        <v>35379</v>
      </c>
      <c r="AKB16" s="90">
        <v>35379</v>
      </c>
      <c r="AKC16" s="90">
        <v>35379</v>
      </c>
      <c r="AKD16" s="90">
        <v>35379</v>
      </c>
      <c r="AKE16" s="90">
        <v>35379</v>
      </c>
      <c r="AKF16" s="90">
        <v>35379</v>
      </c>
      <c r="AKG16" s="90">
        <v>35379</v>
      </c>
      <c r="AKH16" s="90">
        <v>35379</v>
      </c>
      <c r="AKI16" s="90">
        <v>35379</v>
      </c>
      <c r="AKJ16" s="90">
        <v>35379</v>
      </c>
      <c r="AKK16" s="90">
        <v>35379</v>
      </c>
      <c r="AKL16" s="90">
        <v>35379</v>
      </c>
      <c r="AKM16" s="90">
        <v>35379</v>
      </c>
      <c r="AKN16" s="90">
        <v>35379</v>
      </c>
      <c r="AKO16" s="90">
        <v>35379</v>
      </c>
      <c r="AKP16" s="90">
        <v>35379</v>
      </c>
      <c r="AKQ16" s="90">
        <v>35379</v>
      </c>
      <c r="AKR16" s="90">
        <v>35379</v>
      </c>
      <c r="AKS16" s="90">
        <v>35379</v>
      </c>
      <c r="AKT16" s="90">
        <v>35379</v>
      </c>
      <c r="AKU16" s="90">
        <v>35379</v>
      </c>
      <c r="AKV16" s="90">
        <v>35379</v>
      </c>
      <c r="AKW16" s="90">
        <v>35379</v>
      </c>
      <c r="AKX16" s="90">
        <v>35379</v>
      </c>
      <c r="AKY16" s="90">
        <v>35379</v>
      </c>
      <c r="AKZ16" s="90">
        <v>35379</v>
      </c>
      <c r="ALA16" s="90">
        <v>35379</v>
      </c>
      <c r="ALB16" s="90">
        <v>35379</v>
      </c>
      <c r="ALC16" s="90">
        <v>35379</v>
      </c>
      <c r="ALD16" s="90">
        <v>35379</v>
      </c>
      <c r="ALE16" s="90">
        <v>35379</v>
      </c>
      <c r="ALF16" s="90">
        <v>35379</v>
      </c>
      <c r="ALG16" s="90">
        <v>35379</v>
      </c>
      <c r="ALH16" s="90">
        <v>35379</v>
      </c>
      <c r="ALI16" s="90">
        <v>35379</v>
      </c>
      <c r="ALJ16" s="90">
        <v>35379</v>
      </c>
      <c r="ALK16" s="90">
        <v>35379</v>
      </c>
      <c r="ALL16" s="90">
        <v>35379</v>
      </c>
      <c r="ALM16" s="90">
        <v>35379</v>
      </c>
      <c r="ALN16" s="90">
        <v>35379</v>
      </c>
      <c r="ALO16" s="90">
        <v>35379</v>
      </c>
      <c r="ALP16" s="90">
        <v>35379</v>
      </c>
      <c r="ALQ16" s="90">
        <v>35379</v>
      </c>
      <c r="ALR16" s="90">
        <v>35379</v>
      </c>
      <c r="ALS16" s="90">
        <v>35379</v>
      </c>
      <c r="ALT16" s="90">
        <v>35379</v>
      </c>
      <c r="ALU16" s="90">
        <v>35379</v>
      </c>
      <c r="ALV16" s="90">
        <v>35379</v>
      </c>
      <c r="ALW16" s="90">
        <v>35379</v>
      </c>
      <c r="ALX16" s="90">
        <v>35379</v>
      </c>
      <c r="ALY16" s="90">
        <v>35379</v>
      </c>
      <c r="ALZ16" s="90">
        <v>35379</v>
      </c>
      <c r="AMA16" s="90">
        <v>35379</v>
      </c>
      <c r="AMB16" s="90">
        <v>35379</v>
      </c>
      <c r="AMC16" s="90">
        <v>35379</v>
      </c>
      <c r="AMD16" s="90">
        <v>35379</v>
      </c>
      <c r="AME16" s="90">
        <v>35379</v>
      </c>
      <c r="AMF16" s="90">
        <v>35379</v>
      </c>
      <c r="AMG16" s="90">
        <v>35379</v>
      </c>
      <c r="AMH16" s="90">
        <v>35379</v>
      </c>
      <c r="AMI16" s="90">
        <v>35379</v>
      </c>
      <c r="AMJ16" s="90">
        <v>35379</v>
      </c>
      <c r="AMK16" s="90">
        <v>35379</v>
      </c>
      <c r="AML16" s="90">
        <v>35379</v>
      </c>
      <c r="AMM16" s="90">
        <v>35379</v>
      </c>
      <c r="AMN16" s="90">
        <v>35379</v>
      </c>
      <c r="AMO16" s="90">
        <v>35379</v>
      </c>
      <c r="AMP16" s="90">
        <v>35379</v>
      </c>
      <c r="AMQ16" s="90">
        <v>35379</v>
      </c>
      <c r="AMR16" s="90">
        <v>35379</v>
      </c>
      <c r="AMS16" s="90">
        <v>35379</v>
      </c>
      <c r="AMT16" s="90">
        <v>35379</v>
      </c>
      <c r="AMU16" s="90">
        <v>35379</v>
      </c>
      <c r="AMV16" s="90">
        <v>35379</v>
      </c>
      <c r="AMW16" s="90">
        <v>35379</v>
      </c>
      <c r="AMX16" s="90">
        <v>35379</v>
      </c>
      <c r="AMY16" s="90">
        <v>35379</v>
      </c>
      <c r="AMZ16" s="90">
        <v>35379</v>
      </c>
      <c r="ANA16" s="90">
        <v>35379</v>
      </c>
      <c r="ANB16" s="90">
        <v>35379</v>
      </c>
      <c r="ANC16" s="90">
        <v>35379</v>
      </c>
      <c r="AND16" s="90">
        <v>35379</v>
      </c>
      <c r="ANE16" s="90">
        <v>35379</v>
      </c>
      <c r="ANF16" s="90">
        <v>35379</v>
      </c>
      <c r="ANG16" s="90">
        <v>35379</v>
      </c>
      <c r="ANH16" s="90">
        <v>35379</v>
      </c>
      <c r="ANI16" s="90">
        <v>35379</v>
      </c>
      <c r="ANJ16" s="90">
        <v>35379</v>
      </c>
      <c r="ANK16" s="90">
        <v>35379</v>
      </c>
      <c r="ANL16" s="90">
        <v>35379</v>
      </c>
      <c r="ANM16" s="90">
        <v>35379</v>
      </c>
      <c r="ANN16" s="90">
        <v>35379</v>
      </c>
      <c r="ANO16" s="90">
        <v>35379</v>
      </c>
      <c r="ANP16" s="90">
        <v>35379</v>
      </c>
      <c r="ANQ16" s="90">
        <v>35379</v>
      </c>
      <c r="ANR16" s="90">
        <v>35379</v>
      </c>
      <c r="ANS16" s="90">
        <v>35379</v>
      </c>
      <c r="ANT16" s="90">
        <v>35379</v>
      </c>
      <c r="ANU16" s="90">
        <v>35379</v>
      </c>
      <c r="ANV16" s="90">
        <v>35379</v>
      </c>
      <c r="ANW16" s="90">
        <v>35379</v>
      </c>
      <c r="ANX16" s="90">
        <v>35379</v>
      </c>
      <c r="ANY16" s="90">
        <v>35379</v>
      </c>
      <c r="ANZ16" s="90">
        <v>35379</v>
      </c>
      <c r="AOA16" s="90">
        <v>35379</v>
      </c>
      <c r="AOB16" s="90">
        <v>35379</v>
      </c>
      <c r="AOC16" s="90">
        <v>35379</v>
      </c>
      <c r="AOD16" s="90">
        <v>35379</v>
      </c>
      <c r="AOE16" s="90">
        <v>35379</v>
      </c>
      <c r="AOF16" s="90">
        <v>35379</v>
      </c>
      <c r="AOG16" s="90">
        <v>35379</v>
      </c>
      <c r="AOH16" s="90">
        <v>35379</v>
      </c>
      <c r="AOI16" s="90">
        <v>35379</v>
      </c>
      <c r="AOJ16" s="90">
        <v>35379</v>
      </c>
      <c r="AOK16" s="90">
        <v>35379</v>
      </c>
      <c r="AOL16" s="90">
        <v>35379</v>
      </c>
      <c r="AOM16" s="90">
        <v>35379</v>
      </c>
      <c r="AON16" s="90">
        <v>35379</v>
      </c>
      <c r="AOO16" s="90">
        <v>35379</v>
      </c>
      <c r="AOP16" s="90">
        <v>35379</v>
      </c>
      <c r="AOQ16" s="90">
        <v>35379</v>
      </c>
      <c r="AOR16" s="90">
        <v>35379</v>
      </c>
      <c r="AOS16" s="90">
        <v>35379</v>
      </c>
      <c r="AOT16" s="90">
        <v>35379</v>
      </c>
      <c r="AOU16" s="90">
        <v>35379</v>
      </c>
      <c r="AOV16" s="90">
        <v>35379</v>
      </c>
      <c r="AOW16" s="90">
        <v>35379</v>
      </c>
      <c r="AOX16" s="90">
        <v>35379</v>
      </c>
      <c r="AOY16" s="90">
        <v>35379</v>
      </c>
      <c r="AOZ16" s="90">
        <v>35379</v>
      </c>
      <c r="APA16" s="90">
        <v>35379</v>
      </c>
      <c r="APB16" s="90">
        <v>35379</v>
      </c>
      <c r="APC16" s="90">
        <v>35379</v>
      </c>
      <c r="APD16" s="90">
        <v>35379</v>
      </c>
      <c r="APE16" s="90">
        <v>35379</v>
      </c>
      <c r="APF16" s="90">
        <v>35379</v>
      </c>
      <c r="APG16" s="90">
        <v>35379</v>
      </c>
      <c r="APH16" s="90">
        <v>35379</v>
      </c>
      <c r="API16" s="90">
        <v>35379</v>
      </c>
      <c r="APJ16" s="90">
        <v>35379</v>
      </c>
      <c r="APK16" s="90">
        <v>35379</v>
      </c>
      <c r="APL16" s="90">
        <v>35379</v>
      </c>
      <c r="APM16" s="90">
        <v>35379</v>
      </c>
      <c r="APN16" s="90">
        <v>35379</v>
      </c>
      <c r="APO16" s="90">
        <v>35379</v>
      </c>
      <c r="APP16" s="90">
        <v>35379</v>
      </c>
      <c r="APQ16" s="90">
        <v>35379</v>
      </c>
      <c r="APR16" s="90">
        <v>35379</v>
      </c>
      <c r="APS16" s="90">
        <v>35379</v>
      </c>
      <c r="APT16" s="90">
        <v>35379</v>
      </c>
      <c r="APU16" s="90">
        <v>35379</v>
      </c>
      <c r="APV16" s="90">
        <v>35379</v>
      </c>
      <c r="APW16" s="90">
        <v>35379</v>
      </c>
      <c r="APX16" s="90">
        <v>35379</v>
      </c>
      <c r="APY16" s="90">
        <v>35379</v>
      </c>
      <c r="APZ16" s="90">
        <v>35379</v>
      </c>
      <c r="AQA16" s="90">
        <v>35379</v>
      </c>
      <c r="AQB16" s="90">
        <v>35379</v>
      </c>
      <c r="AQC16" s="90">
        <v>35379</v>
      </c>
      <c r="AQD16" s="90">
        <v>35379</v>
      </c>
      <c r="AQE16" s="90">
        <v>35379</v>
      </c>
      <c r="AQF16" s="90">
        <v>35379</v>
      </c>
      <c r="AQG16" s="90">
        <v>35379</v>
      </c>
      <c r="AQH16" s="90">
        <v>35379</v>
      </c>
      <c r="AQI16" s="90">
        <v>35379</v>
      </c>
      <c r="AQJ16" s="90">
        <v>35379</v>
      </c>
      <c r="AQK16" s="90">
        <v>35379</v>
      </c>
      <c r="AQL16" s="90">
        <v>35379</v>
      </c>
      <c r="AQM16" s="90">
        <v>35379</v>
      </c>
      <c r="AQN16" s="90">
        <v>35379</v>
      </c>
      <c r="AQO16" s="90">
        <v>35379</v>
      </c>
      <c r="AQP16" s="90">
        <v>35379</v>
      </c>
      <c r="AQQ16" s="90">
        <v>35379</v>
      </c>
      <c r="AQR16" s="90">
        <v>35379</v>
      </c>
      <c r="AQS16" s="90">
        <v>35379</v>
      </c>
      <c r="AQT16" s="90">
        <v>35379</v>
      </c>
      <c r="AQU16" s="90">
        <v>35379</v>
      </c>
      <c r="AQV16" s="90">
        <v>35379</v>
      </c>
      <c r="AQW16" s="90">
        <v>35379</v>
      </c>
      <c r="AQX16" s="90">
        <v>35379</v>
      </c>
      <c r="AQY16" s="90">
        <v>35379</v>
      </c>
      <c r="AQZ16" s="90">
        <v>35379</v>
      </c>
      <c r="ARA16" s="90">
        <v>35379</v>
      </c>
      <c r="ARB16" s="90">
        <v>35379</v>
      </c>
      <c r="ARC16" s="90">
        <v>35379</v>
      </c>
      <c r="ARD16" s="90">
        <v>35379</v>
      </c>
      <c r="ARE16" s="90">
        <v>35379</v>
      </c>
      <c r="ARF16" s="90">
        <v>35379</v>
      </c>
      <c r="ARG16" s="90">
        <v>35379</v>
      </c>
      <c r="ARH16" s="90">
        <v>35379</v>
      </c>
      <c r="ARI16" s="90">
        <v>35379</v>
      </c>
      <c r="ARJ16" s="90">
        <v>35379</v>
      </c>
      <c r="ARK16" s="90">
        <v>35379</v>
      </c>
      <c r="ARL16" s="90">
        <v>35379</v>
      </c>
      <c r="ARM16" s="90">
        <v>35379</v>
      </c>
      <c r="ARN16" s="90">
        <v>35379</v>
      </c>
      <c r="ARO16" s="90">
        <v>35379</v>
      </c>
      <c r="ARP16" s="90">
        <v>35379</v>
      </c>
      <c r="ARQ16" s="90">
        <v>35379</v>
      </c>
      <c r="ARR16" s="90">
        <v>35379</v>
      </c>
      <c r="ARS16" s="90">
        <v>35379</v>
      </c>
      <c r="ART16" s="90">
        <v>35379</v>
      </c>
      <c r="ARU16" s="90">
        <v>35379</v>
      </c>
      <c r="ARV16" s="90">
        <v>35379</v>
      </c>
      <c r="ARW16" s="90">
        <v>35379</v>
      </c>
      <c r="ARX16" s="90">
        <v>35379</v>
      </c>
      <c r="ARY16" s="90">
        <v>35379</v>
      </c>
      <c r="ARZ16" s="90">
        <v>35379</v>
      </c>
      <c r="ASA16" s="90">
        <v>35379</v>
      </c>
      <c r="ASB16" s="90">
        <v>35379</v>
      </c>
      <c r="ASC16" s="90">
        <v>35379</v>
      </c>
      <c r="ASD16" s="90">
        <v>35379</v>
      </c>
      <c r="ASE16" s="90">
        <v>35379</v>
      </c>
      <c r="ASF16" s="90">
        <v>35379</v>
      </c>
      <c r="ASG16" s="90">
        <v>35379</v>
      </c>
      <c r="ASH16" s="90">
        <v>35379</v>
      </c>
      <c r="ASI16" s="90">
        <v>35379</v>
      </c>
      <c r="ASJ16" s="90">
        <v>35379</v>
      </c>
      <c r="ASK16" s="90">
        <v>35379</v>
      </c>
      <c r="ASL16" s="90">
        <v>35379</v>
      </c>
      <c r="ASM16" s="90">
        <v>35379</v>
      </c>
      <c r="ASN16" s="90">
        <v>35379</v>
      </c>
      <c r="ASO16" s="90">
        <v>35379</v>
      </c>
      <c r="ASP16" s="90">
        <v>35379</v>
      </c>
      <c r="ASQ16" s="90">
        <v>35379</v>
      </c>
      <c r="ASR16" s="90">
        <v>35379</v>
      </c>
      <c r="ASS16" s="90">
        <v>35379</v>
      </c>
      <c r="AST16" s="90">
        <v>35379</v>
      </c>
      <c r="ASU16" s="90">
        <v>35379</v>
      </c>
      <c r="ASV16" s="90">
        <v>35379</v>
      </c>
      <c r="ASW16" s="90">
        <v>35379</v>
      </c>
      <c r="ASX16" s="90">
        <v>35379</v>
      </c>
      <c r="ASY16" s="90">
        <v>35379</v>
      </c>
      <c r="ASZ16" s="90">
        <v>35379</v>
      </c>
      <c r="ATA16" s="90">
        <v>35379</v>
      </c>
      <c r="ATB16" s="90">
        <v>35379</v>
      </c>
      <c r="ATC16" s="90">
        <v>35379</v>
      </c>
      <c r="ATD16" s="90">
        <v>35379</v>
      </c>
      <c r="ATE16" s="90">
        <v>35379</v>
      </c>
      <c r="ATF16" s="90">
        <v>35379</v>
      </c>
      <c r="ATG16" s="90">
        <v>35379</v>
      </c>
      <c r="ATH16" s="90">
        <v>35379</v>
      </c>
      <c r="ATI16" s="90">
        <v>35379</v>
      </c>
      <c r="ATJ16" s="90">
        <v>35379</v>
      </c>
      <c r="ATK16" s="90">
        <v>35379</v>
      </c>
      <c r="ATL16" s="90">
        <v>35379</v>
      </c>
      <c r="ATM16" s="90">
        <v>35379</v>
      </c>
      <c r="ATN16" s="90">
        <v>35379</v>
      </c>
      <c r="ATO16" s="90">
        <v>35379</v>
      </c>
      <c r="ATP16" s="90">
        <v>35379</v>
      </c>
      <c r="ATQ16" s="90">
        <v>35379</v>
      </c>
      <c r="ATR16" s="90">
        <v>35379</v>
      </c>
      <c r="ATS16" s="90">
        <v>35379</v>
      </c>
      <c r="ATT16" s="90">
        <v>35379</v>
      </c>
      <c r="ATU16" s="90">
        <v>35379</v>
      </c>
      <c r="ATV16" s="90">
        <v>35379</v>
      </c>
      <c r="ATW16" s="90">
        <v>35379</v>
      </c>
      <c r="ATX16" s="90">
        <v>35379</v>
      </c>
      <c r="ATY16" s="90">
        <v>35379</v>
      </c>
      <c r="ATZ16" s="90">
        <v>35379</v>
      </c>
      <c r="AUA16" s="90">
        <v>35379</v>
      </c>
      <c r="AUB16" s="90">
        <v>35379</v>
      </c>
      <c r="AUC16" s="90">
        <v>35379</v>
      </c>
      <c r="AUD16" s="90">
        <v>35379</v>
      </c>
      <c r="AUE16" s="90">
        <v>35379</v>
      </c>
      <c r="AUF16" s="90">
        <v>35379</v>
      </c>
      <c r="AUG16" s="90">
        <v>35379</v>
      </c>
      <c r="AUH16" s="90">
        <v>35379</v>
      </c>
      <c r="AUI16" s="90">
        <v>35379</v>
      </c>
      <c r="AUJ16" s="90">
        <v>35379</v>
      </c>
      <c r="AUK16" s="90">
        <v>35379</v>
      </c>
      <c r="AUL16" s="90">
        <v>35379</v>
      </c>
      <c r="AUM16" s="90">
        <v>35379</v>
      </c>
      <c r="AUN16" s="90">
        <v>35379</v>
      </c>
      <c r="AUO16" s="90">
        <v>35379</v>
      </c>
      <c r="AUP16" s="90">
        <v>35379</v>
      </c>
      <c r="AUQ16" s="90">
        <v>35379</v>
      </c>
      <c r="AUR16" s="90">
        <v>35379</v>
      </c>
      <c r="AUS16" s="90">
        <v>35379</v>
      </c>
      <c r="AUT16" s="90">
        <v>35379</v>
      </c>
      <c r="AUU16" s="90">
        <v>35379</v>
      </c>
      <c r="AUV16" s="90">
        <v>35379</v>
      </c>
      <c r="AUW16" s="90">
        <v>35379</v>
      </c>
      <c r="AUX16" s="90">
        <v>35379</v>
      </c>
      <c r="AUY16" s="90">
        <v>35379</v>
      </c>
      <c r="AUZ16" s="90">
        <v>35379</v>
      </c>
      <c r="AVA16" s="90">
        <v>35379</v>
      </c>
      <c r="AVB16" s="90">
        <v>35379</v>
      </c>
      <c r="AVC16" s="90">
        <v>35379</v>
      </c>
      <c r="AVD16" s="90">
        <v>35379</v>
      </c>
      <c r="AVE16" s="90">
        <v>35379</v>
      </c>
      <c r="AVF16" s="90">
        <v>35379</v>
      </c>
      <c r="AVG16" s="90">
        <v>35379</v>
      </c>
      <c r="AVH16" s="90">
        <v>35379</v>
      </c>
      <c r="AVI16" s="90">
        <v>35379</v>
      </c>
      <c r="AVJ16" s="90">
        <v>35379</v>
      </c>
      <c r="AVK16" s="90">
        <v>35379</v>
      </c>
      <c r="AVL16" s="90">
        <v>35379</v>
      </c>
      <c r="AVM16" s="90">
        <v>35379</v>
      </c>
      <c r="AVN16" s="90">
        <v>35379</v>
      </c>
      <c r="AVO16" s="90">
        <v>35379</v>
      </c>
      <c r="AVP16" s="90">
        <v>35379</v>
      </c>
      <c r="AVQ16" s="90">
        <v>35379</v>
      </c>
      <c r="AVR16" s="90">
        <v>35379</v>
      </c>
      <c r="AVS16" s="90">
        <v>35379</v>
      </c>
      <c r="AVT16" s="90">
        <v>35379</v>
      </c>
      <c r="AVU16" s="90">
        <v>35379</v>
      </c>
      <c r="AVV16" s="90">
        <v>35379</v>
      </c>
      <c r="AVW16" s="90">
        <v>35379</v>
      </c>
      <c r="AVX16" s="90">
        <v>35379</v>
      </c>
      <c r="AVY16" s="90">
        <v>35379</v>
      </c>
      <c r="AVZ16" s="90">
        <v>35379</v>
      </c>
      <c r="AWA16" s="90">
        <v>35379</v>
      </c>
      <c r="AWB16" s="90">
        <v>35379</v>
      </c>
      <c r="AWC16" s="90">
        <v>35379</v>
      </c>
      <c r="AWD16" s="90">
        <v>35379</v>
      </c>
      <c r="AWE16" s="90">
        <v>35379</v>
      </c>
      <c r="AWF16" s="90">
        <v>35379</v>
      </c>
      <c r="AWG16" s="90">
        <v>35379</v>
      </c>
      <c r="AWH16" s="90">
        <v>35379</v>
      </c>
      <c r="AWI16" s="90">
        <v>35379</v>
      </c>
      <c r="AWJ16" s="90">
        <v>35379</v>
      </c>
      <c r="AWK16" s="90">
        <v>35379</v>
      </c>
      <c r="AWL16" s="90">
        <v>35379</v>
      </c>
      <c r="AWM16" s="90">
        <v>35379</v>
      </c>
      <c r="AWN16" s="90">
        <v>35379</v>
      </c>
      <c r="AWO16" s="90">
        <v>35379</v>
      </c>
      <c r="AWP16" s="90">
        <v>35379</v>
      </c>
      <c r="AWQ16" s="90">
        <v>35379</v>
      </c>
      <c r="AWR16" s="90">
        <v>35379</v>
      </c>
      <c r="AWS16" s="90">
        <v>35379</v>
      </c>
      <c r="AWT16" s="90">
        <v>35379</v>
      </c>
      <c r="AWU16" s="90">
        <v>35379</v>
      </c>
      <c r="AWV16" s="90">
        <v>35379</v>
      </c>
      <c r="AWW16" s="90">
        <v>35379</v>
      </c>
      <c r="AWX16" s="90">
        <v>35379</v>
      </c>
      <c r="AWY16" s="90">
        <v>35379</v>
      </c>
      <c r="AWZ16" s="90">
        <v>35379</v>
      </c>
      <c r="AXA16" s="90">
        <v>35379</v>
      </c>
      <c r="AXB16" s="90">
        <v>35379</v>
      </c>
      <c r="AXC16" s="90">
        <v>35379</v>
      </c>
      <c r="AXD16" s="90">
        <v>35379</v>
      </c>
      <c r="AXE16" s="90">
        <v>35379</v>
      </c>
      <c r="AXF16" s="90">
        <v>35379</v>
      </c>
      <c r="AXG16" s="90">
        <v>35379</v>
      </c>
      <c r="AXH16" s="90">
        <v>35379</v>
      </c>
      <c r="AXI16" s="90">
        <v>35379</v>
      </c>
      <c r="AXJ16" s="90">
        <v>35379</v>
      </c>
      <c r="AXK16" s="90">
        <v>35379</v>
      </c>
      <c r="AXL16" s="90">
        <v>35379</v>
      </c>
      <c r="AXM16" s="90">
        <v>35379</v>
      </c>
      <c r="AXN16" s="90">
        <v>35379</v>
      </c>
      <c r="AXO16" s="90">
        <v>35379</v>
      </c>
      <c r="AXP16" s="90">
        <v>35379</v>
      </c>
      <c r="AXQ16" s="90">
        <v>35379</v>
      </c>
      <c r="AXR16" s="90">
        <v>35379</v>
      </c>
      <c r="AXS16" s="90">
        <v>35379</v>
      </c>
      <c r="AXT16" s="90">
        <v>35379</v>
      </c>
      <c r="AXU16" s="90">
        <v>35379</v>
      </c>
      <c r="AXV16" s="90">
        <v>35379</v>
      </c>
      <c r="AXW16" s="90">
        <v>35379</v>
      </c>
      <c r="AXX16" s="90">
        <v>35379</v>
      </c>
      <c r="AXY16" s="90">
        <v>35379</v>
      </c>
      <c r="AXZ16" s="90">
        <v>35379</v>
      </c>
      <c r="AYA16" s="90">
        <v>35379</v>
      </c>
      <c r="AYB16" s="90">
        <v>35379</v>
      </c>
      <c r="AYC16" s="90">
        <v>35379</v>
      </c>
      <c r="AYD16" s="90">
        <v>35379</v>
      </c>
      <c r="AYE16" s="90">
        <v>35379</v>
      </c>
      <c r="AYF16" s="90">
        <v>35379</v>
      </c>
      <c r="AYG16" s="90">
        <v>35379</v>
      </c>
      <c r="AYH16" s="90">
        <v>35379</v>
      </c>
      <c r="AYI16" s="90">
        <v>35379</v>
      </c>
      <c r="AYJ16" s="90">
        <v>35379</v>
      </c>
      <c r="AYK16" s="90">
        <v>35379</v>
      </c>
      <c r="AYL16" s="90">
        <v>35379</v>
      </c>
      <c r="AYM16" s="90">
        <v>35379</v>
      </c>
      <c r="AYN16" s="90">
        <v>35379</v>
      </c>
      <c r="AYO16" s="90">
        <v>35379</v>
      </c>
      <c r="AYP16" s="90">
        <v>35379</v>
      </c>
      <c r="AYQ16" s="90">
        <v>35379</v>
      </c>
      <c r="AYR16" s="90">
        <v>35379</v>
      </c>
      <c r="AYS16" s="90">
        <v>35379</v>
      </c>
      <c r="AYT16" s="90">
        <v>35379</v>
      </c>
      <c r="AYU16" s="90">
        <v>35379</v>
      </c>
      <c r="AYV16" s="90">
        <v>35379</v>
      </c>
      <c r="AYW16" s="90">
        <v>35379</v>
      </c>
      <c r="AYX16" s="90">
        <v>35379</v>
      </c>
      <c r="AYY16" s="90">
        <v>35379</v>
      </c>
      <c r="AYZ16" s="90">
        <v>35379</v>
      </c>
      <c r="AZA16" s="90">
        <v>35379</v>
      </c>
      <c r="AZB16" s="90">
        <v>35379</v>
      </c>
      <c r="AZC16" s="90">
        <v>35379</v>
      </c>
      <c r="AZD16" s="90">
        <v>35379</v>
      </c>
      <c r="AZE16" s="90">
        <v>35379</v>
      </c>
      <c r="AZF16" s="90">
        <v>35379</v>
      </c>
      <c r="AZG16" s="90">
        <v>35379</v>
      </c>
      <c r="AZH16" s="90">
        <v>35379</v>
      </c>
      <c r="AZI16" s="90">
        <v>35379</v>
      </c>
      <c r="AZJ16" s="90">
        <v>35379</v>
      </c>
      <c r="AZK16" s="90">
        <v>35379</v>
      </c>
      <c r="AZL16" s="90">
        <v>35379</v>
      </c>
      <c r="AZM16" s="90">
        <v>35379</v>
      </c>
      <c r="AZN16" s="90">
        <v>35379</v>
      </c>
      <c r="AZO16" s="90">
        <v>35379</v>
      </c>
      <c r="AZP16" s="90">
        <v>35379</v>
      </c>
      <c r="AZQ16" s="90">
        <v>35379</v>
      </c>
      <c r="AZR16" s="90">
        <v>35379</v>
      </c>
      <c r="AZS16" s="90">
        <v>35379</v>
      </c>
      <c r="AZT16" s="90">
        <v>35379</v>
      </c>
      <c r="AZU16" s="90">
        <v>35379</v>
      </c>
      <c r="AZV16" s="90">
        <v>35379</v>
      </c>
      <c r="AZW16" s="90">
        <v>35379</v>
      </c>
      <c r="AZX16" s="90">
        <v>35379</v>
      </c>
      <c r="AZY16" s="90">
        <v>35379</v>
      </c>
      <c r="AZZ16" s="90">
        <v>35379</v>
      </c>
      <c r="BAA16" s="90">
        <v>35379</v>
      </c>
      <c r="BAB16" s="90">
        <v>35379</v>
      </c>
      <c r="BAC16" s="90">
        <v>35379</v>
      </c>
      <c r="BAD16" s="90">
        <v>35379</v>
      </c>
      <c r="BAE16" s="90">
        <v>35379</v>
      </c>
      <c r="BAF16" s="90">
        <v>35379</v>
      </c>
      <c r="BAG16" s="90">
        <v>35379</v>
      </c>
      <c r="BAH16" s="90">
        <v>35379</v>
      </c>
      <c r="BAI16" s="90">
        <v>35379</v>
      </c>
      <c r="BAJ16" s="90">
        <v>35379</v>
      </c>
      <c r="BAK16" s="90">
        <v>35379</v>
      </c>
      <c r="BAL16" s="90">
        <v>35379</v>
      </c>
      <c r="BAM16" s="90">
        <v>35379</v>
      </c>
      <c r="BAN16" s="90">
        <v>35379</v>
      </c>
      <c r="BAO16" s="90">
        <v>35379</v>
      </c>
      <c r="BAP16" s="90">
        <v>35379</v>
      </c>
      <c r="BAQ16" s="90">
        <v>35379</v>
      </c>
      <c r="BAR16" s="90">
        <v>35379</v>
      </c>
      <c r="BAS16" s="90">
        <v>35379</v>
      </c>
      <c r="BAT16" s="90">
        <v>35379</v>
      </c>
      <c r="BAU16" s="90">
        <v>35379</v>
      </c>
      <c r="BAV16" s="90">
        <v>35379</v>
      </c>
      <c r="BAW16" s="90">
        <v>35379</v>
      </c>
      <c r="BAX16" s="90">
        <v>35379</v>
      </c>
      <c r="BAY16" s="90">
        <v>35379</v>
      </c>
      <c r="BAZ16" s="90">
        <v>35379</v>
      </c>
      <c r="BBA16" s="90">
        <v>35379</v>
      </c>
      <c r="BBB16" s="90">
        <v>35379</v>
      </c>
      <c r="BBC16" s="90">
        <v>35379</v>
      </c>
      <c r="BBD16" s="90">
        <v>35379</v>
      </c>
      <c r="BBE16" s="90">
        <v>35379</v>
      </c>
      <c r="BBF16" s="90">
        <v>35379</v>
      </c>
      <c r="BBG16" s="90">
        <v>35379</v>
      </c>
      <c r="BBH16" s="90">
        <v>35379</v>
      </c>
      <c r="BBI16" s="90">
        <v>35379</v>
      </c>
      <c r="BBJ16" s="90">
        <v>35379</v>
      </c>
      <c r="BBK16" s="90">
        <v>35379</v>
      </c>
      <c r="BBL16" s="90">
        <v>35379</v>
      </c>
      <c r="BBM16" s="90">
        <v>35379</v>
      </c>
      <c r="BBN16" s="90">
        <v>35379</v>
      </c>
      <c r="BBO16" s="90">
        <v>35379</v>
      </c>
      <c r="BBP16" s="90">
        <v>35379</v>
      </c>
      <c r="BBQ16" s="90">
        <v>35379</v>
      </c>
      <c r="BBR16" s="90">
        <v>35379</v>
      </c>
      <c r="BBS16" s="90">
        <v>35379</v>
      </c>
      <c r="BBT16" s="90">
        <v>35379</v>
      </c>
      <c r="BBU16" s="90">
        <v>35379</v>
      </c>
      <c r="BBV16" s="90">
        <v>35379</v>
      </c>
      <c r="BBW16" s="90">
        <v>35379</v>
      </c>
      <c r="BBX16" s="90">
        <v>35379</v>
      </c>
      <c r="BBY16" s="90">
        <v>35379</v>
      </c>
      <c r="BBZ16" s="90">
        <v>35379</v>
      </c>
      <c r="BCA16" s="90">
        <v>35379</v>
      </c>
      <c r="BCB16" s="90">
        <v>35379</v>
      </c>
      <c r="BCC16" s="90">
        <v>35379</v>
      </c>
      <c r="BCD16" s="90">
        <v>35379</v>
      </c>
      <c r="BCE16" s="90">
        <v>35379</v>
      </c>
      <c r="BCF16" s="90">
        <v>35379</v>
      </c>
      <c r="BCG16" s="90">
        <v>35379</v>
      </c>
      <c r="BCH16" s="90">
        <v>35379</v>
      </c>
      <c r="BCI16" s="90">
        <v>35379</v>
      </c>
      <c r="BCJ16" s="90">
        <v>35379</v>
      </c>
      <c r="BCK16" s="90">
        <v>35379</v>
      </c>
      <c r="BCL16" s="90">
        <v>35379</v>
      </c>
      <c r="BCM16" s="90">
        <v>35379</v>
      </c>
      <c r="BCN16" s="90">
        <v>35379</v>
      </c>
      <c r="BCO16" s="90">
        <v>35379</v>
      </c>
      <c r="BCP16" s="90">
        <v>35379</v>
      </c>
      <c r="BCQ16" s="90">
        <v>35379</v>
      </c>
      <c r="BCR16" s="90">
        <v>35379</v>
      </c>
      <c r="BCS16" s="90">
        <v>35379</v>
      </c>
      <c r="BCT16" s="90">
        <v>35379</v>
      </c>
      <c r="BCU16" s="90">
        <v>35379</v>
      </c>
      <c r="BCV16" s="90">
        <v>35379</v>
      </c>
      <c r="BCW16" s="90">
        <v>35379</v>
      </c>
      <c r="BCX16" s="90">
        <v>35379</v>
      </c>
      <c r="BCY16" s="90">
        <v>35379</v>
      </c>
      <c r="BCZ16" s="90">
        <v>35379</v>
      </c>
      <c r="BDA16" s="90">
        <v>35379</v>
      </c>
      <c r="BDB16" s="90">
        <v>35379</v>
      </c>
      <c r="BDC16" s="90">
        <v>35379</v>
      </c>
      <c r="BDD16" s="90">
        <v>35379</v>
      </c>
      <c r="BDE16" s="90">
        <v>35379</v>
      </c>
      <c r="BDF16" s="90">
        <v>35379</v>
      </c>
      <c r="BDG16" s="90">
        <v>35379</v>
      </c>
      <c r="BDH16" s="90">
        <v>35379</v>
      </c>
      <c r="BDI16" s="90">
        <v>35379</v>
      </c>
      <c r="BDJ16" s="90">
        <v>35379</v>
      </c>
      <c r="BDK16" s="90">
        <v>35379</v>
      </c>
      <c r="BDL16" s="90">
        <v>35379</v>
      </c>
      <c r="BDM16" s="90">
        <v>35379</v>
      </c>
      <c r="BDN16" s="90">
        <v>35379</v>
      </c>
      <c r="BDO16" s="90">
        <v>35379</v>
      </c>
      <c r="BDP16" s="90">
        <v>35379</v>
      </c>
      <c r="BDQ16" s="90">
        <v>35379</v>
      </c>
      <c r="BDR16" s="90">
        <v>35379</v>
      </c>
      <c r="BDS16" s="90">
        <v>35379</v>
      </c>
      <c r="BDT16" s="90">
        <v>35379</v>
      </c>
      <c r="BDU16" s="90">
        <v>35379</v>
      </c>
      <c r="BDV16" s="90">
        <v>35379</v>
      </c>
      <c r="BDW16" s="90">
        <v>35379</v>
      </c>
      <c r="BDX16" s="90">
        <v>35379</v>
      </c>
      <c r="BDY16" s="90">
        <v>35379</v>
      </c>
      <c r="BDZ16" s="90">
        <v>35379</v>
      </c>
      <c r="BEA16" s="90">
        <v>35379</v>
      </c>
      <c r="BEB16" s="90">
        <v>35379</v>
      </c>
      <c r="BEC16" s="90">
        <v>35379</v>
      </c>
      <c r="BED16" s="90">
        <v>35379</v>
      </c>
      <c r="BEE16" s="90">
        <v>35379</v>
      </c>
      <c r="BEF16" s="90">
        <v>35379</v>
      </c>
      <c r="BEG16" s="90">
        <v>35379</v>
      </c>
      <c r="BEH16" s="90">
        <v>35379</v>
      </c>
      <c r="BEI16" s="90">
        <v>35379</v>
      </c>
      <c r="BEJ16" s="90">
        <v>35379</v>
      </c>
      <c r="BEK16" s="90">
        <v>35379</v>
      </c>
      <c r="BEL16" s="90">
        <v>35379</v>
      </c>
      <c r="BEM16" s="90">
        <v>35379</v>
      </c>
      <c r="BEN16" s="90">
        <v>35379</v>
      </c>
      <c r="BEO16" s="90">
        <v>35379</v>
      </c>
      <c r="BEP16" s="90">
        <v>35379</v>
      </c>
      <c r="BEQ16" s="90">
        <v>35379</v>
      </c>
      <c r="BER16" s="90">
        <v>35379</v>
      </c>
      <c r="BES16" s="90">
        <v>35379</v>
      </c>
      <c r="BET16" s="90">
        <v>35379</v>
      </c>
      <c r="BEU16" s="90">
        <v>35379</v>
      </c>
      <c r="BEV16" s="90">
        <v>35379</v>
      </c>
      <c r="BEW16" s="90">
        <v>35379</v>
      </c>
      <c r="BEX16" s="90">
        <v>35379</v>
      </c>
      <c r="BEY16" s="90">
        <v>35379</v>
      </c>
      <c r="BEZ16" s="90">
        <v>35379</v>
      </c>
      <c r="BFA16" s="90">
        <v>35379</v>
      </c>
      <c r="BFB16" s="90">
        <v>35379</v>
      </c>
      <c r="BFC16" s="90">
        <v>35379</v>
      </c>
      <c r="BFD16" s="90">
        <v>35379</v>
      </c>
      <c r="BFE16" s="90">
        <v>35379</v>
      </c>
      <c r="BFF16" s="90">
        <v>35379</v>
      </c>
      <c r="BFG16" s="90">
        <v>35379</v>
      </c>
      <c r="BFH16" s="90">
        <v>35379</v>
      </c>
      <c r="BFI16" s="90">
        <v>35379</v>
      </c>
      <c r="BFJ16" s="90">
        <v>35379</v>
      </c>
      <c r="BFK16" s="90">
        <v>35379</v>
      </c>
      <c r="BFL16" s="90">
        <v>35379</v>
      </c>
      <c r="BFM16" s="90">
        <v>35379</v>
      </c>
      <c r="BFN16" s="90">
        <v>35379</v>
      </c>
      <c r="BFO16" s="90">
        <v>35379</v>
      </c>
      <c r="BFP16" s="90">
        <v>35379</v>
      </c>
      <c r="BFQ16" s="90">
        <v>35379</v>
      </c>
      <c r="BFR16" s="90">
        <v>35379</v>
      </c>
      <c r="BFS16" s="90">
        <v>35379</v>
      </c>
      <c r="BFT16" s="90">
        <v>35379</v>
      </c>
      <c r="BFU16" s="90">
        <v>35379</v>
      </c>
      <c r="BFV16" s="90">
        <v>35379</v>
      </c>
      <c r="BFW16" s="90">
        <v>35379</v>
      </c>
      <c r="BFX16" s="90">
        <v>35379</v>
      </c>
      <c r="BFY16" s="90">
        <v>35379</v>
      </c>
      <c r="BFZ16" s="90">
        <v>35379</v>
      </c>
      <c r="BGA16" s="90">
        <v>35379</v>
      </c>
      <c r="BGB16" s="90">
        <v>35379</v>
      </c>
      <c r="BGC16" s="90">
        <v>35379</v>
      </c>
      <c r="BGD16" s="90">
        <v>35379</v>
      </c>
      <c r="BGE16" s="90">
        <v>35379</v>
      </c>
      <c r="BGF16" s="90">
        <v>35379</v>
      </c>
      <c r="BGG16" s="90">
        <v>35379</v>
      </c>
      <c r="BGH16" s="90">
        <v>35379</v>
      </c>
      <c r="BGI16" s="90">
        <v>35379</v>
      </c>
      <c r="BGJ16" s="90">
        <v>35379</v>
      </c>
      <c r="BGK16" s="90">
        <v>35379</v>
      </c>
      <c r="BGL16" s="90">
        <v>35379</v>
      </c>
      <c r="BGM16" s="90">
        <v>35379</v>
      </c>
      <c r="BGN16" s="90">
        <v>35379</v>
      </c>
      <c r="BGO16" s="90">
        <v>35379</v>
      </c>
      <c r="BGP16" s="90">
        <v>35379</v>
      </c>
      <c r="BGQ16" s="90">
        <v>35379</v>
      </c>
      <c r="BGR16" s="90">
        <v>35379</v>
      </c>
      <c r="BGS16" s="90">
        <v>35379</v>
      </c>
      <c r="BGT16" s="90">
        <v>35379</v>
      </c>
      <c r="BGU16" s="90">
        <v>35379</v>
      </c>
      <c r="BGV16" s="90">
        <v>35379</v>
      </c>
      <c r="BGW16" s="90">
        <v>35379</v>
      </c>
      <c r="BGX16" s="90">
        <v>35379</v>
      </c>
      <c r="BGY16" s="90">
        <v>35379</v>
      </c>
      <c r="BGZ16" s="90">
        <v>35379</v>
      </c>
      <c r="BHA16" s="90">
        <v>35379</v>
      </c>
      <c r="BHB16" s="90">
        <v>35379</v>
      </c>
      <c r="BHC16" s="90">
        <v>35379</v>
      </c>
      <c r="BHD16" s="90">
        <v>35379</v>
      </c>
      <c r="BHE16" s="90">
        <v>35379</v>
      </c>
      <c r="BHF16" s="90">
        <v>35379</v>
      </c>
      <c r="BHG16" s="90">
        <v>35379</v>
      </c>
      <c r="BHH16" s="90">
        <v>35379</v>
      </c>
      <c r="BHI16" s="90">
        <v>35379</v>
      </c>
      <c r="BHJ16" s="90">
        <v>35379</v>
      </c>
      <c r="BHK16" s="90">
        <v>35379</v>
      </c>
      <c r="BHL16" s="90">
        <v>35379</v>
      </c>
      <c r="BHM16" s="90">
        <v>35379</v>
      </c>
      <c r="BHN16" s="90">
        <v>35379</v>
      </c>
      <c r="BHO16" s="90">
        <v>35379</v>
      </c>
      <c r="BHP16" s="90">
        <v>35379</v>
      </c>
      <c r="BHQ16" s="90">
        <v>35379</v>
      </c>
      <c r="BHR16" s="90">
        <v>35379</v>
      </c>
      <c r="BHS16" s="90">
        <v>35379</v>
      </c>
      <c r="BHT16" s="90">
        <v>35379</v>
      </c>
      <c r="BHU16" s="90">
        <v>35379</v>
      </c>
      <c r="BHV16" s="90">
        <v>35379</v>
      </c>
      <c r="BHW16" s="90">
        <v>35379</v>
      </c>
      <c r="BHX16" s="90">
        <v>35379</v>
      </c>
      <c r="BHY16" s="90">
        <v>35379</v>
      </c>
      <c r="BHZ16" s="90">
        <v>35379</v>
      </c>
      <c r="BIA16" s="90">
        <v>35379</v>
      </c>
      <c r="BIB16" s="90">
        <v>35379</v>
      </c>
      <c r="BIC16" s="90">
        <v>35379</v>
      </c>
      <c r="BID16" s="90">
        <v>35379</v>
      </c>
      <c r="BIE16" s="90">
        <v>35379</v>
      </c>
      <c r="BIF16" s="90">
        <v>35379</v>
      </c>
      <c r="BIG16" s="90">
        <v>35379</v>
      </c>
      <c r="BIH16" s="90">
        <v>35379</v>
      </c>
      <c r="BII16" s="90">
        <v>35379</v>
      </c>
      <c r="BIJ16" s="90">
        <v>35379</v>
      </c>
      <c r="BIK16" s="90">
        <v>35379</v>
      </c>
      <c r="BIL16" s="90">
        <v>35379</v>
      </c>
      <c r="BIM16" s="90">
        <v>35379</v>
      </c>
      <c r="BIN16" s="90">
        <v>35379</v>
      </c>
      <c r="BIO16" s="90">
        <v>35379</v>
      </c>
      <c r="BIP16" s="90">
        <v>35379</v>
      </c>
      <c r="BIQ16" s="90">
        <v>35379</v>
      </c>
      <c r="BIR16" s="90">
        <v>35379</v>
      </c>
      <c r="BIS16" s="90">
        <v>35379</v>
      </c>
      <c r="BIT16" s="90">
        <v>35379</v>
      </c>
      <c r="BIU16" s="90">
        <v>35379</v>
      </c>
      <c r="BIV16" s="90">
        <v>35379</v>
      </c>
      <c r="BIW16" s="90">
        <v>35379</v>
      </c>
      <c r="BIX16" s="90">
        <v>35379</v>
      </c>
      <c r="BIY16" s="90">
        <v>35379</v>
      </c>
      <c r="BIZ16" s="90">
        <v>35379</v>
      </c>
      <c r="BJA16" s="90">
        <v>35379</v>
      </c>
      <c r="BJB16" s="90">
        <v>35379</v>
      </c>
      <c r="BJC16" s="90">
        <v>35379</v>
      </c>
      <c r="BJD16" s="90">
        <v>35379</v>
      </c>
      <c r="BJE16" s="90">
        <v>35379</v>
      </c>
      <c r="BJF16" s="90">
        <v>35379</v>
      </c>
      <c r="BJG16" s="90">
        <v>35379</v>
      </c>
      <c r="BJH16" s="90">
        <v>35379</v>
      </c>
      <c r="BJI16" s="90">
        <v>35379</v>
      </c>
      <c r="BJJ16" s="90">
        <v>35379</v>
      </c>
      <c r="BJK16" s="90">
        <v>35379</v>
      </c>
      <c r="BJL16" s="90">
        <v>35379</v>
      </c>
      <c r="BJM16" s="90">
        <v>35379</v>
      </c>
      <c r="BJN16" s="90">
        <v>35379</v>
      </c>
      <c r="BJO16" s="90">
        <v>35379</v>
      </c>
      <c r="BJP16" s="90">
        <v>35379</v>
      </c>
      <c r="BJQ16" s="90">
        <v>35379</v>
      </c>
      <c r="BJR16" s="90">
        <v>35379</v>
      </c>
      <c r="BJS16" s="90">
        <v>35379</v>
      </c>
      <c r="BJT16" s="90">
        <v>35379</v>
      </c>
      <c r="BJU16" s="90">
        <v>35379</v>
      </c>
      <c r="BJV16" s="90">
        <v>35379</v>
      </c>
      <c r="BJW16" s="90">
        <v>35379</v>
      </c>
      <c r="BJX16" s="90">
        <v>35379</v>
      </c>
      <c r="BJY16" s="90">
        <v>35379</v>
      </c>
      <c r="BJZ16" s="90">
        <v>35379</v>
      </c>
      <c r="BKA16" s="90">
        <v>35379</v>
      </c>
      <c r="BKB16" s="90">
        <v>35379</v>
      </c>
      <c r="BKC16" s="90">
        <v>35379</v>
      </c>
      <c r="BKD16" s="90">
        <v>35379</v>
      </c>
      <c r="BKE16" s="90">
        <v>35379</v>
      </c>
      <c r="BKF16" s="90">
        <v>35379</v>
      </c>
      <c r="BKG16" s="90">
        <v>35379</v>
      </c>
      <c r="BKH16" s="90">
        <v>35379</v>
      </c>
      <c r="BKI16" s="90">
        <v>35379</v>
      </c>
      <c r="BKJ16" s="90">
        <v>35379</v>
      </c>
      <c r="BKK16" s="90">
        <v>35379</v>
      </c>
      <c r="BKL16" s="90">
        <v>35379</v>
      </c>
      <c r="BKM16" s="90">
        <v>35379</v>
      </c>
      <c r="BKN16" s="90">
        <v>35379</v>
      </c>
      <c r="BKO16" s="90">
        <v>35379</v>
      </c>
      <c r="BKP16" s="90">
        <v>35379</v>
      </c>
      <c r="BKQ16" s="90">
        <v>35379</v>
      </c>
      <c r="BKR16" s="90">
        <v>35379</v>
      </c>
      <c r="BKS16" s="90">
        <v>35379</v>
      </c>
      <c r="BKT16" s="90">
        <v>35379</v>
      </c>
      <c r="BKU16" s="90">
        <v>35379</v>
      </c>
      <c r="BKV16" s="90">
        <v>35379</v>
      </c>
      <c r="BKW16" s="90">
        <v>35379</v>
      </c>
      <c r="BKX16" s="90">
        <v>35379</v>
      </c>
      <c r="BKY16" s="90">
        <v>35379</v>
      </c>
      <c r="BKZ16" s="90">
        <v>35379</v>
      </c>
      <c r="BLA16" s="90">
        <v>35379</v>
      </c>
      <c r="BLB16" s="90">
        <v>35379</v>
      </c>
      <c r="BLC16" s="90">
        <v>35379</v>
      </c>
      <c r="BLD16" s="90">
        <v>35379</v>
      </c>
      <c r="BLE16" s="90">
        <v>35379</v>
      </c>
      <c r="BLF16" s="90">
        <v>35379</v>
      </c>
      <c r="BLG16" s="90">
        <v>35379</v>
      </c>
      <c r="BLH16" s="90">
        <v>35379</v>
      </c>
      <c r="BLI16" s="90">
        <v>35379</v>
      </c>
      <c r="BLJ16" s="90">
        <v>35379</v>
      </c>
      <c r="BLK16" s="90">
        <v>35379</v>
      </c>
      <c r="BLL16" s="90">
        <v>35379</v>
      </c>
      <c r="BLM16" s="90">
        <v>35379</v>
      </c>
      <c r="BLN16" s="90">
        <v>35379</v>
      </c>
      <c r="BLO16" s="90">
        <v>35379</v>
      </c>
      <c r="BLP16" s="90">
        <v>35379</v>
      </c>
      <c r="BLQ16" s="90">
        <v>35379</v>
      </c>
      <c r="BLR16" s="90">
        <v>35379</v>
      </c>
      <c r="BLS16" s="90">
        <v>35379</v>
      </c>
      <c r="BLT16" s="90">
        <v>35379</v>
      </c>
      <c r="BLU16" s="90">
        <v>35379</v>
      </c>
      <c r="BLV16" s="90">
        <v>35379</v>
      </c>
      <c r="BLW16" s="90">
        <v>35379</v>
      </c>
      <c r="BLX16" s="90">
        <v>35379</v>
      </c>
      <c r="BLY16" s="90">
        <v>35379</v>
      </c>
      <c r="BLZ16" s="90">
        <v>35379</v>
      </c>
      <c r="BMA16" s="90">
        <v>35379</v>
      </c>
      <c r="BMB16" s="90">
        <v>35379</v>
      </c>
      <c r="BMC16" s="90">
        <v>35379</v>
      </c>
      <c r="BMD16" s="90">
        <v>35379</v>
      </c>
      <c r="BME16" s="90">
        <v>35379</v>
      </c>
      <c r="BMF16" s="90">
        <v>35379</v>
      </c>
      <c r="BMG16" s="90">
        <v>35379</v>
      </c>
      <c r="BMH16" s="90">
        <v>35379</v>
      </c>
      <c r="BMI16" s="90">
        <v>35379</v>
      </c>
      <c r="BMJ16" s="90">
        <v>35379</v>
      </c>
      <c r="BMK16" s="90">
        <v>35379</v>
      </c>
      <c r="BML16" s="90">
        <v>35379</v>
      </c>
      <c r="BMM16" s="90">
        <v>35379</v>
      </c>
      <c r="BMN16" s="90">
        <v>35379</v>
      </c>
      <c r="BMO16" s="90">
        <v>35379</v>
      </c>
      <c r="BMP16" s="90">
        <v>35379</v>
      </c>
      <c r="BMQ16" s="90">
        <v>35379</v>
      </c>
      <c r="BMR16" s="90">
        <v>35379</v>
      </c>
      <c r="BMS16" s="90">
        <v>35379</v>
      </c>
      <c r="BMT16" s="90">
        <v>35379</v>
      </c>
      <c r="BMU16" s="90">
        <v>35379</v>
      </c>
      <c r="BMV16" s="90">
        <v>35379</v>
      </c>
      <c r="BMW16" s="90">
        <v>35379</v>
      </c>
      <c r="BMX16" s="90">
        <v>35379</v>
      </c>
      <c r="BMY16" s="90">
        <v>35379</v>
      </c>
      <c r="BMZ16" s="90">
        <v>35379</v>
      </c>
      <c r="BNA16" s="90">
        <v>35379</v>
      </c>
      <c r="BNB16" s="90">
        <v>35379</v>
      </c>
      <c r="BNC16" s="90">
        <v>35379</v>
      </c>
      <c r="BND16" s="90">
        <v>35379</v>
      </c>
      <c r="BNE16" s="90">
        <v>35379</v>
      </c>
      <c r="BNF16" s="90">
        <v>35379</v>
      </c>
      <c r="BNG16" s="90">
        <v>35379</v>
      </c>
      <c r="BNH16" s="90">
        <v>35379</v>
      </c>
      <c r="BNI16" s="90">
        <v>35379</v>
      </c>
      <c r="BNJ16" s="90">
        <v>35379</v>
      </c>
      <c r="BNK16" s="90">
        <v>35379</v>
      </c>
      <c r="BNL16" s="90">
        <v>35379</v>
      </c>
      <c r="BNM16" s="90">
        <v>35379</v>
      </c>
      <c r="BNN16" s="90">
        <v>35379</v>
      </c>
      <c r="BNO16" s="90">
        <v>35379</v>
      </c>
      <c r="BNP16" s="90">
        <v>35379</v>
      </c>
      <c r="BNQ16" s="90">
        <v>35379</v>
      </c>
      <c r="BNR16" s="90">
        <v>35379</v>
      </c>
      <c r="BNS16" s="90">
        <v>35379</v>
      </c>
      <c r="BNT16" s="90">
        <v>35379</v>
      </c>
      <c r="BNU16" s="90">
        <v>35379</v>
      </c>
      <c r="BNV16" s="90">
        <v>35379</v>
      </c>
      <c r="BNW16" s="90">
        <v>35379</v>
      </c>
      <c r="BNX16" s="90">
        <v>35379</v>
      </c>
      <c r="BNY16" s="90">
        <v>35379</v>
      </c>
      <c r="BNZ16" s="90">
        <v>35379</v>
      </c>
      <c r="BOA16" s="90">
        <v>35379</v>
      </c>
      <c r="BOB16" s="90">
        <v>35379</v>
      </c>
      <c r="BOC16" s="90">
        <v>35379</v>
      </c>
      <c r="BOD16" s="90">
        <v>35379</v>
      </c>
      <c r="BOE16" s="90">
        <v>35379</v>
      </c>
      <c r="BOF16" s="90">
        <v>35379</v>
      </c>
      <c r="BOG16" s="90">
        <v>35379</v>
      </c>
      <c r="BOH16" s="90">
        <v>35379</v>
      </c>
      <c r="BOI16" s="90">
        <v>35379</v>
      </c>
      <c r="BOJ16" s="90">
        <v>35379</v>
      </c>
      <c r="BOK16" s="90">
        <v>35379</v>
      </c>
      <c r="BOL16" s="90">
        <v>35379</v>
      </c>
      <c r="BOM16" s="90">
        <v>35379</v>
      </c>
      <c r="BON16" s="90">
        <v>35379</v>
      </c>
      <c r="BOO16" s="90">
        <v>35379</v>
      </c>
      <c r="BOP16" s="90">
        <v>35379</v>
      </c>
      <c r="BOQ16" s="90">
        <v>35379</v>
      </c>
      <c r="BOR16" s="90">
        <v>35379</v>
      </c>
      <c r="BOS16" s="90">
        <v>35379</v>
      </c>
      <c r="BOT16" s="90">
        <v>35379</v>
      </c>
      <c r="BOU16" s="90">
        <v>35379</v>
      </c>
      <c r="BOV16" s="90">
        <v>35379</v>
      </c>
      <c r="BOW16" s="90">
        <v>35379</v>
      </c>
      <c r="BOX16" s="90">
        <v>35379</v>
      </c>
      <c r="BOY16" s="90">
        <v>35379</v>
      </c>
      <c r="BOZ16" s="90">
        <v>35379</v>
      </c>
      <c r="BPA16" s="90">
        <v>35379</v>
      </c>
      <c r="BPB16" s="90">
        <v>35379</v>
      </c>
      <c r="BPC16" s="90">
        <v>35379</v>
      </c>
      <c r="BPD16" s="90">
        <v>35379</v>
      </c>
      <c r="BPE16" s="90">
        <v>35379</v>
      </c>
      <c r="BPF16" s="90">
        <v>35379</v>
      </c>
      <c r="BPG16" s="90">
        <v>35379</v>
      </c>
      <c r="BPH16" s="90">
        <v>35379</v>
      </c>
      <c r="BPI16" s="90">
        <v>35379</v>
      </c>
      <c r="BPJ16" s="90">
        <v>35379</v>
      </c>
      <c r="BPK16" s="90">
        <v>35379</v>
      </c>
      <c r="BPL16" s="90">
        <v>35379</v>
      </c>
      <c r="BPM16" s="90">
        <v>35379</v>
      </c>
      <c r="BPN16" s="90">
        <v>35379</v>
      </c>
      <c r="BPO16" s="90">
        <v>35379</v>
      </c>
      <c r="BPP16" s="90">
        <v>35379</v>
      </c>
      <c r="BPQ16" s="90">
        <v>35379</v>
      </c>
      <c r="BPR16" s="90">
        <v>35379</v>
      </c>
      <c r="BPS16" s="90">
        <v>35379</v>
      </c>
      <c r="BPT16" s="90">
        <v>35379</v>
      </c>
      <c r="BPU16" s="90">
        <v>35379</v>
      </c>
      <c r="BPV16" s="90">
        <v>35379</v>
      </c>
      <c r="BPW16" s="90">
        <v>35379</v>
      </c>
      <c r="BPX16" s="90">
        <v>35379</v>
      </c>
      <c r="BPY16" s="90">
        <v>35379</v>
      </c>
      <c r="BPZ16" s="90">
        <v>35379</v>
      </c>
      <c r="BQA16" s="90">
        <v>35379</v>
      </c>
      <c r="BQB16" s="90">
        <v>35379</v>
      </c>
      <c r="BQC16" s="90">
        <v>35379</v>
      </c>
      <c r="BQD16" s="90">
        <v>35379</v>
      </c>
      <c r="BQE16" s="90">
        <v>35379</v>
      </c>
      <c r="BQF16" s="90">
        <v>35379</v>
      </c>
      <c r="BQG16" s="90">
        <v>35379</v>
      </c>
      <c r="BQH16" s="90">
        <v>35379</v>
      </c>
      <c r="BQI16" s="90">
        <v>35379</v>
      </c>
      <c r="BQJ16" s="90">
        <v>35379</v>
      </c>
      <c r="BQK16" s="90">
        <v>35379</v>
      </c>
      <c r="BQL16" s="90">
        <v>35379</v>
      </c>
      <c r="BQM16" s="90">
        <v>35379</v>
      </c>
      <c r="BQN16" s="90">
        <v>35379</v>
      </c>
      <c r="BQO16" s="90">
        <v>35379</v>
      </c>
      <c r="BQP16" s="90">
        <v>35379</v>
      </c>
      <c r="BQQ16" s="90">
        <v>35379</v>
      </c>
      <c r="BQR16" s="90">
        <v>35379</v>
      </c>
      <c r="BQS16" s="90">
        <v>35379</v>
      </c>
      <c r="BQT16" s="90">
        <v>35379</v>
      </c>
      <c r="BQU16" s="90">
        <v>35379</v>
      </c>
      <c r="BQV16" s="90">
        <v>35379</v>
      </c>
      <c r="BQW16" s="90">
        <v>35379</v>
      </c>
      <c r="BQX16" s="90">
        <v>35379</v>
      </c>
      <c r="BQY16" s="90">
        <v>35379</v>
      </c>
      <c r="BQZ16" s="90">
        <v>35379</v>
      </c>
      <c r="BRA16" s="90">
        <v>35379</v>
      </c>
      <c r="BRB16" s="90">
        <v>35379</v>
      </c>
      <c r="BRC16" s="90">
        <v>35379</v>
      </c>
      <c r="BRD16" s="90">
        <v>35379</v>
      </c>
      <c r="BRE16" s="90">
        <v>35379</v>
      </c>
      <c r="BRF16" s="90">
        <v>35379</v>
      </c>
      <c r="BRG16" s="90">
        <v>35379</v>
      </c>
      <c r="BRH16" s="90">
        <v>35379</v>
      </c>
      <c r="BRI16" s="90">
        <v>35379</v>
      </c>
      <c r="BRJ16" s="90">
        <v>35379</v>
      </c>
      <c r="BRK16" s="90">
        <v>35379</v>
      </c>
      <c r="BRL16" s="90">
        <v>35379</v>
      </c>
      <c r="BRM16" s="90">
        <v>35379</v>
      </c>
      <c r="BRN16" s="90">
        <v>35379</v>
      </c>
      <c r="BRO16" s="90">
        <v>35379</v>
      </c>
      <c r="BRP16" s="90">
        <v>35379</v>
      </c>
      <c r="BRQ16" s="90">
        <v>35379</v>
      </c>
      <c r="BRR16" s="90">
        <v>35379</v>
      </c>
      <c r="BRS16" s="90">
        <v>35379</v>
      </c>
      <c r="BRT16" s="90">
        <v>35379</v>
      </c>
      <c r="BRU16" s="90">
        <v>35379</v>
      </c>
      <c r="BRV16" s="90">
        <v>35379</v>
      </c>
      <c r="BRW16" s="90">
        <v>35379</v>
      </c>
      <c r="BRX16" s="90">
        <v>35379</v>
      </c>
      <c r="BRY16" s="90">
        <v>35379</v>
      </c>
      <c r="BRZ16" s="90">
        <v>35379</v>
      </c>
      <c r="BSA16" s="90">
        <v>35379</v>
      </c>
      <c r="BSB16" s="90">
        <v>35379</v>
      </c>
      <c r="BSC16" s="90">
        <v>35379</v>
      </c>
      <c r="BSD16" s="90">
        <v>35379</v>
      </c>
      <c r="BSE16" s="90">
        <v>35379</v>
      </c>
      <c r="BSF16" s="90">
        <v>35379</v>
      </c>
      <c r="BSG16" s="90">
        <v>35379</v>
      </c>
      <c r="BSH16" s="90">
        <v>35379</v>
      </c>
      <c r="BSI16" s="90">
        <v>35379</v>
      </c>
      <c r="BSJ16" s="90">
        <v>35379</v>
      </c>
      <c r="BSK16" s="90">
        <v>35379</v>
      </c>
      <c r="BSL16" s="90">
        <v>35379</v>
      </c>
      <c r="BSM16" s="90">
        <v>35379</v>
      </c>
      <c r="BSN16" s="90">
        <v>35379</v>
      </c>
      <c r="BSO16" s="90">
        <v>35379</v>
      </c>
      <c r="BSP16" s="90">
        <v>35379</v>
      </c>
      <c r="BSQ16" s="90">
        <v>35379</v>
      </c>
      <c r="BSR16" s="90">
        <v>35379</v>
      </c>
      <c r="BSS16" s="90">
        <v>35379</v>
      </c>
      <c r="BST16" s="90">
        <v>35379</v>
      </c>
      <c r="BSU16" s="90">
        <v>35379</v>
      </c>
      <c r="BSV16" s="90">
        <v>35379</v>
      </c>
      <c r="BSW16" s="90">
        <v>35379</v>
      </c>
      <c r="BSX16" s="90">
        <v>35379</v>
      </c>
      <c r="BSY16" s="90">
        <v>35379</v>
      </c>
      <c r="BSZ16" s="90">
        <v>35379</v>
      </c>
      <c r="BTA16" s="90">
        <v>35379</v>
      </c>
      <c r="BTB16" s="90">
        <v>35379</v>
      </c>
      <c r="BTC16" s="90">
        <v>35379</v>
      </c>
      <c r="BTD16" s="90">
        <v>35379</v>
      </c>
      <c r="BTE16" s="90">
        <v>35379</v>
      </c>
      <c r="BTF16" s="90">
        <v>35379</v>
      </c>
      <c r="BTG16" s="90">
        <v>35379</v>
      </c>
      <c r="BTH16" s="90">
        <v>35379</v>
      </c>
      <c r="BTI16" s="90">
        <v>35379</v>
      </c>
      <c r="BTJ16" s="90">
        <v>35379</v>
      </c>
      <c r="BTK16" s="90">
        <v>35379</v>
      </c>
      <c r="BTL16" s="90">
        <v>35379</v>
      </c>
      <c r="BTM16" s="90">
        <v>35379</v>
      </c>
      <c r="BTN16" s="90">
        <v>35379</v>
      </c>
      <c r="BTO16" s="90">
        <v>35379</v>
      </c>
      <c r="BTP16" s="90">
        <v>35379</v>
      </c>
      <c r="BTQ16" s="90">
        <v>35379</v>
      </c>
      <c r="BTR16" s="90">
        <v>35379</v>
      </c>
      <c r="BTS16" s="90">
        <v>35379</v>
      </c>
      <c r="BTT16" s="90">
        <v>35379</v>
      </c>
      <c r="BTU16" s="90">
        <v>35379</v>
      </c>
      <c r="BTV16" s="90">
        <v>35379</v>
      </c>
      <c r="BTW16" s="90">
        <v>35379</v>
      </c>
      <c r="BTX16" s="90">
        <v>35379</v>
      </c>
      <c r="BTY16" s="90">
        <v>35379</v>
      </c>
      <c r="BTZ16" s="90">
        <v>35379</v>
      </c>
      <c r="BUA16" s="90">
        <v>35379</v>
      </c>
      <c r="BUB16" s="90">
        <v>35379</v>
      </c>
      <c r="BUC16" s="90">
        <v>35379</v>
      </c>
      <c r="BUD16" s="90">
        <v>35379</v>
      </c>
      <c r="BUE16" s="90">
        <v>35379</v>
      </c>
      <c r="BUF16" s="90">
        <v>35379</v>
      </c>
      <c r="BUG16" s="90">
        <v>35379</v>
      </c>
      <c r="BUH16" s="90">
        <v>35379</v>
      </c>
      <c r="BUI16" s="90">
        <v>35379</v>
      </c>
      <c r="BUJ16" s="90">
        <v>35379</v>
      </c>
      <c r="BUK16" s="90">
        <v>35379</v>
      </c>
      <c r="BUL16" s="90">
        <v>35379</v>
      </c>
      <c r="BUM16" s="90">
        <v>35379</v>
      </c>
      <c r="BUN16" s="90">
        <v>35379</v>
      </c>
      <c r="BUO16" s="90">
        <v>35379</v>
      </c>
      <c r="BUP16" s="90">
        <v>35379</v>
      </c>
      <c r="BUQ16" s="90">
        <v>35379</v>
      </c>
      <c r="BUR16" s="90">
        <v>35379</v>
      </c>
      <c r="BUS16" s="90">
        <v>35379</v>
      </c>
      <c r="BUT16" s="90">
        <v>35379</v>
      </c>
      <c r="BUU16" s="90">
        <v>35379</v>
      </c>
      <c r="BUV16" s="90">
        <v>35379</v>
      </c>
      <c r="BUW16" s="90">
        <v>35379</v>
      </c>
      <c r="BUX16" s="90">
        <v>35379</v>
      </c>
      <c r="BUY16" s="90">
        <v>35379</v>
      </c>
      <c r="BUZ16" s="90">
        <v>35379</v>
      </c>
      <c r="BVA16" s="90">
        <v>35379</v>
      </c>
      <c r="BVB16" s="90">
        <v>35379</v>
      </c>
      <c r="BVC16" s="90">
        <v>35379</v>
      </c>
      <c r="BVD16" s="90">
        <v>35379</v>
      </c>
      <c r="BVE16" s="90">
        <v>35379</v>
      </c>
      <c r="BVF16" s="90">
        <v>35379</v>
      </c>
      <c r="BVG16" s="90">
        <v>35379</v>
      </c>
      <c r="BVH16" s="90">
        <v>35379</v>
      </c>
      <c r="BVI16" s="90">
        <v>35379</v>
      </c>
      <c r="BVJ16" s="90">
        <v>35379</v>
      </c>
      <c r="BVK16" s="90">
        <v>35379</v>
      </c>
      <c r="BVL16" s="90">
        <v>35379</v>
      </c>
      <c r="BVM16" s="90">
        <v>35379</v>
      </c>
      <c r="BVN16" s="90">
        <v>35379</v>
      </c>
      <c r="BVO16" s="90">
        <v>35379</v>
      </c>
      <c r="BVP16" s="90">
        <v>35379</v>
      </c>
      <c r="BVQ16" s="90">
        <v>35379</v>
      </c>
      <c r="BVR16" s="90">
        <v>35379</v>
      </c>
      <c r="BVS16" s="90">
        <v>35379</v>
      </c>
      <c r="BVT16" s="90">
        <v>35379</v>
      </c>
      <c r="BVU16" s="90">
        <v>35379</v>
      </c>
      <c r="BVV16" s="90">
        <v>35379</v>
      </c>
      <c r="BVW16" s="90">
        <v>35379</v>
      </c>
      <c r="BVX16" s="90">
        <v>35379</v>
      </c>
      <c r="BVY16" s="90">
        <v>35379</v>
      </c>
      <c r="BVZ16" s="90">
        <v>35379</v>
      </c>
      <c r="BWA16" s="90">
        <v>35379</v>
      </c>
      <c r="BWB16" s="90">
        <v>35379</v>
      </c>
      <c r="BWC16" s="90">
        <v>35379</v>
      </c>
      <c r="BWD16" s="90">
        <v>35379</v>
      </c>
      <c r="BWE16" s="90">
        <v>35379</v>
      </c>
      <c r="BWF16" s="90">
        <v>35379</v>
      </c>
      <c r="BWG16" s="90">
        <v>35379</v>
      </c>
      <c r="BWH16" s="90">
        <v>35379</v>
      </c>
      <c r="BWI16" s="90">
        <v>35379</v>
      </c>
      <c r="BWJ16" s="90">
        <v>35379</v>
      </c>
      <c r="BWK16" s="90">
        <v>35379</v>
      </c>
      <c r="BWL16" s="90">
        <v>35379</v>
      </c>
      <c r="BWM16" s="90">
        <v>35379</v>
      </c>
      <c r="BWN16" s="90">
        <v>35379</v>
      </c>
      <c r="BWO16" s="90">
        <v>35379</v>
      </c>
      <c r="BWP16" s="90">
        <v>35379</v>
      </c>
      <c r="BWQ16" s="90">
        <v>35379</v>
      </c>
      <c r="BWR16" s="90">
        <v>35379</v>
      </c>
      <c r="BWS16" s="90">
        <v>35379</v>
      </c>
      <c r="BWT16" s="90">
        <v>35379</v>
      </c>
      <c r="BWU16" s="90">
        <v>35379</v>
      </c>
      <c r="BWV16" s="90">
        <v>35379</v>
      </c>
      <c r="BWW16" s="90">
        <v>35379</v>
      </c>
      <c r="BWX16" s="90">
        <v>35379</v>
      </c>
      <c r="BWY16" s="90">
        <v>35379</v>
      </c>
      <c r="BWZ16" s="90">
        <v>35379</v>
      </c>
      <c r="BXA16" s="90">
        <v>35379</v>
      </c>
      <c r="BXB16" s="90">
        <v>35379</v>
      </c>
      <c r="BXC16" s="90">
        <v>35379</v>
      </c>
      <c r="BXD16" s="90">
        <v>35379</v>
      </c>
      <c r="BXE16" s="90">
        <v>35379</v>
      </c>
      <c r="BXF16" s="90">
        <v>35379</v>
      </c>
      <c r="BXG16" s="90">
        <v>35379</v>
      </c>
      <c r="BXH16" s="90">
        <v>35379</v>
      </c>
      <c r="BXI16" s="90">
        <v>35379</v>
      </c>
      <c r="BXJ16" s="90">
        <v>35379</v>
      </c>
      <c r="BXK16" s="90">
        <v>35379</v>
      </c>
      <c r="BXL16" s="90">
        <v>35379</v>
      </c>
      <c r="BXM16" s="90">
        <v>35379</v>
      </c>
      <c r="BXN16" s="90">
        <v>35379</v>
      </c>
      <c r="BXO16" s="90">
        <v>35379</v>
      </c>
      <c r="BXP16" s="90">
        <v>35379</v>
      </c>
      <c r="BXQ16" s="90">
        <v>35379</v>
      </c>
      <c r="BXR16" s="90">
        <v>35379</v>
      </c>
      <c r="BXS16" s="90">
        <v>35379</v>
      </c>
      <c r="BXT16" s="90">
        <v>35379</v>
      </c>
      <c r="BXU16" s="90">
        <v>35379</v>
      </c>
      <c r="BXV16" s="90">
        <v>35379</v>
      </c>
      <c r="BXW16" s="90">
        <v>35379</v>
      </c>
      <c r="BXX16" s="90">
        <v>35379</v>
      </c>
      <c r="BXY16" s="90">
        <v>35379</v>
      </c>
      <c r="BXZ16" s="90">
        <v>35379</v>
      </c>
      <c r="BYA16" s="90">
        <v>35379</v>
      </c>
      <c r="BYB16" s="90">
        <v>35379</v>
      </c>
      <c r="BYC16" s="90">
        <v>35379</v>
      </c>
      <c r="BYD16" s="90">
        <v>35379</v>
      </c>
      <c r="BYE16" s="90">
        <v>35379</v>
      </c>
      <c r="BYF16" s="90">
        <v>35379</v>
      </c>
      <c r="BYG16" s="90">
        <v>35379</v>
      </c>
      <c r="BYH16" s="90">
        <v>35379</v>
      </c>
      <c r="BYI16" s="90">
        <v>35379</v>
      </c>
      <c r="BYJ16" s="90">
        <v>35379</v>
      </c>
      <c r="BYK16" s="90">
        <v>35379</v>
      </c>
      <c r="BYL16" s="90">
        <v>35379</v>
      </c>
      <c r="BYM16" s="90">
        <v>35379</v>
      </c>
      <c r="BYN16" s="90">
        <v>35379</v>
      </c>
      <c r="BYO16" s="90">
        <v>35379</v>
      </c>
      <c r="BYP16" s="90">
        <v>35379</v>
      </c>
      <c r="BYQ16" s="90">
        <v>35379</v>
      </c>
      <c r="BYR16" s="90">
        <v>35379</v>
      </c>
      <c r="BYS16" s="90">
        <v>35379</v>
      </c>
      <c r="BYT16" s="90">
        <v>35379</v>
      </c>
      <c r="BYU16" s="90">
        <v>35379</v>
      </c>
      <c r="BYV16" s="90">
        <v>35379</v>
      </c>
      <c r="BYW16" s="90">
        <v>35379</v>
      </c>
      <c r="BYX16" s="90">
        <v>35379</v>
      </c>
      <c r="BYY16" s="90">
        <v>35379</v>
      </c>
      <c r="BYZ16" s="90">
        <v>35379</v>
      </c>
      <c r="BZA16" s="90">
        <v>35379</v>
      </c>
      <c r="BZB16" s="90">
        <v>35379</v>
      </c>
      <c r="BZC16" s="90">
        <v>35379</v>
      </c>
      <c r="BZD16" s="90">
        <v>35379</v>
      </c>
      <c r="BZE16" s="90">
        <v>35379</v>
      </c>
      <c r="BZF16" s="90">
        <v>35379</v>
      </c>
      <c r="BZG16" s="90">
        <v>35379</v>
      </c>
      <c r="BZH16" s="90">
        <v>35379</v>
      </c>
      <c r="BZI16" s="90">
        <v>35379</v>
      </c>
      <c r="BZJ16" s="90">
        <v>35379</v>
      </c>
      <c r="BZK16" s="90">
        <v>35379</v>
      </c>
      <c r="BZL16" s="90">
        <v>35379</v>
      </c>
      <c r="BZM16" s="90">
        <v>35379</v>
      </c>
      <c r="BZN16" s="90">
        <v>35379</v>
      </c>
      <c r="BZO16" s="90">
        <v>35379</v>
      </c>
      <c r="BZP16" s="90">
        <v>35379</v>
      </c>
      <c r="BZQ16" s="90">
        <v>35379</v>
      </c>
      <c r="BZR16" s="90">
        <v>35379</v>
      </c>
      <c r="BZS16" s="90">
        <v>35379</v>
      </c>
      <c r="BZT16" s="90">
        <v>35379</v>
      </c>
      <c r="BZU16" s="90">
        <v>35379</v>
      </c>
      <c r="BZV16" s="90">
        <v>35379</v>
      </c>
      <c r="BZW16" s="90">
        <v>35379</v>
      </c>
      <c r="BZX16" s="90">
        <v>35379</v>
      </c>
      <c r="BZY16" s="90">
        <v>35379</v>
      </c>
      <c r="BZZ16" s="90">
        <v>35379</v>
      </c>
      <c r="CAA16" s="90">
        <v>35379</v>
      </c>
      <c r="CAB16" s="90">
        <v>35379</v>
      </c>
      <c r="CAC16" s="90">
        <v>35379</v>
      </c>
      <c r="CAD16" s="90">
        <v>35379</v>
      </c>
      <c r="CAE16" s="90">
        <v>35379</v>
      </c>
      <c r="CAF16" s="90">
        <v>35379</v>
      </c>
      <c r="CAG16" s="90">
        <v>35379</v>
      </c>
      <c r="CAH16" s="90">
        <v>35379</v>
      </c>
      <c r="CAI16" s="90">
        <v>35379</v>
      </c>
      <c r="CAJ16" s="90">
        <v>35379</v>
      </c>
      <c r="CAK16" s="90">
        <v>35379</v>
      </c>
      <c r="CAL16" s="90">
        <v>35379</v>
      </c>
      <c r="CAM16" s="90">
        <v>35379</v>
      </c>
      <c r="CAN16" s="90">
        <v>35379</v>
      </c>
      <c r="CAO16" s="90">
        <v>35379</v>
      </c>
      <c r="CAP16" s="90">
        <v>35379</v>
      </c>
      <c r="CAQ16" s="90">
        <v>35379</v>
      </c>
      <c r="CAR16" s="90">
        <v>35379</v>
      </c>
      <c r="CAS16" s="90">
        <v>35379</v>
      </c>
      <c r="CAT16" s="90">
        <v>35379</v>
      </c>
      <c r="CAU16" s="90">
        <v>35379</v>
      </c>
      <c r="CAV16" s="90">
        <v>35379</v>
      </c>
      <c r="CAW16" s="90">
        <v>35379</v>
      </c>
      <c r="CAX16" s="90">
        <v>35379</v>
      </c>
      <c r="CAY16" s="90">
        <v>35379</v>
      </c>
      <c r="CAZ16" s="90">
        <v>35379</v>
      </c>
      <c r="CBA16" s="90">
        <v>35379</v>
      </c>
      <c r="CBB16" s="90">
        <v>35379</v>
      </c>
      <c r="CBC16" s="90">
        <v>35379</v>
      </c>
      <c r="CBD16" s="90">
        <v>35379</v>
      </c>
      <c r="CBE16" s="90">
        <v>35379</v>
      </c>
      <c r="CBF16" s="90">
        <v>35379</v>
      </c>
      <c r="CBG16" s="90">
        <v>35379</v>
      </c>
      <c r="CBH16" s="90">
        <v>35379</v>
      </c>
      <c r="CBI16" s="90">
        <v>35379</v>
      </c>
      <c r="CBJ16" s="90">
        <v>35379</v>
      </c>
      <c r="CBK16" s="90">
        <v>35379</v>
      </c>
      <c r="CBL16" s="90">
        <v>35379</v>
      </c>
      <c r="CBM16" s="90">
        <v>35379</v>
      </c>
      <c r="CBN16" s="90">
        <v>35379</v>
      </c>
      <c r="CBO16" s="90">
        <v>35379</v>
      </c>
      <c r="CBP16" s="90">
        <v>35379</v>
      </c>
      <c r="CBQ16" s="90">
        <v>35379</v>
      </c>
      <c r="CBR16" s="90">
        <v>35379</v>
      </c>
      <c r="CBS16" s="90">
        <v>35379</v>
      </c>
      <c r="CBT16" s="90">
        <v>35379</v>
      </c>
      <c r="CBU16" s="90">
        <v>35379</v>
      </c>
      <c r="CBV16" s="90">
        <v>35379</v>
      </c>
      <c r="CBW16" s="90">
        <v>35379</v>
      </c>
      <c r="CBX16" s="90">
        <v>35379</v>
      </c>
      <c r="CBY16" s="90">
        <v>35379</v>
      </c>
      <c r="CBZ16" s="90">
        <v>35379</v>
      </c>
      <c r="CCA16" s="90">
        <v>35379</v>
      </c>
      <c r="CCB16" s="90">
        <v>35379</v>
      </c>
      <c r="CCC16" s="90">
        <v>35379</v>
      </c>
      <c r="CCD16" s="90">
        <v>35379</v>
      </c>
      <c r="CCE16" s="90">
        <v>35379</v>
      </c>
      <c r="CCF16" s="90">
        <v>35379</v>
      </c>
      <c r="CCG16" s="90">
        <v>35379</v>
      </c>
      <c r="CCH16" s="90">
        <v>35379</v>
      </c>
      <c r="CCI16" s="90">
        <v>35379</v>
      </c>
      <c r="CCJ16" s="90">
        <v>35379</v>
      </c>
      <c r="CCK16" s="90">
        <v>35379</v>
      </c>
      <c r="CCL16" s="90">
        <v>35379</v>
      </c>
      <c r="CCM16" s="90">
        <v>35379</v>
      </c>
      <c r="CCN16" s="90">
        <v>35379</v>
      </c>
      <c r="CCO16" s="90">
        <v>35379</v>
      </c>
      <c r="CCP16" s="90">
        <v>35379</v>
      </c>
      <c r="CCQ16" s="90">
        <v>35379</v>
      </c>
      <c r="CCR16" s="90">
        <v>35379</v>
      </c>
      <c r="CCS16" s="90">
        <v>35379</v>
      </c>
      <c r="CCT16" s="90">
        <v>35379</v>
      </c>
      <c r="CCU16" s="90">
        <v>35379</v>
      </c>
      <c r="CCV16" s="90">
        <v>35379</v>
      </c>
      <c r="CCW16" s="90">
        <v>35379</v>
      </c>
      <c r="CCX16" s="90">
        <v>35379</v>
      </c>
      <c r="CCY16" s="90">
        <v>35379</v>
      </c>
      <c r="CCZ16" s="90">
        <v>35379</v>
      </c>
      <c r="CDA16" s="90">
        <v>35379</v>
      </c>
      <c r="CDB16" s="90">
        <v>35379</v>
      </c>
      <c r="CDC16" s="90">
        <v>35379</v>
      </c>
      <c r="CDD16" s="90">
        <v>35379</v>
      </c>
      <c r="CDE16" s="90">
        <v>35379</v>
      </c>
      <c r="CDF16" s="90">
        <v>35379</v>
      </c>
      <c r="CDG16" s="90">
        <v>35379</v>
      </c>
      <c r="CDH16" s="90">
        <v>35379</v>
      </c>
      <c r="CDI16" s="90">
        <v>35379</v>
      </c>
      <c r="CDJ16" s="90">
        <v>35379</v>
      </c>
      <c r="CDK16" s="90">
        <v>35379</v>
      </c>
      <c r="CDL16" s="90">
        <v>35379</v>
      </c>
      <c r="CDM16" s="90">
        <v>35379</v>
      </c>
      <c r="CDN16" s="90">
        <v>35379</v>
      </c>
      <c r="CDO16" s="90">
        <v>35379</v>
      </c>
      <c r="CDP16" s="90">
        <v>35379</v>
      </c>
      <c r="CDQ16" s="90">
        <v>35379</v>
      </c>
      <c r="CDR16" s="90">
        <v>35379</v>
      </c>
      <c r="CDS16" s="90">
        <v>35379</v>
      </c>
      <c r="CDT16" s="90">
        <v>35379</v>
      </c>
      <c r="CDU16" s="90">
        <v>35379</v>
      </c>
      <c r="CDV16" s="90">
        <v>35379</v>
      </c>
      <c r="CDW16" s="90">
        <v>35379</v>
      </c>
      <c r="CDX16" s="90">
        <v>35379</v>
      </c>
      <c r="CDY16" s="90">
        <v>35379</v>
      </c>
      <c r="CDZ16" s="90">
        <v>35379</v>
      </c>
      <c r="CEA16" s="90">
        <v>35379</v>
      </c>
      <c r="CEB16" s="90">
        <v>35379</v>
      </c>
      <c r="CEC16" s="90">
        <v>35379</v>
      </c>
      <c r="CED16" s="90">
        <v>35379</v>
      </c>
      <c r="CEE16" s="90">
        <v>35379</v>
      </c>
      <c r="CEF16" s="90">
        <v>35379</v>
      </c>
      <c r="CEG16" s="90">
        <v>35379</v>
      </c>
      <c r="CEH16" s="90">
        <v>35379</v>
      </c>
      <c r="CEI16" s="90">
        <v>35379</v>
      </c>
      <c r="CEJ16" s="90">
        <v>35379</v>
      </c>
      <c r="CEK16" s="90">
        <v>35379</v>
      </c>
      <c r="CEL16" s="90">
        <v>35379</v>
      </c>
      <c r="CEM16" s="90">
        <v>35379</v>
      </c>
      <c r="CEN16" s="90">
        <v>35379</v>
      </c>
      <c r="CEO16" s="90">
        <v>35379</v>
      </c>
      <c r="CEP16" s="90">
        <v>35379</v>
      </c>
      <c r="CEQ16" s="90">
        <v>35379</v>
      </c>
      <c r="CER16" s="90">
        <v>35379</v>
      </c>
      <c r="CES16" s="90">
        <v>35379</v>
      </c>
      <c r="CET16" s="90">
        <v>35379</v>
      </c>
      <c r="CEU16" s="90">
        <v>35379</v>
      </c>
      <c r="CEV16" s="90">
        <v>35379</v>
      </c>
      <c r="CEW16" s="90">
        <v>35379</v>
      </c>
      <c r="CEX16" s="90">
        <v>35379</v>
      </c>
      <c r="CEY16" s="90">
        <v>35379</v>
      </c>
      <c r="CEZ16" s="90">
        <v>35379</v>
      </c>
      <c r="CFA16" s="90">
        <v>35379</v>
      </c>
      <c r="CFB16" s="90">
        <v>35379</v>
      </c>
      <c r="CFC16" s="90">
        <v>35379</v>
      </c>
      <c r="CFD16" s="90">
        <v>35379</v>
      </c>
      <c r="CFE16" s="90">
        <v>35379</v>
      </c>
      <c r="CFF16" s="90">
        <v>35379</v>
      </c>
      <c r="CFG16" s="90">
        <v>35379</v>
      </c>
      <c r="CFH16" s="90">
        <v>35379</v>
      </c>
      <c r="CFI16" s="90">
        <v>35379</v>
      </c>
      <c r="CFJ16" s="90">
        <v>35379</v>
      </c>
      <c r="CFK16" s="90">
        <v>35379</v>
      </c>
      <c r="CFL16" s="90">
        <v>35379</v>
      </c>
      <c r="CFM16" s="90">
        <v>35379</v>
      </c>
      <c r="CFN16" s="90">
        <v>35379</v>
      </c>
      <c r="CFO16" s="90">
        <v>35379</v>
      </c>
      <c r="CFP16" s="90">
        <v>35379</v>
      </c>
      <c r="CFQ16" s="90">
        <v>35379</v>
      </c>
      <c r="CFR16" s="90">
        <v>35379</v>
      </c>
      <c r="CFS16" s="90">
        <v>35379</v>
      </c>
      <c r="CFT16" s="90">
        <v>35379</v>
      </c>
      <c r="CFU16" s="90">
        <v>35379</v>
      </c>
      <c r="CFV16" s="90">
        <v>35379</v>
      </c>
      <c r="CFW16" s="90">
        <v>35379</v>
      </c>
      <c r="CFX16" s="90">
        <v>35379</v>
      </c>
      <c r="CFY16" s="90">
        <v>35379</v>
      </c>
      <c r="CFZ16" s="90">
        <v>35379</v>
      </c>
      <c r="CGA16" s="90">
        <v>35379</v>
      </c>
      <c r="CGB16" s="90">
        <v>35379</v>
      </c>
      <c r="CGC16" s="90">
        <v>35379</v>
      </c>
      <c r="CGD16" s="90">
        <v>35379</v>
      </c>
      <c r="CGE16" s="90">
        <v>35379</v>
      </c>
      <c r="CGF16" s="90">
        <v>35379</v>
      </c>
      <c r="CGG16" s="90">
        <v>35379</v>
      </c>
      <c r="CGH16" s="90">
        <v>35379</v>
      </c>
      <c r="CGI16" s="90">
        <v>35379</v>
      </c>
      <c r="CGJ16" s="90">
        <v>35379</v>
      </c>
      <c r="CGK16" s="90">
        <v>35379</v>
      </c>
      <c r="CGL16" s="90">
        <v>35379</v>
      </c>
      <c r="CGM16" s="90">
        <v>35379</v>
      </c>
      <c r="CGN16" s="90">
        <v>35379</v>
      </c>
      <c r="CGO16" s="90">
        <v>35379</v>
      </c>
      <c r="CGP16" s="90">
        <v>35379</v>
      </c>
      <c r="CGQ16" s="90">
        <v>35379</v>
      </c>
      <c r="CGR16" s="90">
        <v>35379</v>
      </c>
      <c r="CGS16" s="90">
        <v>35379</v>
      </c>
      <c r="CGT16" s="90">
        <v>35379</v>
      </c>
      <c r="CGU16" s="90">
        <v>35379</v>
      </c>
      <c r="CGV16" s="90">
        <v>35379</v>
      </c>
      <c r="CGW16" s="90">
        <v>35379</v>
      </c>
      <c r="CGX16" s="90">
        <v>35379</v>
      </c>
      <c r="CGY16" s="90">
        <v>35379</v>
      </c>
      <c r="CGZ16" s="90">
        <v>35379</v>
      </c>
      <c r="CHA16" s="90">
        <v>35379</v>
      </c>
      <c r="CHB16" s="90">
        <v>35379</v>
      </c>
      <c r="CHC16" s="90">
        <v>35379</v>
      </c>
      <c r="CHD16" s="90">
        <v>35379</v>
      </c>
      <c r="CHE16" s="90">
        <v>35379</v>
      </c>
      <c r="CHF16" s="90">
        <v>35379</v>
      </c>
      <c r="CHG16" s="90">
        <v>35379</v>
      </c>
      <c r="CHH16" s="90">
        <v>35379</v>
      </c>
      <c r="CHI16" s="90">
        <v>35379</v>
      </c>
      <c r="CHJ16" s="90">
        <v>35379</v>
      </c>
      <c r="CHK16" s="90">
        <v>35379</v>
      </c>
      <c r="CHL16" s="90">
        <v>35379</v>
      </c>
      <c r="CHM16" s="90">
        <v>35379</v>
      </c>
      <c r="CHN16" s="90">
        <v>35379</v>
      </c>
      <c r="CHO16" s="90">
        <v>35379</v>
      </c>
      <c r="CHP16" s="90">
        <v>35379</v>
      </c>
      <c r="CHQ16" s="90">
        <v>35379</v>
      </c>
      <c r="CHR16" s="90">
        <v>35379</v>
      </c>
      <c r="CHS16" s="90">
        <v>35379</v>
      </c>
      <c r="CHT16" s="90">
        <v>35379</v>
      </c>
      <c r="CHU16" s="90">
        <v>35379</v>
      </c>
      <c r="CHV16" s="90">
        <v>35379</v>
      </c>
      <c r="CHW16" s="90">
        <v>35379</v>
      </c>
      <c r="CHX16" s="90">
        <v>35379</v>
      </c>
      <c r="CHY16" s="90">
        <v>35379</v>
      </c>
      <c r="CHZ16" s="90">
        <v>35379</v>
      </c>
      <c r="CIA16" s="90">
        <v>35379</v>
      </c>
      <c r="CIB16" s="90">
        <v>35379</v>
      </c>
      <c r="CIC16" s="90">
        <v>35379</v>
      </c>
      <c r="CID16" s="90">
        <v>35379</v>
      </c>
      <c r="CIE16" s="90">
        <v>35379</v>
      </c>
      <c r="CIF16" s="90">
        <v>35379</v>
      </c>
      <c r="CIG16" s="90">
        <v>35379</v>
      </c>
      <c r="CIH16" s="90">
        <v>35379</v>
      </c>
      <c r="CII16" s="90">
        <v>35379</v>
      </c>
      <c r="CIJ16" s="90">
        <v>35379</v>
      </c>
      <c r="CIK16" s="90">
        <v>35379</v>
      </c>
      <c r="CIL16" s="90">
        <v>35379</v>
      </c>
      <c r="CIM16" s="90">
        <v>35379</v>
      </c>
      <c r="CIN16" s="90">
        <v>35379</v>
      </c>
      <c r="CIO16" s="90">
        <v>35379</v>
      </c>
      <c r="CIP16" s="90">
        <v>35379</v>
      </c>
      <c r="CIQ16" s="90">
        <v>35379</v>
      </c>
      <c r="CIR16" s="90">
        <v>35379</v>
      </c>
      <c r="CIS16" s="90">
        <v>35379</v>
      </c>
      <c r="CIT16" s="90">
        <v>35379</v>
      </c>
      <c r="CIU16" s="90">
        <v>35379</v>
      </c>
      <c r="CIV16" s="90">
        <v>35379</v>
      </c>
      <c r="CIW16" s="90">
        <v>35379</v>
      </c>
      <c r="CIX16" s="90">
        <v>35379</v>
      </c>
      <c r="CIY16" s="90">
        <v>35379</v>
      </c>
      <c r="CIZ16" s="90">
        <v>35379</v>
      </c>
      <c r="CJA16" s="90">
        <v>35379</v>
      </c>
      <c r="CJB16" s="90">
        <v>35379</v>
      </c>
      <c r="CJC16" s="90">
        <v>35379</v>
      </c>
      <c r="CJD16" s="90">
        <v>35379</v>
      </c>
      <c r="CJE16" s="90">
        <v>35379</v>
      </c>
      <c r="CJF16" s="90">
        <v>35379</v>
      </c>
      <c r="CJG16" s="90">
        <v>35379</v>
      </c>
      <c r="CJH16" s="90">
        <v>35379</v>
      </c>
      <c r="CJI16" s="90">
        <v>35379</v>
      </c>
      <c r="CJJ16" s="90">
        <v>35379</v>
      </c>
      <c r="CJK16" s="90">
        <v>35379</v>
      </c>
      <c r="CJL16" s="90">
        <v>35379</v>
      </c>
      <c r="CJM16" s="90">
        <v>35379</v>
      </c>
      <c r="CJN16" s="90">
        <v>35379</v>
      </c>
      <c r="CJO16" s="90">
        <v>35379</v>
      </c>
      <c r="CJP16" s="90">
        <v>35379</v>
      </c>
      <c r="CJQ16" s="90">
        <v>35379</v>
      </c>
      <c r="CJR16" s="90">
        <v>35379</v>
      </c>
      <c r="CJS16" s="90">
        <v>35379</v>
      </c>
      <c r="CJT16" s="90">
        <v>35379</v>
      </c>
      <c r="CJU16" s="90">
        <v>35379</v>
      </c>
      <c r="CJV16" s="90">
        <v>35379</v>
      </c>
      <c r="CJW16" s="90">
        <v>35379</v>
      </c>
      <c r="CJX16" s="90">
        <v>35379</v>
      </c>
      <c r="CJY16" s="90">
        <v>35379</v>
      </c>
      <c r="CJZ16" s="90">
        <v>35379</v>
      </c>
      <c r="CKA16" s="90">
        <v>35379</v>
      </c>
      <c r="CKB16" s="90">
        <v>35379</v>
      </c>
      <c r="CKC16" s="90">
        <v>35379</v>
      </c>
      <c r="CKD16" s="90">
        <v>35379</v>
      </c>
      <c r="CKE16" s="90">
        <v>35379</v>
      </c>
      <c r="CKF16" s="90">
        <v>35379</v>
      </c>
      <c r="CKG16" s="90">
        <v>35379</v>
      </c>
      <c r="CKH16" s="90">
        <v>35379</v>
      </c>
      <c r="CKI16" s="90">
        <v>35379</v>
      </c>
      <c r="CKJ16" s="90">
        <v>35379</v>
      </c>
      <c r="CKK16" s="90">
        <v>35379</v>
      </c>
      <c r="CKL16" s="90">
        <v>35379</v>
      </c>
      <c r="CKM16" s="90">
        <v>35379</v>
      </c>
      <c r="CKN16" s="90">
        <v>35379</v>
      </c>
      <c r="CKO16" s="90">
        <v>35379</v>
      </c>
      <c r="CKP16" s="90">
        <v>35379</v>
      </c>
      <c r="CKQ16" s="90">
        <v>35379</v>
      </c>
      <c r="CKR16" s="90">
        <v>35379</v>
      </c>
      <c r="CKS16" s="90">
        <v>35379</v>
      </c>
      <c r="CKT16" s="90">
        <v>35379</v>
      </c>
      <c r="CKU16" s="90">
        <v>35379</v>
      </c>
      <c r="CKV16" s="90">
        <v>35379</v>
      </c>
      <c r="CKW16" s="90">
        <v>35379</v>
      </c>
      <c r="CKX16" s="90">
        <v>35379</v>
      </c>
      <c r="CKY16" s="90">
        <v>35379</v>
      </c>
      <c r="CKZ16" s="90">
        <v>35379</v>
      </c>
      <c r="CLA16" s="90">
        <v>35379</v>
      </c>
      <c r="CLB16" s="90">
        <v>35379</v>
      </c>
      <c r="CLC16" s="90">
        <v>35379</v>
      </c>
      <c r="CLD16" s="90">
        <v>35379</v>
      </c>
      <c r="CLE16" s="90">
        <v>35379</v>
      </c>
      <c r="CLF16" s="90">
        <v>35379</v>
      </c>
      <c r="CLG16" s="90">
        <v>35379</v>
      </c>
      <c r="CLH16" s="90">
        <v>35379</v>
      </c>
      <c r="CLI16" s="90">
        <v>35379</v>
      </c>
      <c r="CLJ16" s="90">
        <v>35379</v>
      </c>
      <c r="CLK16" s="90">
        <v>35379</v>
      </c>
      <c r="CLL16" s="90">
        <v>35379</v>
      </c>
      <c r="CLM16" s="90">
        <v>35379</v>
      </c>
      <c r="CLN16" s="90">
        <v>35379</v>
      </c>
      <c r="CLO16" s="90">
        <v>35379</v>
      </c>
      <c r="CLP16" s="90">
        <v>35379</v>
      </c>
      <c r="CLQ16" s="90">
        <v>35379</v>
      </c>
      <c r="CLR16" s="90">
        <v>35379</v>
      </c>
      <c r="CLS16" s="90">
        <v>35379</v>
      </c>
      <c r="CLT16" s="90">
        <v>35379</v>
      </c>
      <c r="CLU16" s="90">
        <v>35379</v>
      </c>
      <c r="CLV16" s="90">
        <v>35379</v>
      </c>
      <c r="CLW16" s="90">
        <v>35379</v>
      </c>
      <c r="CLX16" s="90">
        <v>35379</v>
      </c>
      <c r="CLY16" s="90">
        <v>35379</v>
      </c>
      <c r="CLZ16" s="90">
        <v>35379</v>
      </c>
      <c r="CMA16" s="90">
        <v>35379</v>
      </c>
      <c r="CMB16" s="90">
        <v>35379</v>
      </c>
      <c r="CMC16" s="90">
        <v>35379</v>
      </c>
      <c r="CMD16" s="90">
        <v>35379</v>
      </c>
      <c r="CME16" s="90">
        <v>35379</v>
      </c>
      <c r="CMF16" s="90">
        <v>35379</v>
      </c>
      <c r="CMG16" s="90">
        <v>35379</v>
      </c>
      <c r="CMH16" s="90">
        <v>35379</v>
      </c>
      <c r="CMI16" s="90">
        <v>35379</v>
      </c>
      <c r="CMJ16" s="90">
        <v>35379</v>
      </c>
      <c r="CMK16" s="90">
        <v>35379</v>
      </c>
      <c r="CML16" s="90">
        <v>35379</v>
      </c>
      <c r="CMM16" s="90">
        <v>35379</v>
      </c>
      <c r="CMN16" s="90">
        <v>35379</v>
      </c>
      <c r="CMO16" s="90">
        <v>35379</v>
      </c>
      <c r="CMP16" s="90">
        <v>35379</v>
      </c>
      <c r="CMQ16" s="90">
        <v>35379</v>
      </c>
      <c r="CMR16" s="90">
        <v>35379</v>
      </c>
      <c r="CMS16" s="90">
        <v>35379</v>
      </c>
      <c r="CMT16" s="90">
        <v>35379</v>
      </c>
      <c r="CMU16" s="90">
        <v>35379</v>
      </c>
      <c r="CMV16" s="90">
        <v>35379</v>
      </c>
      <c r="CMW16" s="90">
        <v>35379</v>
      </c>
      <c r="CMX16" s="90">
        <v>35379</v>
      </c>
      <c r="CMY16" s="90">
        <v>35379</v>
      </c>
      <c r="CMZ16" s="90">
        <v>35379</v>
      </c>
      <c r="CNA16" s="90">
        <v>35379</v>
      </c>
      <c r="CNB16" s="90">
        <v>35379</v>
      </c>
      <c r="CNC16" s="90">
        <v>35379</v>
      </c>
      <c r="CND16" s="90">
        <v>35379</v>
      </c>
      <c r="CNE16" s="90">
        <v>35379</v>
      </c>
      <c r="CNF16" s="90">
        <v>35379</v>
      </c>
      <c r="CNG16" s="90">
        <v>35379</v>
      </c>
      <c r="CNH16" s="90">
        <v>35379</v>
      </c>
      <c r="CNI16" s="90">
        <v>35379</v>
      </c>
      <c r="CNJ16" s="90">
        <v>35379</v>
      </c>
      <c r="CNK16" s="90">
        <v>35379</v>
      </c>
      <c r="CNL16" s="90">
        <v>35379</v>
      </c>
      <c r="CNM16" s="90">
        <v>35379</v>
      </c>
      <c r="CNN16" s="90">
        <v>35379</v>
      </c>
      <c r="CNO16" s="90">
        <v>35379</v>
      </c>
      <c r="CNP16" s="90">
        <v>35379</v>
      </c>
      <c r="CNQ16" s="90">
        <v>35379</v>
      </c>
      <c r="CNR16" s="90">
        <v>35379</v>
      </c>
      <c r="CNS16" s="90">
        <v>35379</v>
      </c>
      <c r="CNT16" s="90">
        <v>35379</v>
      </c>
      <c r="CNU16" s="90">
        <v>35379</v>
      </c>
      <c r="CNV16" s="90">
        <v>35379</v>
      </c>
      <c r="CNW16" s="90">
        <v>35379</v>
      </c>
      <c r="CNX16" s="90">
        <v>35379</v>
      </c>
      <c r="CNY16" s="90">
        <v>35379</v>
      </c>
      <c r="CNZ16" s="90">
        <v>35379</v>
      </c>
      <c r="COA16" s="90">
        <v>35379</v>
      </c>
      <c r="COB16" s="90">
        <v>35379</v>
      </c>
      <c r="COC16" s="90">
        <v>35379</v>
      </c>
      <c r="COD16" s="90">
        <v>35379</v>
      </c>
      <c r="COE16" s="90">
        <v>35379</v>
      </c>
      <c r="COF16" s="90">
        <v>35379</v>
      </c>
      <c r="COG16" s="90">
        <v>35379</v>
      </c>
      <c r="COH16" s="90">
        <v>35379</v>
      </c>
      <c r="COI16" s="90">
        <v>35379</v>
      </c>
      <c r="COJ16" s="90">
        <v>35379</v>
      </c>
      <c r="COK16" s="90">
        <v>35379</v>
      </c>
      <c r="COL16" s="90">
        <v>35379</v>
      </c>
      <c r="COM16" s="90">
        <v>35379</v>
      </c>
      <c r="CON16" s="90">
        <v>35379</v>
      </c>
      <c r="COO16" s="90">
        <v>35379</v>
      </c>
      <c r="COP16" s="90">
        <v>35379</v>
      </c>
      <c r="COQ16" s="90">
        <v>35379</v>
      </c>
      <c r="COR16" s="90">
        <v>35379</v>
      </c>
      <c r="COS16" s="90">
        <v>35379</v>
      </c>
      <c r="COT16" s="90">
        <v>35379</v>
      </c>
      <c r="COU16" s="90">
        <v>35379</v>
      </c>
      <c r="COV16" s="90">
        <v>35379</v>
      </c>
      <c r="COW16" s="90">
        <v>35379</v>
      </c>
      <c r="COX16" s="90">
        <v>35379</v>
      </c>
      <c r="COY16" s="90">
        <v>35379</v>
      </c>
      <c r="COZ16" s="90">
        <v>35379</v>
      </c>
      <c r="CPA16" s="90">
        <v>35379</v>
      </c>
      <c r="CPB16" s="90">
        <v>35379</v>
      </c>
      <c r="CPC16" s="90">
        <v>35379</v>
      </c>
      <c r="CPD16" s="90">
        <v>35379</v>
      </c>
      <c r="CPE16" s="90">
        <v>35379</v>
      </c>
      <c r="CPF16" s="90">
        <v>35379</v>
      </c>
      <c r="CPG16" s="90">
        <v>35379</v>
      </c>
      <c r="CPH16" s="90">
        <v>35379</v>
      </c>
      <c r="CPI16" s="90">
        <v>35379</v>
      </c>
      <c r="CPJ16" s="90">
        <v>35379</v>
      </c>
      <c r="CPK16" s="90">
        <v>35379</v>
      </c>
      <c r="CPL16" s="90">
        <v>35379</v>
      </c>
      <c r="CPM16" s="90">
        <v>35379</v>
      </c>
      <c r="CPN16" s="90">
        <v>35379</v>
      </c>
      <c r="CPO16" s="90">
        <v>35379</v>
      </c>
      <c r="CPP16" s="90">
        <v>35379</v>
      </c>
      <c r="CPQ16" s="90">
        <v>35379</v>
      </c>
      <c r="CPR16" s="90">
        <v>35379</v>
      </c>
      <c r="CPS16" s="90">
        <v>35379</v>
      </c>
      <c r="CPT16" s="90">
        <v>35379</v>
      </c>
      <c r="CPU16" s="90">
        <v>35379</v>
      </c>
      <c r="CPV16" s="90">
        <v>35379</v>
      </c>
      <c r="CPW16" s="90">
        <v>35379</v>
      </c>
      <c r="CPX16" s="90">
        <v>35379</v>
      </c>
      <c r="CPY16" s="90">
        <v>35379</v>
      </c>
      <c r="CPZ16" s="90">
        <v>35379</v>
      </c>
      <c r="CQA16" s="90">
        <v>35379</v>
      </c>
      <c r="CQB16" s="90">
        <v>35379</v>
      </c>
      <c r="CQC16" s="90">
        <v>35379</v>
      </c>
      <c r="CQD16" s="90">
        <v>35379</v>
      </c>
      <c r="CQE16" s="90">
        <v>35379</v>
      </c>
      <c r="CQF16" s="90">
        <v>35379</v>
      </c>
      <c r="CQG16" s="90">
        <v>35379</v>
      </c>
      <c r="CQH16" s="90">
        <v>35379</v>
      </c>
      <c r="CQI16" s="90">
        <v>35379</v>
      </c>
      <c r="CQJ16" s="90">
        <v>35379</v>
      </c>
      <c r="CQK16" s="90">
        <v>35379</v>
      </c>
      <c r="CQL16" s="90">
        <v>35379</v>
      </c>
      <c r="CQM16" s="90">
        <v>35379</v>
      </c>
      <c r="CQN16" s="90">
        <v>35379</v>
      </c>
      <c r="CQO16" s="90">
        <v>35379</v>
      </c>
      <c r="CQP16" s="90">
        <v>35379</v>
      </c>
      <c r="CQQ16" s="90">
        <v>35379</v>
      </c>
      <c r="CQR16" s="90">
        <v>35379</v>
      </c>
      <c r="CQS16" s="90">
        <v>35379</v>
      </c>
      <c r="CQT16" s="90">
        <v>35379</v>
      </c>
      <c r="CQU16" s="90">
        <v>35379</v>
      </c>
      <c r="CQV16" s="90">
        <v>35379</v>
      </c>
      <c r="CQW16" s="90">
        <v>35379</v>
      </c>
      <c r="CQX16" s="90">
        <v>35379</v>
      </c>
      <c r="CQY16" s="90">
        <v>35379</v>
      </c>
      <c r="CQZ16" s="90">
        <v>35379</v>
      </c>
      <c r="CRA16" s="90">
        <v>35379</v>
      </c>
      <c r="CRB16" s="90">
        <v>35379</v>
      </c>
      <c r="CRC16" s="90">
        <v>35379</v>
      </c>
      <c r="CRD16" s="90">
        <v>35379</v>
      </c>
      <c r="CRE16" s="90">
        <v>35379</v>
      </c>
      <c r="CRF16" s="90">
        <v>35379</v>
      </c>
      <c r="CRG16" s="90">
        <v>35379</v>
      </c>
      <c r="CRH16" s="90">
        <v>35379</v>
      </c>
      <c r="CRI16" s="90">
        <v>35379</v>
      </c>
      <c r="CRJ16" s="90">
        <v>35379</v>
      </c>
      <c r="CRK16" s="90">
        <v>35379</v>
      </c>
      <c r="CRL16" s="90">
        <v>35379</v>
      </c>
      <c r="CRM16" s="90">
        <v>35379</v>
      </c>
      <c r="CRN16" s="90">
        <v>35379</v>
      </c>
      <c r="CRO16" s="90">
        <v>35379</v>
      </c>
      <c r="CRP16" s="90">
        <v>35379</v>
      </c>
      <c r="CRQ16" s="90">
        <v>35379</v>
      </c>
      <c r="CRR16" s="90">
        <v>35379</v>
      </c>
      <c r="CRS16" s="90">
        <v>35379</v>
      </c>
      <c r="CRT16" s="90">
        <v>35379</v>
      </c>
      <c r="CRU16" s="90">
        <v>35379</v>
      </c>
      <c r="CRV16" s="90">
        <v>35379</v>
      </c>
      <c r="CRW16" s="90">
        <v>35379</v>
      </c>
      <c r="CRX16" s="90">
        <v>35379</v>
      </c>
      <c r="CRY16" s="90">
        <v>35379</v>
      </c>
      <c r="CRZ16" s="90">
        <v>35379</v>
      </c>
      <c r="CSA16" s="90">
        <v>35379</v>
      </c>
      <c r="CSB16" s="90">
        <v>35379</v>
      </c>
      <c r="CSC16" s="90">
        <v>35379</v>
      </c>
      <c r="CSD16" s="90">
        <v>35379</v>
      </c>
      <c r="CSE16" s="90">
        <v>35379</v>
      </c>
      <c r="CSF16" s="90">
        <v>35379</v>
      </c>
      <c r="CSG16" s="90">
        <v>35379</v>
      </c>
      <c r="CSH16" s="90">
        <v>35379</v>
      </c>
      <c r="CSI16" s="90">
        <v>35379</v>
      </c>
      <c r="CSJ16" s="90">
        <v>35379</v>
      </c>
      <c r="CSK16" s="90">
        <v>35379</v>
      </c>
      <c r="CSL16" s="90">
        <v>35379</v>
      </c>
      <c r="CSM16" s="90">
        <v>35379</v>
      </c>
      <c r="CSN16" s="90">
        <v>35379</v>
      </c>
      <c r="CSO16" s="90">
        <v>35379</v>
      </c>
      <c r="CSP16" s="90">
        <v>35379</v>
      </c>
      <c r="CSQ16" s="90">
        <v>35379</v>
      </c>
      <c r="CSR16" s="90">
        <v>35379</v>
      </c>
      <c r="CSS16" s="90">
        <v>35379</v>
      </c>
      <c r="CST16" s="90">
        <v>35379</v>
      </c>
      <c r="CSU16" s="90">
        <v>35379</v>
      </c>
      <c r="CSV16" s="90">
        <v>35379</v>
      </c>
      <c r="CSW16" s="90">
        <v>35379</v>
      </c>
      <c r="CSX16" s="90">
        <v>35379</v>
      </c>
      <c r="CSY16" s="90">
        <v>35379</v>
      </c>
      <c r="CSZ16" s="90">
        <v>35379</v>
      </c>
      <c r="CTA16" s="90">
        <v>35379</v>
      </c>
      <c r="CTB16" s="90">
        <v>35379</v>
      </c>
      <c r="CTC16" s="90">
        <v>35379</v>
      </c>
      <c r="CTD16" s="90">
        <v>35379</v>
      </c>
      <c r="CTE16" s="90">
        <v>35379</v>
      </c>
      <c r="CTF16" s="90">
        <v>35379</v>
      </c>
      <c r="CTG16" s="90">
        <v>35379</v>
      </c>
      <c r="CTH16" s="90">
        <v>35379</v>
      </c>
      <c r="CTI16" s="90">
        <v>35379</v>
      </c>
      <c r="CTJ16" s="90">
        <v>35379</v>
      </c>
      <c r="CTK16" s="90">
        <v>35379</v>
      </c>
      <c r="CTL16" s="90">
        <v>35379</v>
      </c>
      <c r="CTM16" s="90">
        <v>35379</v>
      </c>
      <c r="CTN16" s="90">
        <v>35379</v>
      </c>
      <c r="CTO16" s="90">
        <v>35379</v>
      </c>
      <c r="CTP16" s="90">
        <v>35379</v>
      </c>
      <c r="CTQ16" s="90">
        <v>35379</v>
      </c>
      <c r="CTR16" s="90">
        <v>35379</v>
      </c>
      <c r="CTS16" s="90">
        <v>35379</v>
      </c>
      <c r="CTT16" s="90">
        <v>35379</v>
      </c>
      <c r="CTU16" s="90">
        <v>35379</v>
      </c>
      <c r="CTV16" s="90">
        <v>35379</v>
      </c>
      <c r="CTW16" s="90">
        <v>35379</v>
      </c>
      <c r="CTX16" s="90">
        <v>35379</v>
      </c>
      <c r="CTY16" s="90">
        <v>35379</v>
      </c>
      <c r="CTZ16" s="90">
        <v>35379</v>
      </c>
      <c r="CUA16" s="90">
        <v>35379</v>
      </c>
      <c r="CUB16" s="90">
        <v>35379</v>
      </c>
      <c r="CUC16" s="90">
        <v>35379</v>
      </c>
      <c r="CUD16" s="90">
        <v>35379</v>
      </c>
      <c r="CUE16" s="90">
        <v>35379</v>
      </c>
      <c r="CUF16" s="90">
        <v>35379</v>
      </c>
      <c r="CUG16" s="90">
        <v>35379</v>
      </c>
      <c r="CUH16" s="90">
        <v>35379</v>
      </c>
      <c r="CUI16" s="90">
        <v>35379</v>
      </c>
      <c r="CUJ16" s="90">
        <v>35379</v>
      </c>
      <c r="CUK16" s="90">
        <v>35379</v>
      </c>
      <c r="CUL16" s="90">
        <v>35379</v>
      </c>
      <c r="CUM16" s="90">
        <v>35379</v>
      </c>
      <c r="CUN16" s="90">
        <v>35379</v>
      </c>
      <c r="CUO16" s="90">
        <v>35379</v>
      </c>
      <c r="CUP16" s="90">
        <v>35379</v>
      </c>
      <c r="CUQ16" s="90">
        <v>35379</v>
      </c>
      <c r="CUR16" s="90">
        <v>35379</v>
      </c>
      <c r="CUS16" s="90">
        <v>35379</v>
      </c>
      <c r="CUT16" s="90">
        <v>35379</v>
      </c>
      <c r="CUU16" s="90">
        <v>35379</v>
      </c>
      <c r="CUV16" s="90">
        <v>35379</v>
      </c>
      <c r="CUW16" s="90">
        <v>35379</v>
      </c>
      <c r="CUX16" s="90">
        <v>35379</v>
      </c>
      <c r="CUY16" s="90">
        <v>35379</v>
      </c>
      <c r="CUZ16" s="90">
        <v>35379</v>
      </c>
      <c r="CVA16" s="90">
        <v>35379</v>
      </c>
      <c r="CVB16" s="90">
        <v>35379</v>
      </c>
      <c r="CVC16" s="90">
        <v>35379</v>
      </c>
      <c r="CVD16" s="90">
        <v>35379</v>
      </c>
      <c r="CVE16" s="90">
        <v>35379</v>
      </c>
      <c r="CVF16" s="90">
        <v>35379</v>
      </c>
      <c r="CVG16" s="90">
        <v>35379</v>
      </c>
      <c r="CVH16" s="90">
        <v>35379</v>
      </c>
      <c r="CVI16" s="90">
        <v>35379</v>
      </c>
      <c r="CVJ16" s="90">
        <v>35379</v>
      </c>
      <c r="CVK16" s="90">
        <v>35379</v>
      </c>
      <c r="CVL16" s="90">
        <v>35379</v>
      </c>
      <c r="CVM16" s="90">
        <v>35379</v>
      </c>
      <c r="CVN16" s="90">
        <v>35379</v>
      </c>
      <c r="CVO16" s="90">
        <v>35379</v>
      </c>
      <c r="CVP16" s="90">
        <v>35379</v>
      </c>
      <c r="CVQ16" s="90">
        <v>35379</v>
      </c>
      <c r="CVR16" s="90">
        <v>35379</v>
      </c>
      <c r="CVS16" s="90">
        <v>35379</v>
      </c>
      <c r="CVT16" s="90">
        <v>35379</v>
      </c>
      <c r="CVU16" s="90">
        <v>35379</v>
      </c>
      <c r="CVV16" s="90">
        <v>35379</v>
      </c>
      <c r="CVW16" s="90">
        <v>35379</v>
      </c>
      <c r="CVX16" s="90">
        <v>35379</v>
      </c>
      <c r="CVY16" s="90">
        <v>35379</v>
      </c>
      <c r="CVZ16" s="90">
        <v>35379</v>
      </c>
      <c r="CWA16" s="90">
        <v>35379</v>
      </c>
      <c r="CWB16" s="90">
        <v>35379</v>
      </c>
      <c r="CWC16" s="90">
        <v>35379</v>
      </c>
      <c r="CWD16" s="90">
        <v>35379</v>
      </c>
      <c r="CWE16" s="90">
        <v>35379</v>
      </c>
      <c r="CWF16" s="90">
        <v>35379</v>
      </c>
      <c r="CWG16" s="90">
        <v>35379</v>
      </c>
      <c r="CWH16" s="90">
        <v>35379</v>
      </c>
      <c r="CWI16" s="90">
        <v>35379</v>
      </c>
      <c r="CWJ16" s="90">
        <v>35379</v>
      </c>
      <c r="CWK16" s="90">
        <v>35379</v>
      </c>
      <c r="CWL16" s="90">
        <v>35379</v>
      </c>
      <c r="CWM16" s="90">
        <v>35379</v>
      </c>
      <c r="CWN16" s="90">
        <v>35379</v>
      </c>
      <c r="CWO16" s="90">
        <v>35379</v>
      </c>
      <c r="CWP16" s="90">
        <v>35379</v>
      </c>
      <c r="CWQ16" s="90">
        <v>35379</v>
      </c>
      <c r="CWR16" s="90">
        <v>35379</v>
      </c>
      <c r="CWS16" s="90">
        <v>35379</v>
      </c>
      <c r="CWT16" s="90">
        <v>35379</v>
      </c>
      <c r="CWU16" s="90">
        <v>35379</v>
      </c>
      <c r="CWV16" s="90">
        <v>35379</v>
      </c>
      <c r="CWW16" s="90">
        <v>35379</v>
      </c>
      <c r="CWX16" s="90">
        <v>35379</v>
      </c>
      <c r="CWY16" s="90">
        <v>35379</v>
      </c>
      <c r="CWZ16" s="90">
        <v>35379</v>
      </c>
      <c r="CXA16" s="90">
        <v>35379</v>
      </c>
      <c r="CXB16" s="90">
        <v>35379</v>
      </c>
      <c r="CXC16" s="90">
        <v>35379</v>
      </c>
      <c r="CXD16" s="90">
        <v>35379</v>
      </c>
      <c r="CXE16" s="90">
        <v>35379</v>
      </c>
      <c r="CXF16" s="90">
        <v>35379</v>
      </c>
      <c r="CXG16" s="90">
        <v>35379</v>
      </c>
      <c r="CXH16" s="90">
        <v>35379</v>
      </c>
      <c r="CXI16" s="90">
        <v>35379</v>
      </c>
      <c r="CXJ16" s="90">
        <v>35379</v>
      </c>
      <c r="CXK16" s="90">
        <v>35379</v>
      </c>
      <c r="CXL16" s="90">
        <v>35379</v>
      </c>
      <c r="CXM16" s="90">
        <v>35379</v>
      </c>
      <c r="CXN16" s="90">
        <v>35379</v>
      </c>
      <c r="CXO16" s="90">
        <v>35379</v>
      </c>
      <c r="CXP16" s="90">
        <v>35379</v>
      </c>
      <c r="CXQ16" s="90">
        <v>35379</v>
      </c>
      <c r="CXR16" s="90">
        <v>35379</v>
      </c>
      <c r="CXS16" s="90">
        <v>35379</v>
      </c>
      <c r="CXT16" s="90">
        <v>35379</v>
      </c>
      <c r="CXU16" s="90">
        <v>35379</v>
      </c>
      <c r="CXV16" s="90">
        <v>35379</v>
      </c>
      <c r="CXW16" s="90">
        <v>35379</v>
      </c>
      <c r="CXX16" s="90">
        <v>35379</v>
      </c>
      <c r="CXY16" s="90">
        <v>35379</v>
      </c>
      <c r="CXZ16" s="90">
        <v>35379</v>
      </c>
      <c r="CYA16" s="90">
        <v>35379</v>
      </c>
      <c r="CYB16" s="90">
        <v>35379</v>
      </c>
      <c r="CYC16" s="90">
        <v>35379</v>
      </c>
      <c r="CYD16" s="90">
        <v>35379</v>
      </c>
      <c r="CYE16" s="90">
        <v>35379</v>
      </c>
      <c r="CYF16" s="90">
        <v>35379</v>
      </c>
      <c r="CYG16" s="90">
        <v>35379</v>
      </c>
      <c r="CYH16" s="90">
        <v>35379</v>
      </c>
      <c r="CYI16" s="90">
        <v>35379</v>
      </c>
      <c r="CYJ16" s="90">
        <v>35379</v>
      </c>
      <c r="CYK16" s="90">
        <v>35379</v>
      </c>
      <c r="CYL16" s="90">
        <v>35379</v>
      </c>
      <c r="CYM16" s="90">
        <v>35379</v>
      </c>
      <c r="CYN16" s="90">
        <v>35379</v>
      </c>
      <c r="CYO16" s="90">
        <v>35379</v>
      </c>
      <c r="CYP16" s="90">
        <v>35379</v>
      </c>
      <c r="CYQ16" s="90">
        <v>35379</v>
      </c>
      <c r="CYR16" s="90">
        <v>35379</v>
      </c>
      <c r="CYS16" s="90">
        <v>35379</v>
      </c>
      <c r="CYT16" s="90">
        <v>35379</v>
      </c>
      <c r="CYU16" s="90">
        <v>35379</v>
      </c>
      <c r="CYV16" s="90">
        <v>35379</v>
      </c>
      <c r="CYW16" s="90">
        <v>35379</v>
      </c>
      <c r="CYX16" s="90">
        <v>35379</v>
      </c>
      <c r="CYY16" s="90">
        <v>35379</v>
      </c>
      <c r="CYZ16" s="90">
        <v>35379</v>
      </c>
      <c r="CZA16" s="90">
        <v>35379</v>
      </c>
      <c r="CZB16" s="90">
        <v>35379</v>
      </c>
      <c r="CZC16" s="90">
        <v>35379</v>
      </c>
      <c r="CZD16" s="90">
        <v>35379</v>
      </c>
      <c r="CZE16" s="90">
        <v>35379</v>
      </c>
      <c r="CZF16" s="90">
        <v>35379</v>
      </c>
      <c r="CZG16" s="90">
        <v>35379</v>
      </c>
      <c r="CZH16" s="90">
        <v>35379</v>
      </c>
      <c r="CZI16" s="90">
        <v>35379</v>
      </c>
      <c r="CZJ16" s="90">
        <v>35379</v>
      </c>
      <c r="CZK16" s="90">
        <v>35379</v>
      </c>
      <c r="CZL16" s="90">
        <v>35379</v>
      </c>
      <c r="CZM16" s="90">
        <v>35379</v>
      </c>
      <c r="CZN16" s="90">
        <v>35379</v>
      </c>
      <c r="CZO16" s="90">
        <v>35379</v>
      </c>
      <c r="CZP16" s="90">
        <v>35379</v>
      </c>
      <c r="CZQ16" s="90">
        <v>35379</v>
      </c>
      <c r="CZR16" s="90">
        <v>35379</v>
      </c>
      <c r="CZS16" s="90">
        <v>35379</v>
      </c>
      <c r="CZT16" s="90">
        <v>35379</v>
      </c>
      <c r="CZU16" s="90">
        <v>35379</v>
      </c>
      <c r="CZV16" s="90">
        <v>35379</v>
      </c>
      <c r="CZW16" s="90">
        <v>35379</v>
      </c>
      <c r="CZX16" s="90">
        <v>35379</v>
      </c>
      <c r="CZY16" s="90">
        <v>35379</v>
      </c>
      <c r="CZZ16" s="90">
        <v>35379</v>
      </c>
      <c r="DAA16" s="90">
        <v>35379</v>
      </c>
      <c r="DAB16" s="90">
        <v>35379</v>
      </c>
      <c r="DAC16" s="90">
        <v>35379</v>
      </c>
      <c r="DAD16" s="90">
        <v>35379</v>
      </c>
      <c r="DAE16" s="90">
        <v>35379</v>
      </c>
      <c r="DAF16" s="90">
        <v>35379</v>
      </c>
      <c r="DAG16" s="90">
        <v>35379</v>
      </c>
      <c r="DAH16" s="90">
        <v>35379</v>
      </c>
      <c r="DAI16" s="90">
        <v>35379</v>
      </c>
      <c r="DAJ16" s="90">
        <v>35379</v>
      </c>
      <c r="DAK16" s="90">
        <v>35379</v>
      </c>
      <c r="DAL16" s="90">
        <v>35379</v>
      </c>
      <c r="DAM16" s="90">
        <v>35379</v>
      </c>
      <c r="DAN16" s="90">
        <v>35379</v>
      </c>
      <c r="DAO16" s="90">
        <v>35379</v>
      </c>
      <c r="DAP16" s="90">
        <v>35379</v>
      </c>
      <c r="DAQ16" s="90">
        <v>35379</v>
      </c>
      <c r="DAR16" s="90">
        <v>35379</v>
      </c>
      <c r="DAS16" s="90">
        <v>35379</v>
      </c>
      <c r="DAT16" s="90">
        <v>35379</v>
      </c>
      <c r="DAU16" s="90">
        <v>35379</v>
      </c>
      <c r="DAV16" s="90">
        <v>35379</v>
      </c>
      <c r="DAW16" s="90">
        <v>35379</v>
      </c>
      <c r="DAX16" s="90">
        <v>35379</v>
      </c>
      <c r="DAY16" s="90">
        <v>35379</v>
      </c>
      <c r="DAZ16" s="90">
        <v>35379</v>
      </c>
      <c r="DBA16" s="90">
        <v>35379</v>
      </c>
      <c r="DBB16" s="90">
        <v>35379</v>
      </c>
      <c r="DBC16" s="90">
        <v>35379</v>
      </c>
      <c r="DBD16" s="90">
        <v>35379</v>
      </c>
      <c r="DBE16" s="90">
        <v>35379</v>
      </c>
      <c r="DBF16" s="90">
        <v>35379</v>
      </c>
      <c r="DBG16" s="90">
        <v>35379</v>
      </c>
      <c r="DBH16" s="90">
        <v>35379</v>
      </c>
      <c r="DBI16" s="90">
        <v>35379</v>
      </c>
      <c r="DBJ16" s="90">
        <v>35379</v>
      </c>
      <c r="DBK16" s="90">
        <v>35379</v>
      </c>
      <c r="DBL16" s="90">
        <v>35379</v>
      </c>
      <c r="DBM16" s="90">
        <v>35379</v>
      </c>
      <c r="DBN16" s="90">
        <v>35379</v>
      </c>
      <c r="DBO16" s="90">
        <v>35379</v>
      </c>
      <c r="DBP16" s="90">
        <v>35379</v>
      </c>
      <c r="DBQ16" s="90">
        <v>35379</v>
      </c>
      <c r="DBR16" s="90">
        <v>35379</v>
      </c>
      <c r="DBS16" s="90">
        <v>35379</v>
      </c>
      <c r="DBT16" s="90">
        <v>35379</v>
      </c>
      <c r="DBU16" s="90">
        <v>35379</v>
      </c>
      <c r="DBV16" s="90">
        <v>35379</v>
      </c>
      <c r="DBW16" s="90">
        <v>35379</v>
      </c>
      <c r="DBX16" s="90">
        <v>35379</v>
      </c>
      <c r="DBY16" s="90">
        <v>35379</v>
      </c>
      <c r="DBZ16" s="90">
        <v>35379</v>
      </c>
      <c r="DCA16" s="90">
        <v>35379</v>
      </c>
      <c r="DCB16" s="90">
        <v>35379</v>
      </c>
      <c r="DCC16" s="90">
        <v>35379</v>
      </c>
      <c r="DCD16" s="90">
        <v>35379</v>
      </c>
      <c r="DCE16" s="90">
        <v>35379</v>
      </c>
      <c r="DCF16" s="90">
        <v>35379</v>
      </c>
      <c r="DCG16" s="90">
        <v>35379</v>
      </c>
      <c r="DCH16" s="90">
        <v>35379</v>
      </c>
      <c r="DCI16" s="90">
        <v>35379</v>
      </c>
      <c r="DCJ16" s="90">
        <v>35379</v>
      </c>
      <c r="DCK16" s="90">
        <v>35379</v>
      </c>
      <c r="DCL16" s="90">
        <v>35379</v>
      </c>
      <c r="DCM16" s="90">
        <v>35379</v>
      </c>
      <c r="DCN16" s="90">
        <v>35379</v>
      </c>
      <c r="DCO16" s="90">
        <v>35379</v>
      </c>
      <c r="DCP16" s="90">
        <v>35379</v>
      </c>
      <c r="DCQ16" s="90">
        <v>35379</v>
      </c>
      <c r="DCR16" s="90">
        <v>35379</v>
      </c>
      <c r="DCS16" s="90">
        <v>35379</v>
      </c>
      <c r="DCT16" s="90">
        <v>35379</v>
      </c>
      <c r="DCU16" s="90">
        <v>35379</v>
      </c>
      <c r="DCV16" s="90">
        <v>35379</v>
      </c>
      <c r="DCW16" s="90">
        <v>35379</v>
      </c>
      <c r="DCX16" s="90">
        <v>35379</v>
      </c>
      <c r="DCY16" s="90">
        <v>35379</v>
      </c>
      <c r="DCZ16" s="90">
        <v>35379</v>
      </c>
      <c r="DDA16" s="90">
        <v>35379</v>
      </c>
      <c r="DDB16" s="90">
        <v>35379</v>
      </c>
      <c r="DDC16" s="90">
        <v>35379</v>
      </c>
      <c r="DDD16" s="90">
        <v>35379</v>
      </c>
      <c r="DDE16" s="90">
        <v>35379</v>
      </c>
      <c r="DDF16" s="90">
        <v>35379</v>
      </c>
      <c r="DDG16" s="90">
        <v>35379</v>
      </c>
      <c r="DDH16" s="90">
        <v>35379</v>
      </c>
      <c r="DDI16" s="90">
        <v>35379</v>
      </c>
      <c r="DDJ16" s="90">
        <v>35379</v>
      </c>
      <c r="DDK16" s="90">
        <v>35379</v>
      </c>
      <c r="DDL16" s="90">
        <v>35379</v>
      </c>
      <c r="DDM16" s="90">
        <v>35379</v>
      </c>
      <c r="DDN16" s="90">
        <v>35379</v>
      </c>
      <c r="DDO16" s="90">
        <v>35379</v>
      </c>
      <c r="DDP16" s="90">
        <v>35379</v>
      </c>
      <c r="DDQ16" s="90">
        <v>35379</v>
      </c>
      <c r="DDR16" s="90">
        <v>35379</v>
      </c>
      <c r="DDS16" s="90">
        <v>35379</v>
      </c>
      <c r="DDT16" s="90">
        <v>35379</v>
      </c>
      <c r="DDU16" s="90">
        <v>35379</v>
      </c>
      <c r="DDV16" s="90">
        <v>35379</v>
      </c>
      <c r="DDW16" s="90">
        <v>35379</v>
      </c>
      <c r="DDX16" s="90">
        <v>35379</v>
      </c>
      <c r="DDY16" s="90">
        <v>35379</v>
      </c>
      <c r="DDZ16" s="90">
        <v>35379</v>
      </c>
      <c r="DEA16" s="90">
        <v>35379</v>
      </c>
      <c r="DEB16" s="90">
        <v>35379</v>
      </c>
      <c r="DEC16" s="90">
        <v>35379</v>
      </c>
      <c r="DED16" s="90">
        <v>35379</v>
      </c>
      <c r="DEE16" s="90">
        <v>35379</v>
      </c>
      <c r="DEF16" s="90">
        <v>35379</v>
      </c>
      <c r="DEG16" s="90">
        <v>35379</v>
      </c>
      <c r="DEH16" s="90">
        <v>35379</v>
      </c>
      <c r="DEI16" s="90">
        <v>35379</v>
      </c>
      <c r="DEJ16" s="90">
        <v>35379</v>
      </c>
      <c r="DEK16" s="90">
        <v>35379</v>
      </c>
      <c r="DEL16" s="90">
        <v>35379</v>
      </c>
      <c r="DEM16" s="90">
        <v>35379</v>
      </c>
      <c r="DEN16" s="90">
        <v>35379</v>
      </c>
      <c r="DEO16" s="90">
        <v>35379</v>
      </c>
      <c r="DEP16" s="90">
        <v>35379</v>
      </c>
      <c r="DEQ16" s="90">
        <v>35379</v>
      </c>
      <c r="DER16" s="90">
        <v>35379</v>
      </c>
      <c r="DES16" s="90">
        <v>35379</v>
      </c>
      <c r="DET16" s="90">
        <v>35379</v>
      </c>
      <c r="DEU16" s="90">
        <v>35379</v>
      </c>
      <c r="DEV16" s="90">
        <v>35379</v>
      </c>
      <c r="DEW16" s="90">
        <v>35379</v>
      </c>
      <c r="DEX16" s="90">
        <v>35379</v>
      </c>
      <c r="DEY16" s="90">
        <v>35379</v>
      </c>
      <c r="DEZ16" s="90">
        <v>35379</v>
      </c>
      <c r="DFA16" s="90">
        <v>35379</v>
      </c>
      <c r="DFB16" s="90">
        <v>35379</v>
      </c>
      <c r="DFC16" s="90">
        <v>35379</v>
      </c>
      <c r="DFD16" s="90">
        <v>35379</v>
      </c>
      <c r="DFE16" s="90">
        <v>35379</v>
      </c>
      <c r="DFF16" s="90">
        <v>35379</v>
      </c>
      <c r="DFG16" s="90">
        <v>35379</v>
      </c>
      <c r="DFH16" s="90">
        <v>35379</v>
      </c>
      <c r="DFI16" s="90">
        <v>35379</v>
      </c>
      <c r="DFJ16" s="90">
        <v>35379</v>
      </c>
      <c r="DFK16" s="90">
        <v>35379</v>
      </c>
      <c r="DFL16" s="90">
        <v>35379</v>
      </c>
      <c r="DFM16" s="90">
        <v>35379</v>
      </c>
      <c r="DFN16" s="90">
        <v>35379</v>
      </c>
      <c r="DFO16" s="90">
        <v>35379</v>
      </c>
      <c r="DFP16" s="90">
        <v>35379</v>
      </c>
      <c r="DFQ16" s="90">
        <v>35379</v>
      </c>
      <c r="DFR16" s="90">
        <v>35379</v>
      </c>
      <c r="DFS16" s="90">
        <v>35379</v>
      </c>
      <c r="DFT16" s="90">
        <v>35379</v>
      </c>
      <c r="DFU16" s="90">
        <v>35379</v>
      </c>
      <c r="DFV16" s="90">
        <v>35379</v>
      </c>
      <c r="DFW16" s="90">
        <v>35379</v>
      </c>
      <c r="DFX16" s="90">
        <v>35379</v>
      </c>
      <c r="DFY16" s="90">
        <v>35379</v>
      </c>
      <c r="DFZ16" s="90">
        <v>35379</v>
      </c>
      <c r="DGA16" s="90">
        <v>35379</v>
      </c>
      <c r="DGB16" s="90">
        <v>35379</v>
      </c>
      <c r="DGC16" s="90">
        <v>35379</v>
      </c>
      <c r="DGD16" s="90">
        <v>35379</v>
      </c>
      <c r="DGE16" s="90">
        <v>35379</v>
      </c>
      <c r="DGF16" s="90">
        <v>35379</v>
      </c>
      <c r="DGG16" s="90">
        <v>35379</v>
      </c>
      <c r="DGH16" s="90">
        <v>35379</v>
      </c>
      <c r="DGI16" s="90">
        <v>35379</v>
      </c>
      <c r="DGJ16" s="90">
        <v>35379</v>
      </c>
      <c r="DGK16" s="90">
        <v>35379</v>
      </c>
      <c r="DGL16" s="90">
        <v>35379</v>
      </c>
      <c r="DGM16" s="90">
        <v>35379</v>
      </c>
      <c r="DGN16" s="90">
        <v>35379</v>
      </c>
      <c r="DGO16" s="90">
        <v>35379</v>
      </c>
      <c r="DGP16" s="90">
        <v>35379</v>
      </c>
      <c r="DGQ16" s="90">
        <v>35379</v>
      </c>
      <c r="DGR16" s="90">
        <v>35379</v>
      </c>
      <c r="DGS16" s="90">
        <v>35379</v>
      </c>
      <c r="DGT16" s="90">
        <v>35379</v>
      </c>
      <c r="DGU16" s="90">
        <v>35379</v>
      </c>
      <c r="DGV16" s="90">
        <v>35379</v>
      </c>
      <c r="DGW16" s="90">
        <v>35379</v>
      </c>
      <c r="DGX16" s="90">
        <v>35379</v>
      </c>
      <c r="DGY16" s="90">
        <v>35379</v>
      </c>
      <c r="DGZ16" s="90">
        <v>35379</v>
      </c>
      <c r="DHA16" s="90">
        <v>35379</v>
      </c>
      <c r="DHB16" s="90">
        <v>35379</v>
      </c>
      <c r="DHC16" s="90">
        <v>35379</v>
      </c>
      <c r="DHD16" s="90">
        <v>35379</v>
      </c>
      <c r="DHE16" s="90">
        <v>35379</v>
      </c>
      <c r="DHF16" s="90">
        <v>35379</v>
      </c>
      <c r="DHG16" s="90">
        <v>35379</v>
      </c>
      <c r="DHH16" s="90">
        <v>35379</v>
      </c>
      <c r="DHI16" s="90">
        <v>35379</v>
      </c>
      <c r="DHJ16" s="90">
        <v>35379</v>
      </c>
      <c r="DHK16" s="90">
        <v>35379</v>
      </c>
      <c r="DHL16" s="90">
        <v>35379</v>
      </c>
      <c r="DHM16" s="90">
        <v>35379</v>
      </c>
      <c r="DHN16" s="90">
        <v>35379</v>
      </c>
      <c r="DHO16" s="90">
        <v>35379</v>
      </c>
      <c r="DHP16" s="90">
        <v>35379</v>
      </c>
      <c r="DHQ16" s="90">
        <v>35379</v>
      </c>
      <c r="DHR16" s="90">
        <v>35379</v>
      </c>
      <c r="DHS16" s="90">
        <v>35379</v>
      </c>
      <c r="DHT16" s="90">
        <v>35379</v>
      </c>
      <c r="DHU16" s="90">
        <v>35379</v>
      </c>
      <c r="DHV16" s="90">
        <v>35379</v>
      </c>
      <c r="DHW16" s="90">
        <v>35379</v>
      </c>
      <c r="DHX16" s="90">
        <v>35379</v>
      </c>
      <c r="DHY16" s="90">
        <v>35379</v>
      </c>
      <c r="DHZ16" s="90">
        <v>35379</v>
      </c>
      <c r="DIA16" s="90">
        <v>35379</v>
      </c>
      <c r="DIB16" s="90">
        <v>35379</v>
      </c>
      <c r="DIC16" s="90">
        <v>35379</v>
      </c>
      <c r="DID16" s="90">
        <v>35379</v>
      </c>
      <c r="DIE16" s="90">
        <v>35379</v>
      </c>
      <c r="DIF16" s="90">
        <v>35379</v>
      </c>
      <c r="DIG16" s="90">
        <v>35379</v>
      </c>
      <c r="DIH16" s="90">
        <v>35379</v>
      </c>
      <c r="DII16" s="90">
        <v>35379</v>
      </c>
      <c r="DIJ16" s="90">
        <v>35379</v>
      </c>
      <c r="DIK16" s="90">
        <v>35379</v>
      </c>
      <c r="DIL16" s="90">
        <v>35379</v>
      </c>
      <c r="DIM16" s="90">
        <v>35379</v>
      </c>
      <c r="DIN16" s="90">
        <v>35379</v>
      </c>
      <c r="DIO16" s="90">
        <v>35379</v>
      </c>
      <c r="DIP16" s="90">
        <v>35379</v>
      </c>
      <c r="DIQ16" s="90">
        <v>35379</v>
      </c>
      <c r="DIR16" s="90">
        <v>35379</v>
      </c>
      <c r="DIS16" s="90">
        <v>35379</v>
      </c>
      <c r="DIT16" s="90">
        <v>35379</v>
      </c>
      <c r="DIU16" s="90">
        <v>35379</v>
      </c>
      <c r="DIV16" s="90">
        <v>35379</v>
      </c>
      <c r="DIW16" s="90">
        <v>35379</v>
      </c>
      <c r="DIX16" s="90">
        <v>35379</v>
      </c>
      <c r="DIY16" s="90">
        <v>35379</v>
      </c>
      <c r="DIZ16" s="90">
        <v>35379</v>
      </c>
      <c r="DJA16" s="90">
        <v>35379</v>
      </c>
      <c r="DJB16" s="90">
        <v>35379</v>
      </c>
      <c r="DJC16" s="90">
        <v>35379</v>
      </c>
      <c r="DJD16" s="90">
        <v>35379</v>
      </c>
      <c r="DJE16" s="90">
        <v>35379</v>
      </c>
      <c r="DJF16" s="90">
        <v>35379</v>
      </c>
      <c r="DJG16" s="90">
        <v>35379</v>
      </c>
      <c r="DJH16" s="90">
        <v>35379</v>
      </c>
      <c r="DJI16" s="90">
        <v>35379</v>
      </c>
      <c r="DJJ16" s="90">
        <v>35379</v>
      </c>
      <c r="DJK16" s="90">
        <v>35379</v>
      </c>
      <c r="DJL16" s="90">
        <v>35379</v>
      </c>
      <c r="DJM16" s="90">
        <v>35379</v>
      </c>
      <c r="DJN16" s="90">
        <v>35379</v>
      </c>
      <c r="DJO16" s="90">
        <v>35379</v>
      </c>
      <c r="DJP16" s="90">
        <v>35379</v>
      </c>
      <c r="DJQ16" s="90">
        <v>35379</v>
      </c>
      <c r="DJR16" s="90">
        <v>35379</v>
      </c>
      <c r="DJS16" s="90">
        <v>35379</v>
      </c>
      <c r="DJT16" s="90">
        <v>35379</v>
      </c>
      <c r="DJU16" s="90">
        <v>35379</v>
      </c>
      <c r="DJV16" s="90">
        <v>35379</v>
      </c>
      <c r="DJW16" s="90">
        <v>35379</v>
      </c>
      <c r="DJX16" s="90">
        <v>35379</v>
      </c>
      <c r="DJY16" s="90">
        <v>35379</v>
      </c>
      <c r="DJZ16" s="90">
        <v>35379</v>
      </c>
      <c r="DKA16" s="90">
        <v>35379</v>
      </c>
      <c r="DKB16" s="90">
        <v>35379</v>
      </c>
      <c r="DKC16" s="90">
        <v>35379</v>
      </c>
      <c r="DKD16" s="90">
        <v>35379</v>
      </c>
      <c r="DKE16" s="90">
        <v>35379</v>
      </c>
      <c r="DKF16" s="90">
        <v>35379</v>
      </c>
      <c r="DKG16" s="90">
        <v>35379</v>
      </c>
      <c r="DKH16" s="90">
        <v>35379</v>
      </c>
      <c r="DKI16" s="90">
        <v>35379</v>
      </c>
      <c r="DKJ16" s="90">
        <v>35379</v>
      </c>
      <c r="DKK16" s="90">
        <v>35379</v>
      </c>
      <c r="DKL16" s="90">
        <v>35379</v>
      </c>
      <c r="DKM16" s="90">
        <v>35379</v>
      </c>
      <c r="DKN16" s="90">
        <v>35379</v>
      </c>
      <c r="DKO16" s="90">
        <v>35379</v>
      </c>
      <c r="DKP16" s="90">
        <v>35379</v>
      </c>
      <c r="DKQ16" s="90">
        <v>35379</v>
      </c>
      <c r="DKR16" s="90">
        <v>35379</v>
      </c>
      <c r="DKS16" s="90">
        <v>35379</v>
      </c>
      <c r="DKT16" s="90">
        <v>35379</v>
      </c>
      <c r="DKU16" s="90">
        <v>35379</v>
      </c>
      <c r="DKV16" s="90">
        <v>35379</v>
      </c>
      <c r="DKW16" s="90">
        <v>35379</v>
      </c>
      <c r="DKX16" s="90">
        <v>35379</v>
      </c>
      <c r="DKY16" s="90">
        <v>35379</v>
      </c>
      <c r="DKZ16" s="90">
        <v>35379</v>
      </c>
      <c r="DLA16" s="90">
        <v>35379</v>
      </c>
      <c r="DLB16" s="90">
        <v>35379</v>
      </c>
      <c r="DLC16" s="90">
        <v>35379</v>
      </c>
      <c r="DLD16" s="90">
        <v>35379</v>
      </c>
      <c r="DLE16" s="90">
        <v>35379</v>
      </c>
      <c r="DLF16" s="90">
        <v>35379</v>
      </c>
      <c r="DLG16" s="90">
        <v>35379</v>
      </c>
      <c r="DLH16" s="90">
        <v>35379</v>
      </c>
      <c r="DLI16" s="90">
        <v>35379</v>
      </c>
      <c r="DLJ16" s="90">
        <v>35379</v>
      </c>
      <c r="DLK16" s="90">
        <v>35379</v>
      </c>
      <c r="DLL16" s="90">
        <v>35379</v>
      </c>
      <c r="DLM16" s="90">
        <v>35379</v>
      </c>
      <c r="DLN16" s="90">
        <v>35379</v>
      </c>
      <c r="DLO16" s="90">
        <v>35379</v>
      </c>
      <c r="DLP16" s="90">
        <v>35379</v>
      </c>
      <c r="DLQ16" s="90">
        <v>35379</v>
      </c>
      <c r="DLR16" s="90">
        <v>35379</v>
      </c>
      <c r="DLS16" s="90">
        <v>35379</v>
      </c>
      <c r="DLT16" s="90">
        <v>35379</v>
      </c>
      <c r="DLU16" s="90">
        <v>35379</v>
      </c>
      <c r="DLV16" s="90">
        <v>35379</v>
      </c>
      <c r="DLW16" s="90">
        <v>35379</v>
      </c>
      <c r="DLX16" s="90">
        <v>35379</v>
      </c>
      <c r="DLY16" s="90">
        <v>35379</v>
      </c>
      <c r="DLZ16" s="90">
        <v>35379</v>
      </c>
      <c r="DMA16" s="90">
        <v>35379</v>
      </c>
      <c r="DMB16" s="90">
        <v>35379</v>
      </c>
      <c r="DMC16" s="90">
        <v>35379</v>
      </c>
      <c r="DMD16" s="90">
        <v>35379</v>
      </c>
      <c r="DME16" s="90">
        <v>35379</v>
      </c>
      <c r="DMF16" s="90">
        <v>35379</v>
      </c>
      <c r="DMG16" s="90">
        <v>35379</v>
      </c>
      <c r="DMH16" s="90">
        <v>35379</v>
      </c>
      <c r="DMI16" s="90">
        <v>35379</v>
      </c>
      <c r="DMJ16" s="90">
        <v>35379</v>
      </c>
      <c r="DMK16" s="90">
        <v>35379</v>
      </c>
      <c r="DML16" s="90">
        <v>35379</v>
      </c>
      <c r="DMM16" s="90">
        <v>35379</v>
      </c>
      <c r="DMN16" s="90">
        <v>35379</v>
      </c>
      <c r="DMO16" s="90">
        <v>35379</v>
      </c>
      <c r="DMP16" s="90">
        <v>35379</v>
      </c>
      <c r="DMQ16" s="90">
        <v>35379</v>
      </c>
      <c r="DMR16" s="90">
        <v>35379</v>
      </c>
      <c r="DMS16" s="90">
        <v>35379</v>
      </c>
      <c r="DMT16" s="90">
        <v>35379</v>
      </c>
      <c r="DMU16" s="90">
        <v>35379</v>
      </c>
      <c r="DMV16" s="90">
        <v>35379</v>
      </c>
      <c r="DMW16" s="90">
        <v>35379</v>
      </c>
      <c r="DMX16" s="90">
        <v>35379</v>
      </c>
      <c r="DMY16" s="90">
        <v>35379</v>
      </c>
      <c r="DMZ16" s="90">
        <v>35379</v>
      </c>
      <c r="DNA16" s="90">
        <v>35379</v>
      </c>
      <c r="DNB16" s="90">
        <v>35379</v>
      </c>
      <c r="DNC16" s="90">
        <v>35379</v>
      </c>
      <c r="DND16" s="90">
        <v>35379</v>
      </c>
      <c r="DNE16" s="90">
        <v>35379</v>
      </c>
      <c r="DNF16" s="90">
        <v>35379</v>
      </c>
      <c r="DNG16" s="90">
        <v>35379</v>
      </c>
      <c r="DNH16" s="90">
        <v>35379</v>
      </c>
      <c r="DNI16" s="90">
        <v>35379</v>
      </c>
      <c r="DNJ16" s="90">
        <v>35379</v>
      </c>
      <c r="DNK16" s="90">
        <v>35379</v>
      </c>
      <c r="DNL16" s="90">
        <v>35379</v>
      </c>
      <c r="DNM16" s="90">
        <v>35379</v>
      </c>
      <c r="DNN16" s="90">
        <v>35379</v>
      </c>
      <c r="DNO16" s="90">
        <v>35379</v>
      </c>
      <c r="DNP16" s="90">
        <v>35379</v>
      </c>
      <c r="DNQ16" s="90">
        <v>35379</v>
      </c>
      <c r="DNR16" s="90">
        <v>35379</v>
      </c>
      <c r="DNS16" s="90">
        <v>35379</v>
      </c>
      <c r="DNT16" s="90">
        <v>35379</v>
      </c>
      <c r="DNU16" s="90">
        <v>35379</v>
      </c>
      <c r="DNV16" s="90">
        <v>35379</v>
      </c>
      <c r="DNW16" s="90">
        <v>35379</v>
      </c>
      <c r="DNX16" s="90">
        <v>35379</v>
      </c>
      <c r="DNY16" s="90">
        <v>35379</v>
      </c>
      <c r="DNZ16" s="90">
        <v>35379</v>
      </c>
      <c r="DOA16" s="90">
        <v>35379</v>
      </c>
      <c r="DOB16" s="90">
        <v>35379</v>
      </c>
      <c r="DOC16" s="90">
        <v>35379</v>
      </c>
      <c r="DOD16" s="90">
        <v>35379</v>
      </c>
      <c r="DOE16" s="90">
        <v>35379</v>
      </c>
      <c r="DOF16" s="90">
        <v>35379</v>
      </c>
      <c r="DOG16" s="90">
        <v>35379</v>
      </c>
      <c r="DOH16" s="90">
        <v>35379</v>
      </c>
      <c r="DOI16" s="90">
        <v>35379</v>
      </c>
      <c r="DOJ16" s="90">
        <v>35379</v>
      </c>
      <c r="DOK16" s="90">
        <v>35379</v>
      </c>
      <c r="DOL16" s="90">
        <v>35379</v>
      </c>
      <c r="DOM16" s="90">
        <v>35379</v>
      </c>
      <c r="DON16" s="90">
        <v>35379</v>
      </c>
      <c r="DOO16" s="90">
        <v>35379</v>
      </c>
      <c r="DOP16" s="90">
        <v>35379</v>
      </c>
      <c r="DOQ16" s="90">
        <v>35379</v>
      </c>
      <c r="DOR16" s="90">
        <v>35379</v>
      </c>
      <c r="DOS16" s="90">
        <v>35379</v>
      </c>
      <c r="DOT16" s="90">
        <v>35379</v>
      </c>
      <c r="DOU16" s="90">
        <v>35379</v>
      </c>
      <c r="DOV16" s="90">
        <v>35379</v>
      </c>
      <c r="DOW16" s="90">
        <v>35379</v>
      </c>
      <c r="DOX16" s="90">
        <v>35379</v>
      </c>
      <c r="DOY16" s="90">
        <v>35379</v>
      </c>
      <c r="DOZ16" s="90">
        <v>35379</v>
      </c>
      <c r="DPA16" s="90">
        <v>35379</v>
      </c>
      <c r="DPB16" s="90">
        <v>35379</v>
      </c>
      <c r="DPC16" s="90">
        <v>35379</v>
      </c>
      <c r="DPD16" s="90">
        <v>35379</v>
      </c>
      <c r="DPE16" s="90">
        <v>35379</v>
      </c>
      <c r="DPF16" s="90">
        <v>35379</v>
      </c>
      <c r="DPG16" s="90">
        <v>35379</v>
      </c>
      <c r="DPH16" s="90">
        <v>35379</v>
      </c>
      <c r="DPI16" s="90">
        <v>35379</v>
      </c>
      <c r="DPJ16" s="90">
        <v>35379</v>
      </c>
      <c r="DPK16" s="90">
        <v>35379</v>
      </c>
      <c r="DPL16" s="90">
        <v>35379</v>
      </c>
      <c r="DPM16" s="90">
        <v>35379</v>
      </c>
      <c r="DPN16" s="90">
        <v>35379</v>
      </c>
      <c r="DPO16" s="90">
        <v>35379</v>
      </c>
      <c r="DPP16" s="90">
        <v>35379</v>
      </c>
      <c r="DPQ16" s="90">
        <v>35379</v>
      </c>
      <c r="DPR16" s="90">
        <v>35379</v>
      </c>
      <c r="DPS16" s="90">
        <v>35379</v>
      </c>
      <c r="DPT16" s="90">
        <v>35379</v>
      </c>
      <c r="DPU16" s="90">
        <v>35379</v>
      </c>
      <c r="DPV16" s="90">
        <v>35379</v>
      </c>
      <c r="DPW16" s="90">
        <v>35379</v>
      </c>
      <c r="DPX16" s="90">
        <v>35379</v>
      </c>
      <c r="DPY16" s="90">
        <v>35379</v>
      </c>
      <c r="DPZ16" s="90">
        <v>35379</v>
      </c>
      <c r="DQA16" s="90">
        <v>35379</v>
      </c>
      <c r="DQB16" s="90">
        <v>35379</v>
      </c>
      <c r="DQC16" s="90">
        <v>35379</v>
      </c>
      <c r="DQD16" s="90">
        <v>35379</v>
      </c>
      <c r="DQE16" s="90">
        <v>35379</v>
      </c>
      <c r="DQF16" s="90">
        <v>35379</v>
      </c>
      <c r="DQG16" s="90">
        <v>35379</v>
      </c>
      <c r="DQH16" s="90">
        <v>35379</v>
      </c>
      <c r="DQI16" s="90">
        <v>35379</v>
      </c>
      <c r="DQJ16" s="90">
        <v>35379</v>
      </c>
      <c r="DQK16" s="90">
        <v>35379</v>
      </c>
      <c r="DQL16" s="90">
        <v>35379</v>
      </c>
      <c r="DQM16" s="90">
        <v>35379</v>
      </c>
      <c r="DQN16" s="90">
        <v>35379</v>
      </c>
      <c r="DQO16" s="90">
        <v>35379</v>
      </c>
      <c r="DQP16" s="90">
        <v>35379</v>
      </c>
      <c r="DQQ16" s="90">
        <v>35379</v>
      </c>
      <c r="DQR16" s="90">
        <v>35379</v>
      </c>
      <c r="DQS16" s="90">
        <v>35379</v>
      </c>
      <c r="DQT16" s="90">
        <v>35379</v>
      </c>
      <c r="DQU16" s="90">
        <v>35379</v>
      </c>
      <c r="DQV16" s="90">
        <v>35379</v>
      </c>
      <c r="DQW16" s="90">
        <v>35379</v>
      </c>
      <c r="DQX16" s="90">
        <v>35379</v>
      </c>
      <c r="DQY16" s="90">
        <v>35379</v>
      </c>
      <c r="DQZ16" s="90">
        <v>35379</v>
      </c>
      <c r="DRA16" s="90">
        <v>35379</v>
      </c>
      <c r="DRB16" s="90">
        <v>35379</v>
      </c>
      <c r="DRC16" s="90">
        <v>35379</v>
      </c>
      <c r="DRD16" s="90">
        <v>35379</v>
      </c>
      <c r="DRE16" s="90">
        <v>35379</v>
      </c>
      <c r="DRF16" s="90">
        <v>35379</v>
      </c>
      <c r="DRG16" s="90">
        <v>35379</v>
      </c>
      <c r="DRH16" s="90">
        <v>35379</v>
      </c>
      <c r="DRI16" s="90">
        <v>35379</v>
      </c>
      <c r="DRJ16" s="90">
        <v>35379</v>
      </c>
      <c r="DRK16" s="90">
        <v>35379</v>
      </c>
      <c r="DRL16" s="90">
        <v>35379</v>
      </c>
      <c r="DRM16" s="90">
        <v>35379</v>
      </c>
      <c r="DRN16" s="90">
        <v>35379</v>
      </c>
      <c r="DRO16" s="90">
        <v>35379</v>
      </c>
      <c r="DRP16" s="90">
        <v>35379</v>
      </c>
      <c r="DRQ16" s="90">
        <v>35379</v>
      </c>
      <c r="DRR16" s="90">
        <v>35379</v>
      </c>
      <c r="DRS16" s="90">
        <v>35379</v>
      </c>
      <c r="DRT16" s="90">
        <v>35379</v>
      </c>
      <c r="DRU16" s="90">
        <v>35379</v>
      </c>
      <c r="DRV16" s="90">
        <v>35379</v>
      </c>
      <c r="DRW16" s="90">
        <v>35379</v>
      </c>
      <c r="DRX16" s="90">
        <v>35379</v>
      </c>
      <c r="DRY16" s="90">
        <v>35379</v>
      </c>
      <c r="DRZ16" s="90">
        <v>35379</v>
      </c>
      <c r="DSA16" s="90">
        <v>35379</v>
      </c>
      <c r="DSB16" s="90">
        <v>35379</v>
      </c>
      <c r="DSC16" s="90">
        <v>35379</v>
      </c>
      <c r="DSD16" s="90">
        <v>35379</v>
      </c>
      <c r="DSE16" s="90">
        <v>35379</v>
      </c>
      <c r="DSF16" s="90">
        <v>35379</v>
      </c>
      <c r="DSG16" s="90">
        <v>35379</v>
      </c>
      <c r="DSH16" s="90">
        <v>35379</v>
      </c>
      <c r="DSI16" s="90">
        <v>35379</v>
      </c>
      <c r="DSJ16" s="90">
        <v>35379</v>
      </c>
      <c r="DSK16" s="90">
        <v>35379</v>
      </c>
      <c r="DSL16" s="90">
        <v>35379</v>
      </c>
      <c r="DSM16" s="90">
        <v>35379</v>
      </c>
      <c r="DSN16" s="90">
        <v>35379</v>
      </c>
      <c r="DSO16" s="90">
        <v>35379</v>
      </c>
      <c r="DSP16" s="90">
        <v>35379</v>
      </c>
      <c r="DSQ16" s="90">
        <v>35379</v>
      </c>
      <c r="DSR16" s="90">
        <v>35379</v>
      </c>
      <c r="DSS16" s="90">
        <v>35379</v>
      </c>
      <c r="DST16" s="90">
        <v>35379</v>
      </c>
      <c r="DSU16" s="90">
        <v>35379</v>
      </c>
      <c r="DSV16" s="90">
        <v>35379</v>
      </c>
      <c r="DSW16" s="90">
        <v>35379</v>
      </c>
      <c r="DSX16" s="90">
        <v>35379</v>
      </c>
      <c r="DSY16" s="90">
        <v>35379</v>
      </c>
      <c r="DSZ16" s="90">
        <v>35379</v>
      </c>
      <c r="DTA16" s="90">
        <v>35379</v>
      </c>
      <c r="DTB16" s="90">
        <v>35379</v>
      </c>
      <c r="DTC16" s="90">
        <v>35379</v>
      </c>
      <c r="DTD16" s="90">
        <v>35379</v>
      </c>
      <c r="DTE16" s="90">
        <v>35379</v>
      </c>
      <c r="DTF16" s="90">
        <v>35379</v>
      </c>
      <c r="DTG16" s="90">
        <v>35379</v>
      </c>
      <c r="DTH16" s="90">
        <v>35379</v>
      </c>
      <c r="DTI16" s="90">
        <v>35379</v>
      </c>
      <c r="DTJ16" s="90">
        <v>35379</v>
      </c>
      <c r="DTK16" s="90">
        <v>35379</v>
      </c>
      <c r="DTL16" s="90">
        <v>35379</v>
      </c>
      <c r="DTM16" s="90">
        <v>35379</v>
      </c>
      <c r="DTN16" s="90">
        <v>35379</v>
      </c>
      <c r="DTO16" s="90">
        <v>35379</v>
      </c>
      <c r="DTP16" s="90">
        <v>35379</v>
      </c>
      <c r="DTQ16" s="90">
        <v>35379</v>
      </c>
      <c r="DTR16" s="90">
        <v>35379</v>
      </c>
      <c r="DTS16" s="90">
        <v>35379</v>
      </c>
      <c r="DTT16" s="90">
        <v>35379</v>
      </c>
      <c r="DTU16" s="90">
        <v>35379</v>
      </c>
      <c r="DTV16" s="90">
        <v>35379</v>
      </c>
      <c r="DTW16" s="90">
        <v>35379</v>
      </c>
      <c r="DTX16" s="90">
        <v>35379</v>
      </c>
      <c r="DTY16" s="90">
        <v>35379</v>
      </c>
      <c r="DTZ16" s="90">
        <v>35379</v>
      </c>
      <c r="DUA16" s="90">
        <v>35379</v>
      </c>
      <c r="DUB16" s="90">
        <v>35379</v>
      </c>
      <c r="DUC16" s="90">
        <v>35379</v>
      </c>
      <c r="DUD16" s="90">
        <v>35379</v>
      </c>
      <c r="DUE16" s="90">
        <v>35379</v>
      </c>
      <c r="DUF16" s="90">
        <v>35379</v>
      </c>
      <c r="DUG16" s="90">
        <v>35379</v>
      </c>
      <c r="DUH16" s="90">
        <v>35379</v>
      </c>
      <c r="DUI16" s="90">
        <v>35379</v>
      </c>
      <c r="DUJ16" s="90">
        <v>35379</v>
      </c>
      <c r="DUK16" s="90">
        <v>35379</v>
      </c>
      <c r="DUL16" s="90">
        <v>35379</v>
      </c>
      <c r="DUM16" s="90">
        <v>35379</v>
      </c>
      <c r="DUN16" s="90">
        <v>35379</v>
      </c>
      <c r="DUO16" s="90">
        <v>35379</v>
      </c>
      <c r="DUP16" s="90">
        <v>35379</v>
      </c>
      <c r="DUQ16" s="90">
        <v>35379</v>
      </c>
      <c r="DUR16" s="90">
        <v>35379</v>
      </c>
      <c r="DUS16" s="90">
        <v>35379</v>
      </c>
      <c r="DUT16" s="90">
        <v>35379</v>
      </c>
      <c r="DUU16" s="90">
        <v>35379</v>
      </c>
      <c r="DUV16" s="90">
        <v>35379</v>
      </c>
      <c r="DUW16" s="90">
        <v>35379</v>
      </c>
      <c r="DUX16" s="90">
        <v>35379</v>
      </c>
      <c r="DUY16" s="90">
        <v>35379</v>
      </c>
      <c r="DUZ16" s="90">
        <v>35379</v>
      </c>
      <c r="DVA16" s="90">
        <v>35379</v>
      </c>
      <c r="DVB16" s="90">
        <v>35379</v>
      </c>
      <c r="DVC16" s="90">
        <v>35379</v>
      </c>
      <c r="DVD16" s="90">
        <v>35379</v>
      </c>
      <c r="DVE16" s="90">
        <v>35379</v>
      </c>
      <c r="DVF16" s="90">
        <v>35379</v>
      </c>
      <c r="DVG16" s="90">
        <v>35379</v>
      </c>
      <c r="DVH16" s="90">
        <v>35379</v>
      </c>
      <c r="DVI16" s="90">
        <v>35379</v>
      </c>
      <c r="DVJ16" s="90">
        <v>35379</v>
      </c>
      <c r="DVK16" s="90">
        <v>35379</v>
      </c>
      <c r="DVL16" s="90">
        <v>35379</v>
      </c>
      <c r="DVM16" s="90">
        <v>35379</v>
      </c>
      <c r="DVN16" s="90">
        <v>35379</v>
      </c>
      <c r="DVO16" s="90">
        <v>35379</v>
      </c>
      <c r="DVP16" s="90">
        <v>35379</v>
      </c>
      <c r="DVQ16" s="90">
        <v>35379</v>
      </c>
      <c r="DVR16" s="90">
        <v>35379</v>
      </c>
      <c r="DVS16" s="90">
        <v>35379</v>
      </c>
      <c r="DVT16" s="90">
        <v>35379</v>
      </c>
      <c r="DVU16" s="90">
        <v>35379</v>
      </c>
      <c r="DVV16" s="90">
        <v>35379</v>
      </c>
      <c r="DVW16" s="90">
        <v>35379</v>
      </c>
      <c r="DVX16" s="90">
        <v>35379</v>
      </c>
      <c r="DVY16" s="90">
        <v>35379</v>
      </c>
      <c r="DVZ16" s="90">
        <v>35379</v>
      </c>
      <c r="DWA16" s="90">
        <v>35379</v>
      </c>
      <c r="DWB16" s="90">
        <v>35379</v>
      </c>
      <c r="DWC16" s="90">
        <v>35379</v>
      </c>
      <c r="DWD16" s="90">
        <v>35379</v>
      </c>
      <c r="DWE16" s="90">
        <v>35379</v>
      </c>
      <c r="DWF16" s="90">
        <v>35379</v>
      </c>
      <c r="DWG16" s="90">
        <v>35379</v>
      </c>
      <c r="DWH16" s="90">
        <v>35379</v>
      </c>
      <c r="DWI16" s="90">
        <v>35379</v>
      </c>
      <c r="DWJ16" s="90">
        <v>35379</v>
      </c>
      <c r="DWK16" s="90">
        <v>35379</v>
      </c>
      <c r="DWL16" s="90">
        <v>35379</v>
      </c>
      <c r="DWM16" s="90">
        <v>35379</v>
      </c>
      <c r="DWN16" s="90">
        <v>35379</v>
      </c>
      <c r="DWO16" s="90">
        <v>35379</v>
      </c>
      <c r="DWP16" s="90">
        <v>35379</v>
      </c>
      <c r="DWQ16" s="90">
        <v>35379</v>
      </c>
      <c r="DWR16" s="90">
        <v>35379</v>
      </c>
      <c r="DWS16" s="90">
        <v>35379</v>
      </c>
      <c r="DWT16" s="90">
        <v>35379</v>
      </c>
      <c r="DWU16" s="90">
        <v>35379</v>
      </c>
      <c r="DWV16" s="90">
        <v>35379</v>
      </c>
      <c r="DWW16" s="90">
        <v>35379</v>
      </c>
      <c r="DWX16" s="90">
        <v>35379</v>
      </c>
      <c r="DWY16" s="90">
        <v>35379</v>
      </c>
      <c r="DWZ16" s="90">
        <v>35379</v>
      </c>
      <c r="DXA16" s="90">
        <v>35379</v>
      </c>
      <c r="DXB16" s="90">
        <v>35379</v>
      </c>
      <c r="DXC16" s="90">
        <v>35379</v>
      </c>
      <c r="DXD16" s="90">
        <v>35379</v>
      </c>
      <c r="DXE16" s="90">
        <v>35379</v>
      </c>
      <c r="DXF16" s="90">
        <v>35379</v>
      </c>
      <c r="DXG16" s="90">
        <v>35379</v>
      </c>
      <c r="DXH16" s="90">
        <v>35379</v>
      </c>
      <c r="DXI16" s="90">
        <v>35379</v>
      </c>
      <c r="DXJ16" s="90">
        <v>35379</v>
      </c>
      <c r="DXK16" s="90">
        <v>35379</v>
      </c>
      <c r="DXL16" s="90">
        <v>35379</v>
      </c>
      <c r="DXM16" s="90">
        <v>35379</v>
      </c>
      <c r="DXN16" s="90">
        <v>35379</v>
      </c>
      <c r="DXO16" s="90">
        <v>35379</v>
      </c>
      <c r="DXP16" s="90">
        <v>35379</v>
      </c>
      <c r="DXQ16" s="90">
        <v>35379</v>
      </c>
      <c r="DXR16" s="90">
        <v>35379</v>
      </c>
      <c r="DXS16" s="90">
        <v>35379</v>
      </c>
      <c r="DXT16" s="90">
        <v>35379</v>
      </c>
      <c r="DXU16" s="90">
        <v>35379</v>
      </c>
      <c r="DXV16" s="90">
        <v>35379</v>
      </c>
      <c r="DXW16" s="90">
        <v>35379</v>
      </c>
      <c r="DXX16" s="90">
        <v>35379</v>
      </c>
      <c r="DXY16" s="90">
        <v>35379</v>
      </c>
      <c r="DXZ16" s="90">
        <v>35379</v>
      </c>
      <c r="DYA16" s="90">
        <v>35379</v>
      </c>
      <c r="DYB16" s="90">
        <v>35379</v>
      </c>
      <c r="DYC16" s="90">
        <v>35379</v>
      </c>
      <c r="DYD16" s="90">
        <v>35379</v>
      </c>
      <c r="DYE16" s="90">
        <v>35379</v>
      </c>
      <c r="DYF16" s="90">
        <v>35379</v>
      </c>
      <c r="DYG16" s="90">
        <v>35379</v>
      </c>
      <c r="DYH16" s="90">
        <v>35379</v>
      </c>
      <c r="DYI16" s="90">
        <v>35379</v>
      </c>
      <c r="DYJ16" s="90">
        <v>35379</v>
      </c>
      <c r="DYK16" s="90">
        <v>35379</v>
      </c>
      <c r="DYL16" s="90">
        <v>35379</v>
      </c>
      <c r="DYM16" s="90">
        <v>35379</v>
      </c>
      <c r="DYN16" s="90">
        <v>35379</v>
      </c>
      <c r="DYO16" s="90">
        <v>35379</v>
      </c>
      <c r="DYP16" s="90">
        <v>35379</v>
      </c>
      <c r="DYQ16" s="90">
        <v>35379</v>
      </c>
      <c r="DYR16" s="90">
        <v>35379</v>
      </c>
      <c r="DYS16" s="90">
        <v>35379</v>
      </c>
      <c r="DYT16" s="90">
        <v>35379</v>
      </c>
      <c r="DYU16" s="90">
        <v>35379</v>
      </c>
      <c r="DYV16" s="90">
        <v>35379</v>
      </c>
      <c r="DYW16" s="90">
        <v>35379</v>
      </c>
      <c r="DYX16" s="90">
        <v>35379</v>
      </c>
      <c r="DYY16" s="90">
        <v>35379</v>
      </c>
      <c r="DYZ16" s="90">
        <v>35379</v>
      </c>
      <c r="DZA16" s="90">
        <v>35379</v>
      </c>
      <c r="DZB16" s="90">
        <v>35379</v>
      </c>
      <c r="DZC16" s="90">
        <v>35379</v>
      </c>
      <c r="DZD16" s="90">
        <v>35379</v>
      </c>
      <c r="DZE16" s="90">
        <v>35379</v>
      </c>
      <c r="DZF16" s="90">
        <v>35379</v>
      </c>
      <c r="DZG16" s="90">
        <v>35379</v>
      </c>
      <c r="DZH16" s="90">
        <v>35379</v>
      </c>
      <c r="DZI16" s="90">
        <v>35379</v>
      </c>
      <c r="DZJ16" s="90">
        <v>35379</v>
      </c>
      <c r="DZK16" s="90">
        <v>35379</v>
      </c>
      <c r="DZL16" s="90">
        <v>35379</v>
      </c>
      <c r="DZM16" s="90">
        <v>35379</v>
      </c>
      <c r="DZN16" s="90">
        <v>35379</v>
      </c>
      <c r="DZO16" s="90">
        <v>35379</v>
      </c>
      <c r="DZP16" s="90">
        <v>35379</v>
      </c>
      <c r="DZQ16" s="90">
        <v>35379</v>
      </c>
      <c r="DZR16" s="90">
        <v>35379</v>
      </c>
      <c r="DZS16" s="90">
        <v>35379</v>
      </c>
      <c r="DZT16" s="90">
        <v>35379</v>
      </c>
      <c r="DZU16" s="90">
        <v>35379</v>
      </c>
      <c r="DZV16" s="90">
        <v>35379</v>
      </c>
      <c r="DZW16" s="90">
        <v>35379</v>
      </c>
      <c r="DZX16" s="90">
        <v>35379</v>
      </c>
      <c r="DZY16" s="90">
        <v>35379</v>
      </c>
      <c r="DZZ16" s="90">
        <v>35379</v>
      </c>
      <c r="EAA16" s="90">
        <v>35379</v>
      </c>
      <c r="EAB16" s="90">
        <v>35379</v>
      </c>
      <c r="EAC16" s="90">
        <v>35379</v>
      </c>
      <c r="EAD16" s="90">
        <v>35379</v>
      </c>
      <c r="EAE16" s="90">
        <v>35379</v>
      </c>
      <c r="EAF16" s="90">
        <v>35379</v>
      </c>
      <c r="EAG16" s="90">
        <v>35379</v>
      </c>
      <c r="EAH16" s="90">
        <v>35379</v>
      </c>
      <c r="EAI16" s="90">
        <v>35379</v>
      </c>
      <c r="EAJ16" s="90">
        <v>35379</v>
      </c>
      <c r="EAK16" s="90">
        <v>35379</v>
      </c>
      <c r="EAL16" s="90">
        <v>35379</v>
      </c>
      <c r="EAM16" s="90">
        <v>35379</v>
      </c>
      <c r="EAN16" s="90">
        <v>35379</v>
      </c>
      <c r="EAO16" s="90">
        <v>35379</v>
      </c>
      <c r="EAP16" s="90">
        <v>35379</v>
      </c>
      <c r="EAQ16" s="90">
        <v>35379</v>
      </c>
      <c r="EAR16" s="90">
        <v>35379</v>
      </c>
      <c r="EAS16" s="90">
        <v>35379</v>
      </c>
      <c r="EAT16" s="90">
        <v>35379</v>
      </c>
      <c r="EAU16" s="90">
        <v>35379</v>
      </c>
      <c r="EAV16" s="90">
        <v>35379</v>
      </c>
      <c r="EAW16" s="90">
        <v>35379</v>
      </c>
      <c r="EAX16" s="90">
        <v>35379</v>
      </c>
      <c r="EAY16" s="90">
        <v>35379</v>
      </c>
      <c r="EAZ16" s="90">
        <v>35379</v>
      </c>
      <c r="EBA16" s="90">
        <v>35379</v>
      </c>
      <c r="EBB16" s="90">
        <v>35379</v>
      </c>
      <c r="EBC16" s="90">
        <v>35379</v>
      </c>
      <c r="EBD16" s="90">
        <v>35379</v>
      </c>
      <c r="EBE16" s="90">
        <v>35379</v>
      </c>
      <c r="EBF16" s="90">
        <v>35379</v>
      </c>
      <c r="EBG16" s="90">
        <v>35379</v>
      </c>
      <c r="EBH16" s="90">
        <v>35379</v>
      </c>
      <c r="EBI16" s="90">
        <v>35379</v>
      </c>
      <c r="EBJ16" s="90">
        <v>35379</v>
      </c>
      <c r="EBK16" s="90">
        <v>35379</v>
      </c>
      <c r="EBL16" s="90">
        <v>35379</v>
      </c>
      <c r="EBM16" s="90">
        <v>35379</v>
      </c>
      <c r="EBN16" s="90">
        <v>35379</v>
      </c>
      <c r="EBO16" s="90">
        <v>35379</v>
      </c>
      <c r="EBP16" s="90">
        <v>35379</v>
      </c>
      <c r="EBQ16" s="90">
        <v>35379</v>
      </c>
      <c r="EBR16" s="90">
        <v>35379</v>
      </c>
      <c r="EBS16" s="90">
        <v>35379</v>
      </c>
      <c r="EBT16" s="90">
        <v>35379</v>
      </c>
      <c r="EBU16" s="90">
        <v>35379</v>
      </c>
      <c r="EBV16" s="90">
        <v>35379</v>
      </c>
      <c r="EBW16" s="90">
        <v>35379</v>
      </c>
      <c r="EBX16" s="90">
        <v>35379</v>
      </c>
      <c r="EBY16" s="90">
        <v>35379</v>
      </c>
      <c r="EBZ16" s="90">
        <v>35379</v>
      </c>
      <c r="ECA16" s="90">
        <v>35379</v>
      </c>
      <c r="ECB16" s="90">
        <v>35379</v>
      </c>
      <c r="ECC16" s="90">
        <v>35379</v>
      </c>
      <c r="ECD16" s="90">
        <v>35379</v>
      </c>
      <c r="ECE16" s="90">
        <v>35379</v>
      </c>
      <c r="ECF16" s="90">
        <v>35379</v>
      </c>
      <c r="ECG16" s="90">
        <v>35379</v>
      </c>
      <c r="ECH16" s="90">
        <v>35379</v>
      </c>
      <c r="ECI16" s="90">
        <v>35379</v>
      </c>
      <c r="ECJ16" s="90">
        <v>35379</v>
      </c>
      <c r="ECK16" s="90">
        <v>35379</v>
      </c>
      <c r="ECL16" s="90">
        <v>35379</v>
      </c>
      <c r="ECM16" s="90">
        <v>35379</v>
      </c>
      <c r="ECN16" s="90">
        <v>35379</v>
      </c>
      <c r="ECO16" s="90">
        <v>35379</v>
      </c>
      <c r="ECP16" s="90">
        <v>35379</v>
      </c>
      <c r="ECQ16" s="90">
        <v>35379</v>
      </c>
      <c r="ECR16" s="90">
        <v>35379</v>
      </c>
      <c r="ECS16" s="90">
        <v>35379</v>
      </c>
      <c r="ECT16" s="90">
        <v>35379</v>
      </c>
      <c r="ECU16" s="90">
        <v>35379</v>
      </c>
      <c r="ECV16" s="90">
        <v>35379</v>
      </c>
      <c r="ECW16" s="90">
        <v>35379</v>
      </c>
      <c r="ECX16" s="90">
        <v>35379</v>
      </c>
      <c r="ECY16" s="90">
        <v>35379</v>
      </c>
      <c r="ECZ16" s="90">
        <v>35379</v>
      </c>
      <c r="EDA16" s="90">
        <v>35379</v>
      </c>
      <c r="EDB16" s="90">
        <v>35379</v>
      </c>
      <c r="EDC16" s="90">
        <v>35379</v>
      </c>
      <c r="EDD16" s="90">
        <v>35379</v>
      </c>
      <c r="EDE16" s="90">
        <v>35379</v>
      </c>
      <c r="EDF16" s="90">
        <v>35379</v>
      </c>
      <c r="EDG16" s="90">
        <v>35379</v>
      </c>
      <c r="EDH16" s="90">
        <v>35379</v>
      </c>
      <c r="EDI16" s="90">
        <v>35379</v>
      </c>
      <c r="EDJ16" s="90">
        <v>35379</v>
      </c>
      <c r="EDK16" s="90">
        <v>35379</v>
      </c>
      <c r="EDL16" s="90">
        <v>35379</v>
      </c>
      <c r="EDM16" s="90">
        <v>35379</v>
      </c>
      <c r="EDN16" s="90">
        <v>35379</v>
      </c>
      <c r="EDO16" s="90">
        <v>35379</v>
      </c>
      <c r="EDP16" s="90">
        <v>35379</v>
      </c>
      <c r="EDQ16" s="90">
        <v>35379</v>
      </c>
      <c r="EDR16" s="90">
        <v>35379</v>
      </c>
      <c r="EDS16" s="90">
        <v>35379</v>
      </c>
      <c r="EDT16" s="90">
        <v>35379</v>
      </c>
      <c r="EDU16" s="90">
        <v>35379</v>
      </c>
      <c r="EDV16" s="90">
        <v>35379</v>
      </c>
      <c r="EDW16" s="90">
        <v>35379</v>
      </c>
      <c r="EDX16" s="90">
        <v>35379</v>
      </c>
      <c r="EDY16" s="90">
        <v>35379</v>
      </c>
      <c r="EDZ16" s="90">
        <v>35379</v>
      </c>
      <c r="EEA16" s="90">
        <v>35379</v>
      </c>
      <c r="EEB16" s="90">
        <v>35379</v>
      </c>
      <c r="EEC16" s="90">
        <v>35379</v>
      </c>
      <c r="EED16" s="90">
        <v>35379</v>
      </c>
      <c r="EEE16" s="90">
        <v>35379</v>
      </c>
      <c r="EEF16" s="90">
        <v>35379</v>
      </c>
      <c r="EEG16" s="90">
        <v>35379</v>
      </c>
      <c r="EEH16" s="90">
        <v>35379</v>
      </c>
      <c r="EEI16" s="90">
        <v>35379</v>
      </c>
      <c r="EEJ16" s="90">
        <v>35379</v>
      </c>
      <c r="EEK16" s="90">
        <v>35379</v>
      </c>
      <c r="EEL16" s="90">
        <v>35379</v>
      </c>
      <c r="EEM16" s="90">
        <v>35379</v>
      </c>
      <c r="EEN16" s="90">
        <v>35379</v>
      </c>
      <c r="EEO16" s="90">
        <v>35379</v>
      </c>
      <c r="EEP16" s="90">
        <v>35379</v>
      </c>
      <c r="EEQ16" s="90">
        <v>35379</v>
      </c>
      <c r="EER16" s="90">
        <v>35379</v>
      </c>
      <c r="EES16" s="90">
        <v>35379</v>
      </c>
      <c r="EET16" s="90">
        <v>35379</v>
      </c>
      <c r="EEU16" s="90">
        <v>35379</v>
      </c>
      <c r="EEV16" s="90">
        <v>35379</v>
      </c>
      <c r="EEW16" s="90">
        <v>35379</v>
      </c>
      <c r="EEX16" s="90">
        <v>35379</v>
      </c>
      <c r="EEY16" s="90">
        <v>35379</v>
      </c>
      <c r="EEZ16" s="90">
        <v>35379</v>
      </c>
      <c r="EFA16" s="90">
        <v>35379</v>
      </c>
      <c r="EFB16" s="90">
        <v>35379</v>
      </c>
      <c r="EFC16" s="90">
        <v>35379</v>
      </c>
      <c r="EFD16" s="90">
        <v>35379</v>
      </c>
      <c r="EFE16" s="90">
        <v>35379</v>
      </c>
      <c r="EFF16" s="90">
        <v>35379</v>
      </c>
      <c r="EFG16" s="90">
        <v>35379</v>
      </c>
      <c r="EFH16" s="90">
        <v>35379</v>
      </c>
      <c r="EFI16" s="90">
        <v>35379</v>
      </c>
      <c r="EFJ16" s="90">
        <v>35379</v>
      </c>
      <c r="EFK16" s="90">
        <v>35379</v>
      </c>
      <c r="EFL16" s="90">
        <v>35379</v>
      </c>
      <c r="EFM16" s="90">
        <v>35379</v>
      </c>
      <c r="EFN16" s="90">
        <v>35379</v>
      </c>
      <c r="EFO16" s="90">
        <v>35379</v>
      </c>
      <c r="EFP16" s="90">
        <v>35379</v>
      </c>
      <c r="EFQ16" s="90">
        <v>35379</v>
      </c>
      <c r="EFR16" s="90">
        <v>35379</v>
      </c>
      <c r="EFS16" s="90">
        <v>35379</v>
      </c>
      <c r="EFT16" s="90">
        <v>35379</v>
      </c>
      <c r="EFU16" s="90">
        <v>35379</v>
      </c>
      <c r="EFV16" s="90">
        <v>35379</v>
      </c>
      <c r="EFW16" s="90">
        <v>35379</v>
      </c>
      <c r="EFX16" s="90">
        <v>35379</v>
      </c>
      <c r="EFY16" s="90">
        <v>35379</v>
      </c>
      <c r="EFZ16" s="90">
        <v>35379</v>
      </c>
      <c r="EGA16" s="90">
        <v>35379</v>
      </c>
      <c r="EGB16" s="90">
        <v>35379</v>
      </c>
      <c r="EGC16" s="90">
        <v>35379</v>
      </c>
      <c r="EGD16" s="90">
        <v>35379</v>
      </c>
      <c r="EGE16" s="90">
        <v>35379</v>
      </c>
      <c r="EGF16" s="90">
        <v>35379</v>
      </c>
      <c r="EGG16" s="90">
        <v>35379</v>
      </c>
      <c r="EGH16" s="90">
        <v>35379</v>
      </c>
      <c r="EGI16" s="90">
        <v>35379</v>
      </c>
      <c r="EGJ16" s="90">
        <v>35379</v>
      </c>
      <c r="EGK16" s="90">
        <v>35379</v>
      </c>
      <c r="EGL16" s="90">
        <v>35379</v>
      </c>
      <c r="EGM16" s="90">
        <v>35379</v>
      </c>
      <c r="EGN16" s="90">
        <v>35379</v>
      </c>
      <c r="EGO16" s="90">
        <v>35379</v>
      </c>
      <c r="EGP16" s="90">
        <v>35379</v>
      </c>
      <c r="EGQ16" s="90">
        <v>35379</v>
      </c>
      <c r="EGR16" s="90">
        <v>35379</v>
      </c>
      <c r="EGS16" s="90">
        <v>35379</v>
      </c>
      <c r="EGT16" s="90">
        <v>35379</v>
      </c>
      <c r="EGU16" s="90">
        <v>35379</v>
      </c>
      <c r="EGV16" s="90">
        <v>35379</v>
      </c>
      <c r="EGW16" s="90">
        <v>35379</v>
      </c>
      <c r="EGX16" s="90">
        <v>35379</v>
      </c>
      <c r="EGY16" s="90">
        <v>35379</v>
      </c>
      <c r="EGZ16" s="90">
        <v>35379</v>
      </c>
      <c r="EHA16" s="90">
        <v>35379</v>
      </c>
      <c r="EHB16" s="90">
        <v>35379</v>
      </c>
      <c r="EHC16" s="90">
        <v>35379</v>
      </c>
      <c r="EHD16" s="90">
        <v>35379</v>
      </c>
      <c r="EHE16" s="90">
        <v>35379</v>
      </c>
      <c r="EHF16" s="90">
        <v>35379</v>
      </c>
      <c r="EHG16" s="90">
        <v>35379</v>
      </c>
      <c r="EHH16" s="90">
        <v>35379</v>
      </c>
      <c r="EHI16" s="90">
        <v>35379</v>
      </c>
      <c r="EHJ16" s="90">
        <v>35379</v>
      </c>
      <c r="EHK16" s="90">
        <v>35379</v>
      </c>
      <c r="EHL16" s="90">
        <v>35379</v>
      </c>
      <c r="EHM16" s="90">
        <v>35379</v>
      </c>
      <c r="EHN16" s="90">
        <v>35379</v>
      </c>
      <c r="EHO16" s="90">
        <v>35379</v>
      </c>
      <c r="EHP16" s="90">
        <v>35379</v>
      </c>
      <c r="EHQ16" s="90">
        <v>35379</v>
      </c>
      <c r="EHR16" s="90">
        <v>35379</v>
      </c>
      <c r="EHS16" s="90">
        <v>35379</v>
      </c>
      <c r="EHT16" s="90">
        <v>35379</v>
      </c>
      <c r="EHU16" s="90">
        <v>35379</v>
      </c>
      <c r="EHV16" s="90">
        <v>35379</v>
      </c>
      <c r="EHW16" s="90">
        <v>35379</v>
      </c>
      <c r="EHX16" s="90">
        <v>35379</v>
      </c>
      <c r="EHY16" s="90">
        <v>35379</v>
      </c>
      <c r="EHZ16" s="90">
        <v>35379</v>
      </c>
      <c r="EIA16" s="90">
        <v>35379</v>
      </c>
      <c r="EIB16" s="90">
        <v>35379</v>
      </c>
      <c r="EIC16" s="90">
        <v>35379</v>
      </c>
      <c r="EID16" s="90">
        <v>35379</v>
      </c>
      <c r="EIE16" s="90">
        <v>35379</v>
      </c>
      <c r="EIF16" s="90">
        <v>35379</v>
      </c>
      <c r="EIG16" s="90">
        <v>35379</v>
      </c>
      <c r="EIH16" s="90">
        <v>35379</v>
      </c>
      <c r="EII16" s="90">
        <v>35379</v>
      </c>
      <c r="EIJ16" s="90">
        <v>35379</v>
      </c>
      <c r="EIK16" s="90">
        <v>35379</v>
      </c>
      <c r="EIL16" s="90">
        <v>35379</v>
      </c>
      <c r="EIM16" s="90">
        <v>35379</v>
      </c>
      <c r="EIN16" s="90">
        <v>35379</v>
      </c>
      <c r="EIO16" s="90">
        <v>35379</v>
      </c>
      <c r="EIP16" s="90">
        <v>35379</v>
      </c>
      <c r="EIQ16" s="90">
        <v>35379</v>
      </c>
      <c r="EIR16" s="90">
        <v>35379</v>
      </c>
      <c r="EIS16" s="90">
        <v>35379</v>
      </c>
      <c r="EIT16" s="90">
        <v>35379</v>
      </c>
      <c r="EIU16" s="90">
        <v>35379</v>
      </c>
      <c r="EIV16" s="90">
        <v>35379</v>
      </c>
      <c r="EIW16" s="90">
        <v>35379</v>
      </c>
      <c r="EIX16" s="90">
        <v>35379</v>
      </c>
      <c r="EIY16" s="90">
        <v>35379</v>
      </c>
      <c r="EIZ16" s="90">
        <v>35379</v>
      </c>
      <c r="EJA16" s="90">
        <v>35379</v>
      </c>
      <c r="EJB16" s="90">
        <v>35379</v>
      </c>
      <c r="EJC16" s="90">
        <v>35379</v>
      </c>
      <c r="EJD16" s="90">
        <v>35379</v>
      </c>
      <c r="EJE16" s="90">
        <v>35379</v>
      </c>
      <c r="EJF16" s="90">
        <v>35379</v>
      </c>
      <c r="EJG16" s="90">
        <v>35379</v>
      </c>
      <c r="EJH16" s="90">
        <v>35379</v>
      </c>
      <c r="EJI16" s="90">
        <v>35379</v>
      </c>
      <c r="EJJ16" s="90">
        <v>35379</v>
      </c>
      <c r="EJK16" s="90">
        <v>35379</v>
      </c>
      <c r="EJL16" s="90">
        <v>35379</v>
      </c>
      <c r="EJM16" s="90">
        <v>35379</v>
      </c>
      <c r="EJN16" s="90">
        <v>35379</v>
      </c>
      <c r="EJO16" s="90">
        <v>35379</v>
      </c>
      <c r="EJP16" s="90">
        <v>35379</v>
      </c>
      <c r="EJQ16" s="90">
        <v>35379</v>
      </c>
      <c r="EJR16" s="90">
        <v>35379</v>
      </c>
      <c r="EJS16" s="90">
        <v>35379</v>
      </c>
      <c r="EJT16" s="90">
        <v>35379</v>
      </c>
      <c r="EJU16" s="90">
        <v>35379</v>
      </c>
      <c r="EJV16" s="90">
        <v>35379</v>
      </c>
      <c r="EJW16" s="90">
        <v>35379</v>
      </c>
      <c r="EJX16" s="90">
        <v>35379</v>
      </c>
      <c r="EJY16" s="90">
        <v>35379</v>
      </c>
      <c r="EJZ16" s="90">
        <v>35379</v>
      </c>
      <c r="EKA16" s="90">
        <v>35379</v>
      </c>
      <c r="EKB16" s="90">
        <v>35379</v>
      </c>
      <c r="EKC16" s="90">
        <v>35379</v>
      </c>
      <c r="EKD16" s="90">
        <v>35379</v>
      </c>
      <c r="EKE16" s="90">
        <v>35379</v>
      </c>
      <c r="EKF16" s="90">
        <v>35379</v>
      </c>
      <c r="EKG16" s="90">
        <v>35379</v>
      </c>
      <c r="EKH16" s="90">
        <v>35379</v>
      </c>
      <c r="EKI16" s="90">
        <v>35379</v>
      </c>
      <c r="EKJ16" s="90">
        <v>35379</v>
      </c>
      <c r="EKK16" s="90">
        <v>35379</v>
      </c>
      <c r="EKL16" s="90">
        <v>35379</v>
      </c>
      <c r="EKM16" s="90">
        <v>35379</v>
      </c>
      <c r="EKN16" s="90">
        <v>35379</v>
      </c>
      <c r="EKO16" s="90">
        <v>35379</v>
      </c>
      <c r="EKP16" s="90">
        <v>35379</v>
      </c>
      <c r="EKQ16" s="90">
        <v>35379</v>
      </c>
      <c r="EKR16" s="90">
        <v>35379</v>
      </c>
      <c r="EKS16" s="90">
        <v>35379</v>
      </c>
      <c r="EKT16" s="90">
        <v>35379</v>
      </c>
      <c r="EKU16" s="90">
        <v>35379</v>
      </c>
      <c r="EKV16" s="90">
        <v>35379</v>
      </c>
      <c r="EKW16" s="90">
        <v>35379</v>
      </c>
      <c r="EKX16" s="90">
        <v>35379</v>
      </c>
      <c r="EKY16" s="90">
        <v>35379</v>
      </c>
      <c r="EKZ16" s="90">
        <v>35379</v>
      </c>
      <c r="ELA16" s="90">
        <v>35379</v>
      </c>
      <c r="ELB16" s="90">
        <v>35379</v>
      </c>
      <c r="ELC16" s="90">
        <v>35379</v>
      </c>
      <c r="ELD16" s="90">
        <v>35379</v>
      </c>
      <c r="ELE16" s="90">
        <v>35379</v>
      </c>
      <c r="ELF16" s="90">
        <v>35379</v>
      </c>
      <c r="ELG16" s="90">
        <v>35379</v>
      </c>
      <c r="ELH16" s="90">
        <v>35379</v>
      </c>
      <c r="ELI16" s="90">
        <v>35379</v>
      </c>
      <c r="ELJ16" s="90">
        <v>35379</v>
      </c>
      <c r="ELK16" s="90">
        <v>35379</v>
      </c>
      <c r="ELL16" s="90">
        <v>35379</v>
      </c>
      <c r="ELM16" s="90">
        <v>35379</v>
      </c>
      <c r="ELN16" s="90">
        <v>35379</v>
      </c>
      <c r="ELO16" s="90">
        <v>35379</v>
      </c>
      <c r="ELP16" s="90">
        <v>35379</v>
      </c>
      <c r="ELQ16" s="90">
        <v>35379</v>
      </c>
      <c r="ELR16" s="90">
        <v>35379</v>
      </c>
      <c r="ELS16" s="90">
        <v>35379</v>
      </c>
      <c r="ELT16" s="90">
        <v>35379</v>
      </c>
      <c r="ELU16" s="90">
        <v>35379</v>
      </c>
      <c r="ELV16" s="90">
        <v>35379</v>
      </c>
      <c r="ELW16" s="90">
        <v>35379</v>
      </c>
      <c r="ELX16" s="90">
        <v>35379</v>
      </c>
      <c r="ELY16" s="90">
        <v>35379</v>
      </c>
      <c r="ELZ16" s="90">
        <v>35379</v>
      </c>
      <c r="EMA16" s="90">
        <v>35379</v>
      </c>
      <c r="EMB16" s="90">
        <v>35379</v>
      </c>
      <c r="EMC16" s="90">
        <v>35379</v>
      </c>
      <c r="EMD16" s="90">
        <v>35379</v>
      </c>
      <c r="EME16" s="90">
        <v>35379</v>
      </c>
      <c r="EMF16" s="90">
        <v>35379</v>
      </c>
      <c r="EMG16" s="90">
        <v>35379</v>
      </c>
      <c r="EMH16" s="90">
        <v>35379</v>
      </c>
      <c r="EMI16" s="90">
        <v>35379</v>
      </c>
      <c r="EMJ16" s="90">
        <v>35379</v>
      </c>
      <c r="EMK16" s="90">
        <v>35379</v>
      </c>
      <c r="EML16" s="90">
        <v>35379</v>
      </c>
      <c r="EMM16" s="90">
        <v>35379</v>
      </c>
      <c r="EMN16" s="90">
        <v>35379</v>
      </c>
      <c r="EMO16" s="90">
        <v>35379</v>
      </c>
      <c r="EMP16" s="90">
        <v>35379</v>
      </c>
      <c r="EMQ16" s="90">
        <v>35379</v>
      </c>
      <c r="EMR16" s="90">
        <v>35379</v>
      </c>
      <c r="EMS16" s="90">
        <v>35379</v>
      </c>
      <c r="EMT16" s="90">
        <v>35379</v>
      </c>
      <c r="EMU16" s="90">
        <v>35379</v>
      </c>
      <c r="EMV16" s="90">
        <v>35379</v>
      </c>
      <c r="EMW16" s="90">
        <v>35379</v>
      </c>
      <c r="EMX16" s="90">
        <v>35379</v>
      </c>
      <c r="EMY16" s="90">
        <v>35379</v>
      </c>
      <c r="EMZ16" s="90">
        <v>35379</v>
      </c>
      <c r="ENA16" s="90">
        <v>35379</v>
      </c>
      <c r="ENB16" s="90">
        <v>35379</v>
      </c>
      <c r="ENC16" s="90">
        <v>35379</v>
      </c>
      <c r="END16" s="90">
        <v>35379</v>
      </c>
      <c r="ENE16" s="90">
        <v>35379</v>
      </c>
      <c r="ENF16" s="90">
        <v>35379</v>
      </c>
      <c r="ENG16" s="90">
        <v>35379</v>
      </c>
      <c r="ENH16" s="90">
        <v>35379</v>
      </c>
      <c r="ENI16" s="90">
        <v>35379</v>
      </c>
      <c r="ENJ16" s="90">
        <v>35379</v>
      </c>
      <c r="ENK16" s="90">
        <v>35379</v>
      </c>
      <c r="ENL16" s="90">
        <v>35379</v>
      </c>
      <c r="ENM16" s="90">
        <v>35379</v>
      </c>
      <c r="ENN16" s="90">
        <v>35379</v>
      </c>
      <c r="ENO16" s="90">
        <v>35379</v>
      </c>
      <c r="ENP16" s="90">
        <v>35379</v>
      </c>
      <c r="ENQ16" s="90">
        <v>35379</v>
      </c>
      <c r="ENR16" s="90">
        <v>35379</v>
      </c>
      <c r="ENS16" s="90">
        <v>35379</v>
      </c>
      <c r="ENT16" s="90">
        <v>35379</v>
      </c>
      <c r="ENU16" s="90">
        <v>35379</v>
      </c>
      <c r="ENV16" s="90">
        <v>35379</v>
      </c>
      <c r="ENW16" s="90">
        <v>35379</v>
      </c>
      <c r="ENX16" s="90">
        <v>35379</v>
      </c>
      <c r="ENY16" s="90">
        <v>35379</v>
      </c>
      <c r="ENZ16" s="90">
        <v>35379</v>
      </c>
      <c r="EOA16" s="90">
        <v>35379</v>
      </c>
      <c r="EOB16" s="90">
        <v>35379</v>
      </c>
      <c r="EOC16" s="90">
        <v>35379</v>
      </c>
      <c r="EOD16" s="90">
        <v>35379</v>
      </c>
      <c r="EOE16" s="90">
        <v>35379</v>
      </c>
      <c r="EOF16" s="90">
        <v>35379</v>
      </c>
      <c r="EOG16" s="90">
        <v>35379</v>
      </c>
      <c r="EOH16" s="90">
        <v>35379</v>
      </c>
      <c r="EOI16" s="90">
        <v>35379</v>
      </c>
      <c r="EOJ16" s="90">
        <v>35379</v>
      </c>
      <c r="EOK16" s="90">
        <v>35379</v>
      </c>
      <c r="EOL16" s="90">
        <v>35379</v>
      </c>
      <c r="EOM16" s="90">
        <v>35379</v>
      </c>
      <c r="EON16" s="90">
        <v>35379</v>
      </c>
      <c r="EOO16" s="90">
        <v>35379</v>
      </c>
      <c r="EOP16" s="90">
        <v>35379</v>
      </c>
      <c r="EOQ16" s="90">
        <v>35379</v>
      </c>
      <c r="EOR16" s="90">
        <v>35379</v>
      </c>
      <c r="EOS16" s="90">
        <v>35379</v>
      </c>
      <c r="EOT16" s="90">
        <v>35379</v>
      </c>
      <c r="EOU16" s="90">
        <v>35379</v>
      </c>
      <c r="EOV16" s="90">
        <v>35379</v>
      </c>
      <c r="EOW16" s="90">
        <v>35379</v>
      </c>
      <c r="EOX16" s="90">
        <v>35379</v>
      </c>
      <c r="EOY16" s="90">
        <v>35379</v>
      </c>
      <c r="EOZ16" s="90">
        <v>35379</v>
      </c>
      <c r="EPA16" s="90">
        <v>35379</v>
      </c>
      <c r="EPB16" s="90">
        <v>35379</v>
      </c>
      <c r="EPC16" s="90">
        <v>35379</v>
      </c>
      <c r="EPD16" s="90">
        <v>35379</v>
      </c>
      <c r="EPE16" s="90">
        <v>35379</v>
      </c>
      <c r="EPF16" s="90">
        <v>35379</v>
      </c>
      <c r="EPG16" s="90">
        <v>35379</v>
      </c>
      <c r="EPH16" s="90">
        <v>35379</v>
      </c>
      <c r="EPI16" s="90">
        <v>35379</v>
      </c>
      <c r="EPJ16" s="90">
        <v>35379</v>
      </c>
      <c r="EPK16" s="90">
        <v>35379</v>
      </c>
      <c r="EPL16" s="90">
        <v>35379</v>
      </c>
      <c r="EPM16" s="90">
        <v>35379</v>
      </c>
      <c r="EPN16" s="90">
        <v>35379</v>
      </c>
      <c r="EPO16" s="90">
        <v>35379</v>
      </c>
      <c r="EPP16" s="90">
        <v>35379</v>
      </c>
      <c r="EPQ16" s="90">
        <v>35379</v>
      </c>
      <c r="EPR16" s="90">
        <v>35379</v>
      </c>
      <c r="EPS16" s="90">
        <v>35379</v>
      </c>
      <c r="EPT16" s="90">
        <v>35379</v>
      </c>
      <c r="EPU16" s="90">
        <v>35379</v>
      </c>
      <c r="EPV16" s="90">
        <v>35379</v>
      </c>
      <c r="EPW16" s="90">
        <v>35379</v>
      </c>
      <c r="EPX16" s="90">
        <v>35379</v>
      </c>
      <c r="EPY16" s="90">
        <v>35379</v>
      </c>
      <c r="EPZ16" s="90">
        <v>35379</v>
      </c>
      <c r="EQA16" s="90">
        <v>35379</v>
      </c>
      <c r="EQB16" s="90">
        <v>35379</v>
      </c>
      <c r="EQC16" s="90">
        <v>35379</v>
      </c>
      <c r="EQD16" s="90">
        <v>35379</v>
      </c>
      <c r="EQE16" s="90">
        <v>35379</v>
      </c>
      <c r="EQF16" s="90">
        <v>35379</v>
      </c>
      <c r="EQG16" s="90">
        <v>35379</v>
      </c>
      <c r="EQH16" s="90">
        <v>35379</v>
      </c>
      <c r="EQI16" s="90">
        <v>35379</v>
      </c>
      <c r="EQJ16" s="90">
        <v>35379</v>
      </c>
      <c r="EQK16" s="90">
        <v>35379</v>
      </c>
      <c r="EQL16" s="90">
        <v>35379</v>
      </c>
      <c r="EQM16" s="90">
        <v>35379</v>
      </c>
      <c r="EQN16" s="90">
        <v>35379</v>
      </c>
      <c r="EQO16" s="90">
        <v>35379</v>
      </c>
      <c r="EQP16" s="90">
        <v>35379</v>
      </c>
      <c r="EQQ16" s="90">
        <v>35379</v>
      </c>
      <c r="EQR16" s="90">
        <v>35379</v>
      </c>
      <c r="EQS16" s="90">
        <v>35379</v>
      </c>
      <c r="EQT16" s="90">
        <v>35379</v>
      </c>
      <c r="EQU16" s="90">
        <v>35379</v>
      </c>
      <c r="EQV16" s="90">
        <v>35379</v>
      </c>
      <c r="EQW16" s="90">
        <v>35379</v>
      </c>
      <c r="EQX16" s="90">
        <v>35379</v>
      </c>
      <c r="EQY16" s="90">
        <v>35379</v>
      </c>
      <c r="EQZ16" s="90">
        <v>35379</v>
      </c>
      <c r="ERA16" s="90">
        <v>35379</v>
      </c>
      <c r="ERB16" s="90">
        <v>35379</v>
      </c>
      <c r="ERC16" s="90">
        <v>35379</v>
      </c>
      <c r="ERD16" s="90">
        <v>35379</v>
      </c>
      <c r="ERE16" s="90">
        <v>35379</v>
      </c>
      <c r="ERF16" s="90">
        <v>35379</v>
      </c>
      <c r="ERG16" s="90">
        <v>35379</v>
      </c>
      <c r="ERH16" s="90">
        <v>35379</v>
      </c>
      <c r="ERI16" s="90">
        <v>35379</v>
      </c>
      <c r="ERJ16" s="90">
        <v>35379</v>
      </c>
      <c r="ERK16" s="90">
        <v>35379</v>
      </c>
      <c r="ERL16" s="90">
        <v>35379</v>
      </c>
      <c r="ERM16" s="90">
        <v>35379</v>
      </c>
      <c r="ERN16" s="90">
        <v>35379</v>
      </c>
      <c r="ERO16" s="90">
        <v>35379</v>
      </c>
      <c r="ERP16" s="90">
        <v>35379</v>
      </c>
      <c r="ERQ16" s="90">
        <v>35379</v>
      </c>
      <c r="ERR16" s="90">
        <v>35379</v>
      </c>
      <c r="ERS16" s="90">
        <v>35379</v>
      </c>
      <c r="ERT16" s="90">
        <v>35379</v>
      </c>
      <c r="ERU16" s="90">
        <v>35379</v>
      </c>
      <c r="ERV16" s="90">
        <v>35379</v>
      </c>
      <c r="ERW16" s="90">
        <v>35379</v>
      </c>
      <c r="ERX16" s="90">
        <v>35379</v>
      </c>
      <c r="ERY16" s="90">
        <v>35379</v>
      </c>
      <c r="ERZ16" s="90">
        <v>35379</v>
      </c>
      <c r="ESA16" s="90">
        <v>35379</v>
      </c>
      <c r="ESB16" s="90">
        <v>35379</v>
      </c>
      <c r="ESC16" s="90">
        <v>35379</v>
      </c>
      <c r="ESD16" s="90">
        <v>35379</v>
      </c>
      <c r="ESE16" s="90">
        <v>35379</v>
      </c>
      <c r="ESF16" s="90">
        <v>35379</v>
      </c>
      <c r="ESG16" s="90">
        <v>35379</v>
      </c>
      <c r="ESH16" s="90">
        <v>35379</v>
      </c>
      <c r="ESI16" s="90">
        <v>35379</v>
      </c>
      <c r="ESJ16" s="90">
        <v>35379</v>
      </c>
      <c r="ESK16" s="90">
        <v>35379</v>
      </c>
      <c r="ESL16" s="90">
        <v>35379</v>
      </c>
      <c r="ESM16" s="90">
        <v>35379</v>
      </c>
      <c r="ESN16" s="90">
        <v>35379</v>
      </c>
      <c r="ESO16" s="90">
        <v>35379</v>
      </c>
      <c r="ESP16" s="90">
        <v>35379</v>
      </c>
      <c r="ESQ16" s="90">
        <v>35379</v>
      </c>
      <c r="ESR16" s="90">
        <v>35379</v>
      </c>
      <c r="ESS16" s="90">
        <v>35379</v>
      </c>
      <c r="EST16" s="90">
        <v>35379</v>
      </c>
      <c r="ESU16" s="90">
        <v>35379</v>
      </c>
      <c r="ESV16" s="90">
        <v>35379</v>
      </c>
      <c r="ESW16" s="90">
        <v>35379</v>
      </c>
      <c r="ESX16" s="90">
        <v>35379</v>
      </c>
      <c r="ESY16" s="90">
        <v>35379</v>
      </c>
      <c r="ESZ16" s="90">
        <v>35379</v>
      </c>
      <c r="ETA16" s="90">
        <v>35379</v>
      </c>
      <c r="ETB16" s="90">
        <v>35379</v>
      </c>
      <c r="ETC16" s="90">
        <v>35379</v>
      </c>
      <c r="ETD16" s="90">
        <v>35379</v>
      </c>
      <c r="ETE16" s="90">
        <v>35379</v>
      </c>
      <c r="ETF16" s="90">
        <v>35379</v>
      </c>
      <c r="ETG16" s="90">
        <v>35379</v>
      </c>
      <c r="ETH16" s="90">
        <v>35379</v>
      </c>
      <c r="ETI16" s="90">
        <v>35379</v>
      </c>
      <c r="ETJ16" s="90">
        <v>35379</v>
      </c>
      <c r="ETK16" s="90">
        <v>35379</v>
      </c>
      <c r="ETL16" s="90">
        <v>35379</v>
      </c>
      <c r="ETM16" s="90">
        <v>35379</v>
      </c>
      <c r="ETN16" s="90">
        <v>35379</v>
      </c>
      <c r="ETO16" s="90">
        <v>35379</v>
      </c>
      <c r="ETP16" s="90">
        <v>35379</v>
      </c>
      <c r="ETQ16" s="90">
        <v>35379</v>
      </c>
      <c r="ETR16" s="90">
        <v>35379</v>
      </c>
      <c r="ETS16" s="90">
        <v>35379</v>
      </c>
      <c r="ETT16" s="90">
        <v>35379</v>
      </c>
      <c r="ETU16" s="90">
        <v>35379</v>
      </c>
      <c r="ETV16" s="90">
        <v>35379</v>
      </c>
      <c r="ETW16" s="90">
        <v>35379</v>
      </c>
      <c r="ETX16" s="90">
        <v>35379</v>
      </c>
      <c r="ETY16" s="90">
        <v>35379</v>
      </c>
      <c r="ETZ16" s="90">
        <v>35379</v>
      </c>
      <c r="EUA16" s="90">
        <v>35379</v>
      </c>
      <c r="EUB16" s="90">
        <v>35379</v>
      </c>
      <c r="EUC16" s="90">
        <v>35379</v>
      </c>
      <c r="EUD16" s="90">
        <v>35379</v>
      </c>
      <c r="EUE16" s="90">
        <v>35379</v>
      </c>
      <c r="EUF16" s="90">
        <v>35379</v>
      </c>
      <c r="EUG16" s="90">
        <v>35379</v>
      </c>
      <c r="EUH16" s="90">
        <v>35379</v>
      </c>
      <c r="EUI16" s="90">
        <v>35379</v>
      </c>
      <c r="EUJ16" s="90">
        <v>35379</v>
      </c>
      <c r="EUK16" s="90">
        <v>35379</v>
      </c>
      <c r="EUL16" s="90">
        <v>35379</v>
      </c>
      <c r="EUM16" s="90">
        <v>35379</v>
      </c>
      <c r="EUN16" s="90">
        <v>35379</v>
      </c>
      <c r="EUO16" s="90">
        <v>35379</v>
      </c>
      <c r="EUP16" s="90">
        <v>35379</v>
      </c>
      <c r="EUQ16" s="90">
        <v>35379</v>
      </c>
      <c r="EUR16" s="90">
        <v>35379</v>
      </c>
      <c r="EUS16" s="90">
        <v>35379</v>
      </c>
      <c r="EUT16" s="90">
        <v>35379</v>
      </c>
      <c r="EUU16" s="90">
        <v>35379</v>
      </c>
      <c r="EUV16" s="90">
        <v>35379</v>
      </c>
      <c r="EUW16" s="90">
        <v>35379</v>
      </c>
      <c r="EUX16" s="90">
        <v>35379</v>
      </c>
      <c r="EUY16" s="90">
        <v>35379</v>
      </c>
      <c r="EUZ16" s="90">
        <v>35379</v>
      </c>
      <c r="EVA16" s="90">
        <v>35379</v>
      </c>
      <c r="EVB16" s="90">
        <v>35379</v>
      </c>
      <c r="EVC16" s="90">
        <v>35379</v>
      </c>
      <c r="EVD16" s="90">
        <v>35379</v>
      </c>
      <c r="EVE16" s="90">
        <v>35379</v>
      </c>
      <c r="EVF16" s="90">
        <v>35379</v>
      </c>
      <c r="EVG16" s="90">
        <v>35379</v>
      </c>
      <c r="EVH16" s="90">
        <v>35379</v>
      </c>
      <c r="EVI16" s="90">
        <v>35379</v>
      </c>
      <c r="EVJ16" s="90">
        <v>35379</v>
      </c>
      <c r="EVK16" s="90">
        <v>35379</v>
      </c>
      <c r="EVL16" s="90">
        <v>35379</v>
      </c>
      <c r="EVM16" s="90">
        <v>35379</v>
      </c>
      <c r="EVN16" s="90">
        <v>35379</v>
      </c>
      <c r="EVO16" s="90">
        <v>35379</v>
      </c>
      <c r="EVP16" s="90">
        <v>35379</v>
      </c>
      <c r="EVQ16" s="90">
        <v>35379</v>
      </c>
      <c r="EVR16" s="90">
        <v>35379</v>
      </c>
      <c r="EVS16" s="90">
        <v>35379</v>
      </c>
      <c r="EVT16" s="90">
        <v>35379</v>
      </c>
      <c r="EVU16" s="90">
        <v>35379</v>
      </c>
      <c r="EVV16" s="90">
        <v>35379</v>
      </c>
      <c r="EVW16" s="90">
        <v>35379</v>
      </c>
      <c r="EVX16" s="90">
        <v>35379</v>
      </c>
      <c r="EVY16" s="90">
        <v>35379</v>
      </c>
      <c r="EVZ16" s="90">
        <v>35379</v>
      </c>
      <c r="EWA16" s="90">
        <v>35379</v>
      </c>
      <c r="EWB16" s="90">
        <v>35379</v>
      </c>
      <c r="EWC16" s="90">
        <v>35379</v>
      </c>
      <c r="EWD16" s="90">
        <v>35379</v>
      </c>
      <c r="EWE16" s="90">
        <v>35379</v>
      </c>
      <c r="EWF16" s="90">
        <v>35379</v>
      </c>
      <c r="EWG16" s="90">
        <v>35379</v>
      </c>
      <c r="EWH16" s="90">
        <v>35379</v>
      </c>
      <c r="EWI16" s="90">
        <v>35379</v>
      </c>
      <c r="EWJ16" s="90">
        <v>35379</v>
      </c>
      <c r="EWK16" s="90">
        <v>35379</v>
      </c>
      <c r="EWL16" s="90">
        <v>35379</v>
      </c>
      <c r="EWM16" s="90">
        <v>35379</v>
      </c>
      <c r="EWN16" s="90">
        <v>35379</v>
      </c>
      <c r="EWO16" s="90">
        <v>35379</v>
      </c>
      <c r="EWP16" s="90">
        <v>35379</v>
      </c>
      <c r="EWQ16" s="90">
        <v>35379</v>
      </c>
      <c r="EWR16" s="90">
        <v>35379</v>
      </c>
      <c r="EWS16" s="90">
        <v>35379</v>
      </c>
      <c r="EWT16" s="90">
        <v>35379</v>
      </c>
      <c r="EWU16" s="90">
        <v>35379</v>
      </c>
      <c r="EWV16" s="90">
        <v>35379</v>
      </c>
      <c r="EWW16" s="90">
        <v>35379</v>
      </c>
      <c r="EWX16" s="90">
        <v>35379</v>
      </c>
      <c r="EWY16" s="90">
        <v>35379</v>
      </c>
      <c r="EWZ16" s="90">
        <v>35379</v>
      </c>
      <c r="EXA16" s="90">
        <v>35379</v>
      </c>
      <c r="EXB16" s="90">
        <v>35379</v>
      </c>
      <c r="EXC16" s="90">
        <v>35379</v>
      </c>
      <c r="EXD16" s="90">
        <v>35379</v>
      </c>
      <c r="EXE16" s="90">
        <v>35379</v>
      </c>
      <c r="EXF16" s="90">
        <v>35379</v>
      </c>
      <c r="EXG16" s="90">
        <v>35379</v>
      </c>
      <c r="EXH16" s="90">
        <v>35379</v>
      </c>
      <c r="EXI16" s="90">
        <v>35379</v>
      </c>
      <c r="EXJ16" s="90">
        <v>35379</v>
      </c>
      <c r="EXK16" s="90">
        <v>35379</v>
      </c>
      <c r="EXL16" s="90">
        <v>35379</v>
      </c>
      <c r="EXM16" s="90">
        <v>35379</v>
      </c>
      <c r="EXN16" s="90">
        <v>35379</v>
      </c>
      <c r="EXO16" s="90">
        <v>35379</v>
      </c>
      <c r="EXP16" s="90">
        <v>35379</v>
      </c>
      <c r="EXQ16" s="90">
        <v>35379</v>
      </c>
      <c r="EXR16" s="90">
        <v>35379</v>
      </c>
      <c r="EXS16" s="90">
        <v>35379</v>
      </c>
      <c r="EXT16" s="90">
        <v>35379</v>
      </c>
      <c r="EXU16" s="90">
        <v>35379</v>
      </c>
      <c r="EXV16" s="90">
        <v>35379</v>
      </c>
      <c r="EXW16" s="90">
        <v>35379</v>
      </c>
      <c r="EXX16" s="90">
        <v>35379</v>
      </c>
      <c r="EXY16" s="90">
        <v>35379</v>
      </c>
      <c r="EXZ16" s="90">
        <v>35379</v>
      </c>
      <c r="EYA16" s="90">
        <v>35379</v>
      </c>
      <c r="EYB16" s="90">
        <v>35379</v>
      </c>
      <c r="EYC16" s="90">
        <v>35379</v>
      </c>
      <c r="EYD16" s="90">
        <v>35379</v>
      </c>
      <c r="EYE16" s="90">
        <v>35379</v>
      </c>
      <c r="EYF16" s="90">
        <v>35379</v>
      </c>
      <c r="EYG16" s="90">
        <v>35379</v>
      </c>
      <c r="EYH16" s="90">
        <v>35379</v>
      </c>
      <c r="EYI16" s="90">
        <v>35379</v>
      </c>
      <c r="EYJ16" s="90">
        <v>35379</v>
      </c>
      <c r="EYK16" s="90">
        <v>35379</v>
      </c>
      <c r="EYL16" s="90">
        <v>35379</v>
      </c>
      <c r="EYM16" s="90">
        <v>35379</v>
      </c>
      <c r="EYN16" s="90">
        <v>35379</v>
      </c>
      <c r="EYO16" s="90">
        <v>35379</v>
      </c>
      <c r="EYP16" s="90">
        <v>35379</v>
      </c>
      <c r="EYQ16" s="90">
        <v>35379</v>
      </c>
      <c r="EYR16" s="90">
        <v>35379</v>
      </c>
      <c r="EYS16" s="90">
        <v>35379</v>
      </c>
      <c r="EYT16" s="90">
        <v>35379</v>
      </c>
      <c r="EYU16" s="90">
        <v>35379</v>
      </c>
      <c r="EYV16" s="90">
        <v>35379</v>
      </c>
      <c r="EYW16" s="90">
        <v>35379</v>
      </c>
      <c r="EYX16" s="90">
        <v>35379</v>
      </c>
      <c r="EYY16" s="90">
        <v>35379</v>
      </c>
      <c r="EYZ16" s="90">
        <v>35379</v>
      </c>
      <c r="EZA16" s="90">
        <v>35379</v>
      </c>
      <c r="EZB16" s="90">
        <v>35379</v>
      </c>
      <c r="EZC16" s="90">
        <v>35379</v>
      </c>
      <c r="EZD16" s="90">
        <v>35379</v>
      </c>
      <c r="EZE16" s="90">
        <v>35379</v>
      </c>
      <c r="EZF16" s="90">
        <v>35379</v>
      </c>
      <c r="EZG16" s="90">
        <v>35379</v>
      </c>
      <c r="EZH16" s="90">
        <v>35379</v>
      </c>
      <c r="EZI16" s="90">
        <v>35379</v>
      </c>
      <c r="EZJ16" s="90">
        <v>35379</v>
      </c>
      <c r="EZK16" s="90">
        <v>35379</v>
      </c>
      <c r="EZL16" s="90">
        <v>35379</v>
      </c>
      <c r="EZM16" s="90">
        <v>35379</v>
      </c>
      <c r="EZN16" s="90">
        <v>35379</v>
      </c>
      <c r="EZO16" s="90">
        <v>35379</v>
      </c>
      <c r="EZP16" s="90">
        <v>35379</v>
      </c>
      <c r="EZQ16" s="90">
        <v>35379</v>
      </c>
      <c r="EZR16" s="90">
        <v>35379</v>
      </c>
      <c r="EZS16" s="90">
        <v>35379</v>
      </c>
      <c r="EZT16" s="90">
        <v>35379</v>
      </c>
      <c r="EZU16" s="90">
        <v>35379</v>
      </c>
      <c r="EZV16" s="90">
        <v>35379</v>
      </c>
      <c r="EZW16" s="90">
        <v>35379</v>
      </c>
      <c r="EZX16" s="90">
        <v>35379</v>
      </c>
      <c r="EZY16" s="90">
        <v>35379</v>
      </c>
      <c r="EZZ16" s="90">
        <v>35379</v>
      </c>
      <c r="FAA16" s="90">
        <v>35379</v>
      </c>
      <c r="FAB16" s="90">
        <v>35379</v>
      </c>
      <c r="FAC16" s="90">
        <v>35379</v>
      </c>
      <c r="FAD16" s="90">
        <v>35379</v>
      </c>
      <c r="FAE16" s="90">
        <v>35379</v>
      </c>
      <c r="FAF16" s="90">
        <v>35379</v>
      </c>
      <c r="FAG16" s="90">
        <v>35379</v>
      </c>
      <c r="FAH16" s="90">
        <v>35379</v>
      </c>
      <c r="FAI16" s="90">
        <v>35379</v>
      </c>
      <c r="FAJ16" s="90">
        <v>35379</v>
      </c>
      <c r="FAK16" s="90">
        <v>35379</v>
      </c>
      <c r="FAL16" s="90">
        <v>35379</v>
      </c>
      <c r="FAM16" s="90">
        <v>35379</v>
      </c>
      <c r="FAN16" s="90">
        <v>35379</v>
      </c>
      <c r="FAO16" s="90">
        <v>35379</v>
      </c>
      <c r="FAP16" s="90">
        <v>35379</v>
      </c>
      <c r="FAQ16" s="90">
        <v>35379</v>
      </c>
      <c r="FAR16" s="90">
        <v>35379</v>
      </c>
      <c r="FAS16" s="90">
        <v>35379</v>
      </c>
      <c r="FAT16" s="90">
        <v>35379</v>
      </c>
      <c r="FAU16" s="90">
        <v>35379</v>
      </c>
      <c r="FAV16" s="90">
        <v>35379</v>
      </c>
      <c r="FAW16" s="90">
        <v>35379</v>
      </c>
      <c r="FAX16" s="90">
        <v>35379</v>
      </c>
      <c r="FAY16" s="90">
        <v>35379</v>
      </c>
      <c r="FAZ16" s="90">
        <v>35379</v>
      </c>
      <c r="FBA16" s="90">
        <v>35379</v>
      </c>
      <c r="FBB16" s="90">
        <v>35379</v>
      </c>
      <c r="FBC16" s="90">
        <v>35379</v>
      </c>
      <c r="FBD16" s="90">
        <v>35379</v>
      </c>
      <c r="FBE16" s="90">
        <v>35379</v>
      </c>
      <c r="FBF16" s="90">
        <v>35379</v>
      </c>
      <c r="FBG16" s="90">
        <v>35379</v>
      </c>
      <c r="FBH16" s="90">
        <v>35379</v>
      </c>
      <c r="FBI16" s="90">
        <v>35379</v>
      </c>
      <c r="FBJ16" s="90">
        <v>35379</v>
      </c>
      <c r="FBK16" s="90">
        <v>35379</v>
      </c>
      <c r="FBL16" s="90">
        <v>35379</v>
      </c>
      <c r="FBM16" s="90">
        <v>35379</v>
      </c>
      <c r="FBN16" s="90">
        <v>35379</v>
      </c>
      <c r="FBO16" s="90">
        <v>35379</v>
      </c>
      <c r="FBP16" s="90">
        <v>35379</v>
      </c>
      <c r="FBQ16" s="90">
        <v>35379</v>
      </c>
      <c r="FBR16" s="90">
        <v>35379</v>
      </c>
      <c r="FBS16" s="90">
        <v>35379</v>
      </c>
      <c r="FBT16" s="90">
        <v>35379</v>
      </c>
      <c r="FBU16" s="90">
        <v>35379</v>
      </c>
      <c r="FBV16" s="90">
        <v>35379</v>
      </c>
      <c r="FBW16" s="90">
        <v>35379</v>
      </c>
      <c r="FBX16" s="90">
        <v>35379</v>
      </c>
      <c r="FBY16" s="90">
        <v>35379</v>
      </c>
      <c r="FBZ16" s="90">
        <v>35379</v>
      </c>
      <c r="FCA16" s="90">
        <v>35379</v>
      </c>
      <c r="FCB16" s="90">
        <v>35379</v>
      </c>
      <c r="FCC16" s="90">
        <v>35379</v>
      </c>
      <c r="FCD16" s="90">
        <v>35379</v>
      </c>
      <c r="FCE16" s="90">
        <v>35379</v>
      </c>
      <c r="FCF16" s="90">
        <v>35379</v>
      </c>
      <c r="FCG16" s="90">
        <v>35379</v>
      </c>
      <c r="FCH16" s="90">
        <v>35379</v>
      </c>
      <c r="FCI16" s="90">
        <v>35379</v>
      </c>
      <c r="FCJ16" s="90">
        <v>35379</v>
      </c>
      <c r="FCK16" s="90">
        <v>35379</v>
      </c>
      <c r="FCL16" s="90">
        <v>35379</v>
      </c>
      <c r="FCM16" s="90">
        <v>35379</v>
      </c>
      <c r="FCN16" s="90">
        <v>35379</v>
      </c>
      <c r="FCO16" s="90">
        <v>35379</v>
      </c>
      <c r="FCP16" s="90">
        <v>35379</v>
      </c>
      <c r="FCQ16" s="90">
        <v>35379</v>
      </c>
      <c r="FCR16" s="90">
        <v>35379</v>
      </c>
      <c r="FCS16" s="90">
        <v>35379</v>
      </c>
      <c r="FCT16" s="90">
        <v>35379</v>
      </c>
      <c r="FCU16" s="90">
        <v>35379</v>
      </c>
      <c r="FCV16" s="90">
        <v>35379</v>
      </c>
      <c r="FCW16" s="90">
        <v>35379</v>
      </c>
      <c r="FCX16" s="90">
        <v>35379</v>
      </c>
      <c r="FCY16" s="90">
        <v>35379</v>
      </c>
      <c r="FCZ16" s="90">
        <v>35379</v>
      </c>
      <c r="FDA16" s="90">
        <v>35379</v>
      </c>
      <c r="FDB16" s="90">
        <v>35379</v>
      </c>
      <c r="FDC16" s="90">
        <v>35379</v>
      </c>
      <c r="FDD16" s="90">
        <v>35379</v>
      </c>
      <c r="FDE16" s="90">
        <v>35379</v>
      </c>
      <c r="FDF16" s="90">
        <v>35379</v>
      </c>
      <c r="FDG16" s="90">
        <v>35379</v>
      </c>
      <c r="FDH16" s="90">
        <v>35379</v>
      </c>
      <c r="FDI16" s="90">
        <v>35379</v>
      </c>
      <c r="FDJ16" s="90">
        <v>35379</v>
      </c>
      <c r="FDK16" s="90">
        <v>35379</v>
      </c>
      <c r="FDL16" s="90">
        <v>35379</v>
      </c>
      <c r="FDM16" s="90">
        <v>35379</v>
      </c>
      <c r="FDN16" s="90">
        <v>35379</v>
      </c>
      <c r="FDO16" s="90">
        <v>35379</v>
      </c>
      <c r="FDP16" s="90">
        <v>35379</v>
      </c>
      <c r="FDQ16" s="90">
        <v>35379</v>
      </c>
      <c r="FDR16" s="90">
        <v>35379</v>
      </c>
      <c r="FDS16" s="90">
        <v>35379</v>
      </c>
      <c r="FDT16" s="90">
        <v>35379</v>
      </c>
      <c r="FDU16" s="90">
        <v>35379</v>
      </c>
      <c r="FDV16" s="90">
        <v>35379</v>
      </c>
      <c r="FDW16" s="90">
        <v>35379</v>
      </c>
      <c r="FDX16" s="90">
        <v>35379</v>
      </c>
      <c r="FDY16" s="90">
        <v>35379</v>
      </c>
      <c r="FDZ16" s="90">
        <v>35379</v>
      </c>
      <c r="FEA16" s="90">
        <v>35379</v>
      </c>
      <c r="FEB16" s="90">
        <v>35379</v>
      </c>
      <c r="FEC16" s="90">
        <v>35379</v>
      </c>
      <c r="FED16" s="90">
        <v>35379</v>
      </c>
      <c r="FEE16" s="90">
        <v>35379</v>
      </c>
      <c r="FEF16" s="90">
        <v>35379</v>
      </c>
      <c r="FEG16" s="90">
        <v>35379</v>
      </c>
      <c r="FEH16" s="90">
        <v>35379</v>
      </c>
      <c r="FEI16" s="90">
        <v>35379</v>
      </c>
      <c r="FEJ16" s="90">
        <v>35379</v>
      </c>
      <c r="FEK16" s="90">
        <v>35379</v>
      </c>
      <c r="FEL16" s="90">
        <v>35379</v>
      </c>
      <c r="FEM16" s="90">
        <v>35379</v>
      </c>
      <c r="FEN16" s="90">
        <v>35379</v>
      </c>
      <c r="FEO16" s="90">
        <v>35379</v>
      </c>
      <c r="FEP16" s="90">
        <v>35379</v>
      </c>
      <c r="FEQ16" s="90">
        <v>35379</v>
      </c>
      <c r="FER16" s="90">
        <v>35379</v>
      </c>
      <c r="FES16" s="90">
        <v>35379</v>
      </c>
      <c r="FET16" s="90">
        <v>35379</v>
      </c>
      <c r="FEU16" s="90">
        <v>35379</v>
      </c>
      <c r="FEV16" s="90">
        <v>35379</v>
      </c>
      <c r="FEW16" s="90">
        <v>35379</v>
      </c>
      <c r="FEX16" s="90">
        <v>35379</v>
      </c>
      <c r="FEY16" s="90">
        <v>35379</v>
      </c>
      <c r="FEZ16" s="90">
        <v>35379</v>
      </c>
      <c r="FFA16" s="90">
        <v>35379</v>
      </c>
      <c r="FFB16" s="90">
        <v>35379</v>
      </c>
      <c r="FFC16" s="90">
        <v>35379</v>
      </c>
      <c r="FFD16" s="90">
        <v>35379</v>
      </c>
      <c r="FFE16" s="90">
        <v>35379</v>
      </c>
      <c r="FFF16" s="90">
        <v>35379</v>
      </c>
      <c r="FFG16" s="90">
        <v>35379</v>
      </c>
      <c r="FFH16" s="90">
        <v>35379</v>
      </c>
      <c r="FFI16" s="90">
        <v>35379</v>
      </c>
      <c r="FFJ16" s="90">
        <v>35379</v>
      </c>
      <c r="FFK16" s="90">
        <v>35379</v>
      </c>
      <c r="FFL16" s="90">
        <v>35379</v>
      </c>
      <c r="FFM16" s="90">
        <v>35379</v>
      </c>
      <c r="FFN16" s="90">
        <v>35379</v>
      </c>
      <c r="FFO16" s="90">
        <v>35379</v>
      </c>
      <c r="FFP16" s="90">
        <v>35379</v>
      </c>
      <c r="FFQ16" s="90">
        <v>35379</v>
      </c>
      <c r="FFR16" s="90">
        <v>35379</v>
      </c>
      <c r="FFS16" s="90">
        <v>35379</v>
      </c>
      <c r="FFT16" s="90">
        <v>35379</v>
      </c>
      <c r="FFU16" s="90">
        <v>35379</v>
      </c>
      <c r="FFV16" s="90">
        <v>35379</v>
      </c>
      <c r="FFW16" s="90">
        <v>35379</v>
      </c>
      <c r="FFX16" s="90">
        <v>35379</v>
      </c>
      <c r="FFY16" s="90">
        <v>35379</v>
      </c>
      <c r="FFZ16" s="90">
        <v>35379</v>
      </c>
      <c r="FGA16" s="90">
        <v>35379</v>
      </c>
      <c r="FGB16" s="90">
        <v>35379</v>
      </c>
      <c r="FGC16" s="90">
        <v>35379</v>
      </c>
      <c r="FGD16" s="90">
        <v>35379</v>
      </c>
      <c r="FGE16" s="90">
        <v>35379</v>
      </c>
      <c r="FGF16" s="90">
        <v>35379</v>
      </c>
      <c r="FGG16" s="90">
        <v>35379</v>
      </c>
      <c r="FGH16" s="90">
        <v>35379</v>
      </c>
      <c r="FGI16" s="90">
        <v>35379</v>
      </c>
      <c r="FGJ16" s="90">
        <v>35379</v>
      </c>
      <c r="FGK16" s="90">
        <v>35379</v>
      </c>
      <c r="FGL16" s="90">
        <v>35379</v>
      </c>
      <c r="FGM16" s="90">
        <v>35379</v>
      </c>
      <c r="FGN16" s="90">
        <v>35379</v>
      </c>
      <c r="FGO16" s="90">
        <v>35379</v>
      </c>
      <c r="FGP16" s="90">
        <v>35379</v>
      </c>
      <c r="FGQ16" s="90">
        <v>35379</v>
      </c>
      <c r="FGR16" s="90">
        <v>35379</v>
      </c>
      <c r="FGS16" s="90">
        <v>35379</v>
      </c>
      <c r="FGT16" s="90">
        <v>35379</v>
      </c>
      <c r="FGU16" s="90">
        <v>35379</v>
      </c>
      <c r="FGV16" s="90">
        <v>35379</v>
      </c>
      <c r="FGW16" s="90">
        <v>35379</v>
      </c>
      <c r="FGX16" s="90">
        <v>35379</v>
      </c>
      <c r="FGY16" s="90">
        <v>35379</v>
      </c>
      <c r="FGZ16" s="90">
        <v>35379</v>
      </c>
      <c r="FHA16" s="90">
        <v>35379</v>
      </c>
      <c r="FHB16" s="90">
        <v>35379</v>
      </c>
      <c r="FHC16" s="90">
        <v>35379</v>
      </c>
      <c r="FHD16" s="90">
        <v>35379</v>
      </c>
      <c r="FHE16" s="90">
        <v>35379</v>
      </c>
      <c r="FHF16" s="90">
        <v>35379</v>
      </c>
      <c r="FHG16" s="90">
        <v>35379</v>
      </c>
      <c r="FHH16" s="90">
        <v>35379</v>
      </c>
      <c r="FHI16" s="90">
        <v>35379</v>
      </c>
      <c r="FHJ16" s="90">
        <v>35379</v>
      </c>
      <c r="FHK16" s="90">
        <v>35379</v>
      </c>
      <c r="FHL16" s="90">
        <v>35379</v>
      </c>
      <c r="FHM16" s="90">
        <v>35379</v>
      </c>
      <c r="FHN16" s="90">
        <v>35379</v>
      </c>
      <c r="FHO16" s="90">
        <v>35379</v>
      </c>
      <c r="FHP16" s="90">
        <v>35379</v>
      </c>
      <c r="FHQ16" s="90">
        <v>35379</v>
      </c>
      <c r="FHR16" s="90">
        <v>35379</v>
      </c>
      <c r="FHS16" s="90">
        <v>35379</v>
      </c>
      <c r="FHT16" s="90">
        <v>35379</v>
      </c>
      <c r="FHU16" s="90">
        <v>35379</v>
      </c>
      <c r="FHV16" s="90">
        <v>35379</v>
      </c>
      <c r="FHW16" s="90">
        <v>35379</v>
      </c>
      <c r="FHX16" s="90">
        <v>35379</v>
      </c>
      <c r="FHY16" s="90">
        <v>35379</v>
      </c>
      <c r="FHZ16" s="90">
        <v>35379</v>
      </c>
      <c r="FIA16" s="90">
        <v>35379</v>
      </c>
      <c r="FIB16" s="90">
        <v>35379</v>
      </c>
      <c r="FIC16" s="90">
        <v>35379</v>
      </c>
      <c r="FID16" s="90">
        <v>35379</v>
      </c>
      <c r="FIE16" s="90">
        <v>35379</v>
      </c>
      <c r="FIF16" s="90">
        <v>35379</v>
      </c>
      <c r="FIG16" s="90">
        <v>35379</v>
      </c>
      <c r="FIH16" s="90">
        <v>35379</v>
      </c>
      <c r="FII16" s="90">
        <v>35379</v>
      </c>
      <c r="FIJ16" s="90">
        <v>35379</v>
      </c>
      <c r="FIK16" s="90">
        <v>35379</v>
      </c>
      <c r="FIL16" s="90">
        <v>35379</v>
      </c>
      <c r="FIM16" s="90">
        <v>35379</v>
      </c>
      <c r="FIN16" s="90">
        <v>35379</v>
      </c>
      <c r="FIO16" s="90">
        <v>35379</v>
      </c>
      <c r="FIP16" s="90">
        <v>35379</v>
      </c>
      <c r="FIQ16" s="90">
        <v>35379</v>
      </c>
      <c r="FIR16" s="90">
        <v>35379</v>
      </c>
      <c r="FIS16" s="90">
        <v>35379</v>
      </c>
      <c r="FIT16" s="90">
        <v>35379</v>
      </c>
      <c r="FIU16" s="90">
        <v>35379</v>
      </c>
      <c r="FIV16" s="90">
        <v>35379</v>
      </c>
      <c r="FIW16" s="90">
        <v>35379</v>
      </c>
      <c r="FIX16" s="90">
        <v>35379</v>
      </c>
      <c r="FIY16" s="90">
        <v>35379</v>
      </c>
      <c r="FIZ16" s="90">
        <v>35379</v>
      </c>
      <c r="FJA16" s="90">
        <v>35379</v>
      </c>
      <c r="FJB16" s="90">
        <v>35379</v>
      </c>
      <c r="FJC16" s="90">
        <v>35379</v>
      </c>
      <c r="FJD16" s="90">
        <v>35379</v>
      </c>
      <c r="FJE16" s="90">
        <v>35379</v>
      </c>
      <c r="FJF16" s="90">
        <v>35379</v>
      </c>
      <c r="FJG16" s="90">
        <v>35379</v>
      </c>
      <c r="FJH16" s="90">
        <v>35379</v>
      </c>
      <c r="FJI16" s="90">
        <v>35379</v>
      </c>
      <c r="FJJ16" s="90">
        <v>35379</v>
      </c>
      <c r="FJK16" s="90">
        <v>35379</v>
      </c>
      <c r="FJL16" s="90">
        <v>35379</v>
      </c>
      <c r="FJM16" s="90">
        <v>35379</v>
      </c>
      <c r="FJN16" s="90">
        <v>35379</v>
      </c>
      <c r="FJO16" s="90">
        <v>35379</v>
      </c>
      <c r="FJP16" s="90">
        <v>35379</v>
      </c>
      <c r="FJQ16" s="90">
        <v>35379</v>
      </c>
      <c r="FJR16" s="90">
        <v>35379</v>
      </c>
      <c r="FJS16" s="90">
        <v>35379</v>
      </c>
      <c r="FJT16" s="90">
        <v>35379</v>
      </c>
      <c r="FJU16" s="90">
        <v>35379</v>
      </c>
      <c r="FJV16" s="90">
        <v>35379</v>
      </c>
      <c r="FJW16" s="90">
        <v>35379</v>
      </c>
      <c r="FJX16" s="90">
        <v>35379</v>
      </c>
      <c r="FJY16" s="90">
        <v>35379</v>
      </c>
      <c r="FJZ16" s="90">
        <v>35379</v>
      </c>
      <c r="FKA16" s="90">
        <v>35379</v>
      </c>
      <c r="FKB16" s="90">
        <v>35379</v>
      </c>
      <c r="FKC16" s="90">
        <v>35379</v>
      </c>
      <c r="FKD16" s="90">
        <v>35379</v>
      </c>
      <c r="FKE16" s="90">
        <v>35379</v>
      </c>
      <c r="FKF16" s="90">
        <v>35379</v>
      </c>
      <c r="FKG16" s="90">
        <v>35379</v>
      </c>
      <c r="FKH16" s="90">
        <v>35379</v>
      </c>
      <c r="FKI16" s="90">
        <v>35379</v>
      </c>
      <c r="FKJ16" s="90">
        <v>35379</v>
      </c>
      <c r="FKK16" s="90">
        <v>35379</v>
      </c>
      <c r="FKL16" s="90">
        <v>35379</v>
      </c>
      <c r="FKM16" s="90">
        <v>35379</v>
      </c>
      <c r="FKN16" s="90">
        <v>35379</v>
      </c>
      <c r="FKO16" s="90">
        <v>35379</v>
      </c>
      <c r="FKP16" s="90">
        <v>35379</v>
      </c>
      <c r="FKQ16" s="90">
        <v>35379</v>
      </c>
      <c r="FKR16" s="90">
        <v>35379</v>
      </c>
      <c r="FKS16" s="90">
        <v>35379</v>
      </c>
      <c r="FKT16" s="90">
        <v>35379</v>
      </c>
      <c r="FKU16" s="90">
        <v>35379</v>
      </c>
      <c r="FKV16" s="90">
        <v>35379</v>
      </c>
      <c r="FKW16" s="90">
        <v>35379</v>
      </c>
      <c r="FKX16" s="90">
        <v>35379</v>
      </c>
      <c r="FKY16" s="90">
        <v>35379</v>
      </c>
      <c r="FKZ16" s="90">
        <v>35379</v>
      </c>
      <c r="FLA16" s="90">
        <v>35379</v>
      </c>
      <c r="FLB16" s="90">
        <v>35379</v>
      </c>
      <c r="FLC16" s="90">
        <v>35379</v>
      </c>
      <c r="FLD16" s="90">
        <v>35379</v>
      </c>
      <c r="FLE16" s="90">
        <v>35379</v>
      </c>
      <c r="FLF16" s="90">
        <v>35379</v>
      </c>
      <c r="FLG16" s="90">
        <v>35379</v>
      </c>
      <c r="FLH16" s="90">
        <v>35379</v>
      </c>
      <c r="FLI16" s="90">
        <v>35379</v>
      </c>
      <c r="FLJ16" s="90">
        <v>35379</v>
      </c>
      <c r="FLK16" s="90">
        <v>35379</v>
      </c>
      <c r="FLL16" s="90">
        <v>35379</v>
      </c>
      <c r="FLM16" s="90">
        <v>35379</v>
      </c>
      <c r="FLN16" s="90">
        <v>35379</v>
      </c>
      <c r="FLO16" s="90">
        <v>35379</v>
      </c>
      <c r="FLP16" s="90">
        <v>35379</v>
      </c>
      <c r="FLQ16" s="90">
        <v>35379</v>
      </c>
      <c r="FLR16" s="90">
        <v>35379</v>
      </c>
      <c r="FLS16" s="90">
        <v>35379</v>
      </c>
      <c r="FLT16" s="90">
        <v>35379</v>
      </c>
      <c r="FLU16" s="90">
        <v>35379</v>
      </c>
      <c r="FLV16" s="90">
        <v>35379</v>
      </c>
      <c r="FLW16" s="90">
        <v>35379</v>
      </c>
      <c r="FLX16" s="90">
        <v>35379</v>
      </c>
      <c r="FLY16" s="90">
        <v>35379</v>
      </c>
      <c r="FLZ16" s="90">
        <v>35379</v>
      </c>
      <c r="FMA16" s="90">
        <v>35379</v>
      </c>
      <c r="FMB16" s="90">
        <v>35379</v>
      </c>
      <c r="FMC16" s="90">
        <v>35379</v>
      </c>
      <c r="FMD16" s="90">
        <v>35379</v>
      </c>
      <c r="FME16" s="90">
        <v>35379</v>
      </c>
      <c r="FMF16" s="90">
        <v>35379</v>
      </c>
      <c r="FMG16" s="90">
        <v>35379</v>
      </c>
      <c r="FMH16" s="90">
        <v>35379</v>
      </c>
      <c r="FMI16" s="90">
        <v>35379</v>
      </c>
      <c r="FMJ16" s="90">
        <v>35379</v>
      </c>
      <c r="FMK16" s="90">
        <v>35379</v>
      </c>
      <c r="FML16" s="90">
        <v>35379</v>
      </c>
      <c r="FMM16" s="90">
        <v>35379</v>
      </c>
      <c r="FMN16" s="90">
        <v>35379</v>
      </c>
      <c r="FMO16" s="90">
        <v>35379</v>
      </c>
      <c r="FMP16" s="90">
        <v>35379</v>
      </c>
      <c r="FMQ16" s="90">
        <v>35379</v>
      </c>
      <c r="FMR16" s="90">
        <v>35379</v>
      </c>
      <c r="FMS16" s="90">
        <v>35379</v>
      </c>
      <c r="FMT16" s="90">
        <v>35379</v>
      </c>
      <c r="FMU16" s="90">
        <v>35379</v>
      </c>
      <c r="FMV16" s="90">
        <v>35379</v>
      </c>
      <c r="FMW16" s="90">
        <v>35379</v>
      </c>
      <c r="FMX16" s="90">
        <v>35379</v>
      </c>
      <c r="FMY16" s="90">
        <v>35379</v>
      </c>
      <c r="FMZ16" s="90">
        <v>35379</v>
      </c>
      <c r="FNA16" s="90">
        <v>35379</v>
      </c>
      <c r="FNB16" s="90">
        <v>35379</v>
      </c>
      <c r="FNC16" s="90">
        <v>35379</v>
      </c>
      <c r="FND16" s="90">
        <v>35379</v>
      </c>
      <c r="FNE16" s="90">
        <v>35379</v>
      </c>
      <c r="FNF16" s="90">
        <v>35379</v>
      </c>
      <c r="FNG16" s="90">
        <v>35379</v>
      </c>
      <c r="FNH16" s="90">
        <v>35379</v>
      </c>
      <c r="FNI16" s="90">
        <v>35379</v>
      </c>
      <c r="FNJ16" s="90">
        <v>35379</v>
      </c>
      <c r="FNK16" s="90">
        <v>35379</v>
      </c>
      <c r="FNL16" s="90">
        <v>35379</v>
      </c>
      <c r="FNM16" s="90">
        <v>35379</v>
      </c>
      <c r="FNN16" s="90">
        <v>35379</v>
      </c>
      <c r="FNO16" s="90">
        <v>35379</v>
      </c>
      <c r="FNP16" s="90">
        <v>35379</v>
      </c>
      <c r="FNQ16" s="90">
        <v>35379</v>
      </c>
      <c r="FNR16" s="90">
        <v>35379</v>
      </c>
      <c r="FNS16" s="90">
        <v>35379</v>
      </c>
      <c r="FNT16" s="90">
        <v>35379</v>
      </c>
      <c r="FNU16" s="90">
        <v>35379</v>
      </c>
      <c r="FNV16" s="90">
        <v>35379</v>
      </c>
      <c r="FNW16" s="90">
        <v>35379</v>
      </c>
      <c r="FNX16" s="90">
        <v>35379</v>
      </c>
      <c r="FNY16" s="90">
        <v>35379</v>
      </c>
      <c r="FNZ16" s="90">
        <v>35379</v>
      </c>
      <c r="FOA16" s="90">
        <v>35379</v>
      </c>
      <c r="FOB16" s="90">
        <v>35379</v>
      </c>
      <c r="FOC16" s="90">
        <v>35379</v>
      </c>
      <c r="FOD16" s="90">
        <v>35379</v>
      </c>
      <c r="FOE16" s="90">
        <v>35379</v>
      </c>
      <c r="FOF16" s="90">
        <v>35379</v>
      </c>
      <c r="FOG16" s="90">
        <v>35379</v>
      </c>
      <c r="FOH16" s="90">
        <v>35379</v>
      </c>
      <c r="FOI16" s="90">
        <v>35379</v>
      </c>
      <c r="FOJ16" s="90">
        <v>35379</v>
      </c>
      <c r="FOK16" s="90">
        <v>35379</v>
      </c>
      <c r="FOL16" s="90">
        <v>35379</v>
      </c>
      <c r="FOM16" s="90">
        <v>35379</v>
      </c>
      <c r="FON16" s="90">
        <v>35379</v>
      </c>
      <c r="FOO16" s="90">
        <v>35379</v>
      </c>
      <c r="FOP16" s="90">
        <v>35379</v>
      </c>
      <c r="FOQ16" s="90">
        <v>35379</v>
      </c>
      <c r="FOR16" s="90">
        <v>35379</v>
      </c>
      <c r="FOS16" s="90">
        <v>35379</v>
      </c>
      <c r="FOT16" s="90">
        <v>35379</v>
      </c>
      <c r="FOU16" s="90">
        <v>35379</v>
      </c>
      <c r="FOV16" s="90">
        <v>35379</v>
      </c>
      <c r="FOW16" s="90">
        <v>35379</v>
      </c>
      <c r="FOX16" s="90">
        <v>35379</v>
      </c>
      <c r="FOY16" s="90">
        <v>35379</v>
      </c>
      <c r="FOZ16" s="90">
        <v>35379</v>
      </c>
      <c r="FPA16" s="90">
        <v>35379</v>
      </c>
      <c r="FPB16" s="90">
        <v>35379</v>
      </c>
      <c r="FPC16" s="90">
        <v>35379</v>
      </c>
      <c r="FPD16" s="90">
        <v>35379</v>
      </c>
      <c r="FPE16" s="90">
        <v>35379</v>
      </c>
      <c r="FPF16" s="90">
        <v>35379</v>
      </c>
      <c r="FPG16" s="90">
        <v>35379</v>
      </c>
      <c r="FPH16" s="90">
        <v>35379</v>
      </c>
      <c r="FPI16" s="90">
        <v>35379</v>
      </c>
      <c r="FPJ16" s="90">
        <v>35379</v>
      </c>
      <c r="FPK16" s="90">
        <v>35379</v>
      </c>
      <c r="FPL16" s="90">
        <v>35379</v>
      </c>
      <c r="FPM16" s="90">
        <v>35379</v>
      </c>
      <c r="FPN16" s="90">
        <v>35379</v>
      </c>
      <c r="FPO16" s="90">
        <v>35379</v>
      </c>
      <c r="FPP16" s="90">
        <v>35379</v>
      </c>
      <c r="FPQ16" s="90">
        <v>35379</v>
      </c>
      <c r="FPR16" s="90">
        <v>35379</v>
      </c>
      <c r="FPS16" s="90">
        <v>35379</v>
      </c>
      <c r="FPT16" s="90">
        <v>35379</v>
      </c>
      <c r="FPU16" s="90">
        <v>35379</v>
      </c>
      <c r="FPV16" s="90">
        <v>35379</v>
      </c>
      <c r="FPW16" s="90">
        <v>35379</v>
      </c>
      <c r="FPX16" s="90">
        <v>35379</v>
      </c>
      <c r="FPY16" s="90">
        <v>35379</v>
      </c>
      <c r="FPZ16" s="90">
        <v>35379</v>
      </c>
      <c r="FQA16" s="90">
        <v>35379</v>
      </c>
      <c r="FQB16" s="90">
        <v>35379</v>
      </c>
      <c r="FQC16" s="90">
        <v>35379</v>
      </c>
      <c r="FQD16" s="90">
        <v>35379</v>
      </c>
      <c r="FQE16" s="90">
        <v>35379</v>
      </c>
      <c r="FQF16" s="90">
        <v>35379</v>
      </c>
      <c r="FQG16" s="90">
        <v>35379</v>
      </c>
      <c r="FQH16" s="90">
        <v>35379</v>
      </c>
      <c r="FQI16" s="90">
        <v>35379</v>
      </c>
      <c r="FQJ16" s="90">
        <v>35379</v>
      </c>
      <c r="FQK16" s="90">
        <v>35379</v>
      </c>
      <c r="FQL16" s="90">
        <v>35379</v>
      </c>
      <c r="FQM16" s="90">
        <v>35379</v>
      </c>
      <c r="FQN16" s="90">
        <v>35379</v>
      </c>
      <c r="FQO16" s="90">
        <v>35379</v>
      </c>
      <c r="FQP16" s="90">
        <v>35379</v>
      </c>
      <c r="FQQ16" s="90">
        <v>35379</v>
      </c>
      <c r="FQR16" s="90">
        <v>35379</v>
      </c>
      <c r="FQS16" s="90">
        <v>35379</v>
      </c>
      <c r="FQT16" s="90">
        <v>35379</v>
      </c>
      <c r="FQU16" s="90">
        <v>35379</v>
      </c>
      <c r="FQV16" s="90">
        <v>35379</v>
      </c>
      <c r="FQW16" s="90">
        <v>35379</v>
      </c>
      <c r="FQX16" s="90">
        <v>35379</v>
      </c>
      <c r="FQY16" s="90">
        <v>35379</v>
      </c>
      <c r="FQZ16" s="90">
        <v>35379</v>
      </c>
      <c r="FRA16" s="90">
        <v>35379</v>
      </c>
      <c r="FRB16" s="90">
        <v>35379</v>
      </c>
      <c r="FRC16" s="90">
        <v>35379</v>
      </c>
      <c r="FRD16" s="90">
        <v>35379</v>
      </c>
      <c r="FRE16" s="90">
        <v>35379</v>
      </c>
      <c r="FRF16" s="90">
        <v>35379</v>
      </c>
      <c r="FRG16" s="90">
        <v>35379</v>
      </c>
      <c r="FRH16" s="90">
        <v>35379</v>
      </c>
      <c r="FRI16" s="90">
        <v>35379</v>
      </c>
      <c r="FRJ16" s="90">
        <v>35379</v>
      </c>
      <c r="FRK16" s="90">
        <v>35379</v>
      </c>
      <c r="FRL16" s="90">
        <v>35379</v>
      </c>
      <c r="FRM16" s="90">
        <v>35379</v>
      </c>
      <c r="FRN16" s="90">
        <v>35379</v>
      </c>
      <c r="FRO16" s="90">
        <v>35379</v>
      </c>
      <c r="FRP16" s="90">
        <v>35379</v>
      </c>
      <c r="FRQ16" s="90">
        <v>35379</v>
      </c>
      <c r="FRR16" s="90">
        <v>35379</v>
      </c>
      <c r="FRS16" s="90">
        <v>35379</v>
      </c>
      <c r="FRT16" s="90">
        <v>35379</v>
      </c>
      <c r="FRU16" s="90">
        <v>35379</v>
      </c>
      <c r="FRV16" s="90">
        <v>35379</v>
      </c>
      <c r="FRW16" s="90">
        <v>35379</v>
      </c>
      <c r="FRX16" s="90">
        <v>35379</v>
      </c>
      <c r="FRY16" s="90">
        <v>35379</v>
      </c>
      <c r="FRZ16" s="90">
        <v>35379</v>
      </c>
      <c r="FSA16" s="90">
        <v>35379</v>
      </c>
      <c r="FSB16" s="90">
        <v>35379</v>
      </c>
      <c r="FSC16" s="90">
        <v>35379</v>
      </c>
      <c r="FSD16" s="90">
        <v>35379</v>
      </c>
      <c r="FSE16" s="90">
        <v>35379</v>
      </c>
      <c r="FSF16" s="90">
        <v>35379</v>
      </c>
      <c r="FSG16" s="90">
        <v>35379</v>
      </c>
      <c r="FSH16" s="90">
        <v>35379</v>
      </c>
      <c r="FSI16" s="90">
        <v>35379</v>
      </c>
      <c r="FSJ16" s="90">
        <v>35379</v>
      </c>
      <c r="FSK16" s="90">
        <v>35379</v>
      </c>
      <c r="FSL16" s="90">
        <v>35379</v>
      </c>
      <c r="FSM16" s="90">
        <v>35379</v>
      </c>
      <c r="FSN16" s="90">
        <v>35379</v>
      </c>
      <c r="FSO16" s="90">
        <v>35379</v>
      </c>
      <c r="FSP16" s="90">
        <v>35379</v>
      </c>
      <c r="FSQ16" s="90">
        <v>35379</v>
      </c>
      <c r="FSR16" s="90">
        <v>35379</v>
      </c>
      <c r="FSS16" s="90">
        <v>35379</v>
      </c>
      <c r="FST16" s="90">
        <v>35379</v>
      </c>
      <c r="FSU16" s="90">
        <v>35379</v>
      </c>
      <c r="FSV16" s="90">
        <v>35379</v>
      </c>
      <c r="FSW16" s="90">
        <v>35379</v>
      </c>
      <c r="FSX16" s="90">
        <v>35379</v>
      </c>
      <c r="FSY16" s="90">
        <v>35379</v>
      </c>
      <c r="FSZ16" s="90">
        <v>35379</v>
      </c>
      <c r="FTA16" s="90">
        <v>35379</v>
      </c>
      <c r="FTB16" s="90">
        <v>35379</v>
      </c>
      <c r="FTC16" s="90">
        <v>35379</v>
      </c>
      <c r="FTD16" s="90">
        <v>35379</v>
      </c>
      <c r="FTE16" s="90">
        <v>35379</v>
      </c>
      <c r="FTF16" s="90">
        <v>35379</v>
      </c>
      <c r="FTG16" s="90">
        <v>35379</v>
      </c>
      <c r="FTH16" s="90">
        <v>35379</v>
      </c>
      <c r="FTI16" s="90">
        <v>35379</v>
      </c>
      <c r="FTJ16" s="90">
        <v>35379</v>
      </c>
      <c r="FTK16" s="90">
        <v>35379</v>
      </c>
      <c r="FTL16" s="90">
        <v>35379</v>
      </c>
      <c r="FTM16" s="90">
        <v>35379</v>
      </c>
      <c r="FTN16" s="90">
        <v>35379</v>
      </c>
      <c r="FTO16" s="90">
        <v>35379</v>
      </c>
      <c r="FTP16" s="90">
        <v>35379</v>
      </c>
      <c r="FTQ16" s="90">
        <v>35379</v>
      </c>
      <c r="FTR16" s="90">
        <v>35379</v>
      </c>
      <c r="FTS16" s="90">
        <v>35379</v>
      </c>
      <c r="FTT16" s="90">
        <v>35379</v>
      </c>
      <c r="FTU16" s="90">
        <v>35379</v>
      </c>
      <c r="FTV16" s="90">
        <v>35379</v>
      </c>
      <c r="FTW16" s="90">
        <v>35379</v>
      </c>
      <c r="FTX16" s="90">
        <v>35379</v>
      </c>
      <c r="FTY16" s="90">
        <v>35379</v>
      </c>
      <c r="FTZ16" s="90">
        <v>35379</v>
      </c>
      <c r="FUA16" s="90">
        <v>35379</v>
      </c>
      <c r="FUB16" s="90">
        <v>35379</v>
      </c>
      <c r="FUC16" s="90">
        <v>35379</v>
      </c>
      <c r="FUD16" s="90">
        <v>35379</v>
      </c>
      <c r="FUE16" s="90">
        <v>35379</v>
      </c>
      <c r="FUF16" s="90">
        <v>35379</v>
      </c>
      <c r="FUG16" s="90">
        <v>35379</v>
      </c>
      <c r="FUH16" s="90">
        <v>35379</v>
      </c>
      <c r="FUI16" s="90">
        <v>35379</v>
      </c>
      <c r="FUJ16" s="90">
        <v>35379</v>
      </c>
      <c r="FUK16" s="90">
        <v>35379</v>
      </c>
      <c r="FUL16" s="90">
        <v>35379</v>
      </c>
      <c r="FUM16" s="90">
        <v>35379</v>
      </c>
      <c r="FUN16" s="90">
        <v>35379</v>
      </c>
      <c r="FUO16" s="90">
        <v>35379</v>
      </c>
      <c r="FUP16" s="90">
        <v>35379</v>
      </c>
      <c r="FUQ16" s="90">
        <v>35379</v>
      </c>
      <c r="FUR16" s="90">
        <v>35379</v>
      </c>
      <c r="FUS16" s="90">
        <v>35379</v>
      </c>
      <c r="FUT16" s="90">
        <v>35379</v>
      </c>
      <c r="FUU16" s="90">
        <v>35379</v>
      </c>
      <c r="FUV16" s="90">
        <v>35379</v>
      </c>
      <c r="FUW16" s="90">
        <v>35379</v>
      </c>
      <c r="FUX16" s="90">
        <v>35379</v>
      </c>
      <c r="FUY16" s="90">
        <v>35379</v>
      </c>
      <c r="FUZ16" s="90">
        <v>35379</v>
      </c>
      <c r="FVA16" s="90">
        <v>35379</v>
      </c>
      <c r="FVB16" s="90">
        <v>35379</v>
      </c>
      <c r="FVC16" s="90">
        <v>35379</v>
      </c>
      <c r="FVD16" s="90">
        <v>35379</v>
      </c>
      <c r="FVE16" s="90">
        <v>35379</v>
      </c>
      <c r="FVF16" s="90">
        <v>35379</v>
      </c>
      <c r="FVG16" s="90">
        <v>35379</v>
      </c>
      <c r="FVH16" s="90">
        <v>35379</v>
      </c>
      <c r="FVI16" s="90">
        <v>35379</v>
      </c>
      <c r="FVJ16" s="90">
        <v>35379</v>
      </c>
      <c r="FVK16" s="90">
        <v>35379</v>
      </c>
      <c r="FVL16" s="90">
        <v>35379</v>
      </c>
      <c r="FVM16" s="90">
        <v>35379</v>
      </c>
      <c r="FVN16" s="90">
        <v>35379</v>
      </c>
      <c r="FVO16" s="90">
        <v>35379</v>
      </c>
      <c r="FVP16" s="90">
        <v>35379</v>
      </c>
      <c r="FVQ16" s="90">
        <v>35379</v>
      </c>
      <c r="FVR16" s="90">
        <v>35379</v>
      </c>
      <c r="FVS16" s="90">
        <v>35379</v>
      </c>
      <c r="FVT16" s="90">
        <v>35379</v>
      </c>
      <c r="FVU16" s="90">
        <v>35379</v>
      </c>
      <c r="FVV16" s="90">
        <v>35379</v>
      </c>
      <c r="FVW16" s="90">
        <v>35379</v>
      </c>
      <c r="FVX16" s="90">
        <v>35379</v>
      </c>
      <c r="FVY16" s="90">
        <v>35379</v>
      </c>
      <c r="FVZ16" s="90">
        <v>35379</v>
      </c>
      <c r="FWA16" s="90">
        <v>35379</v>
      </c>
      <c r="FWB16" s="90">
        <v>35379</v>
      </c>
      <c r="FWC16" s="90">
        <v>35379</v>
      </c>
      <c r="FWD16" s="90">
        <v>35379</v>
      </c>
      <c r="FWE16" s="90">
        <v>35379</v>
      </c>
      <c r="FWF16" s="90">
        <v>35379</v>
      </c>
      <c r="FWG16" s="90">
        <v>35379</v>
      </c>
      <c r="FWH16" s="90">
        <v>35379</v>
      </c>
      <c r="FWI16" s="90">
        <v>35379</v>
      </c>
      <c r="FWJ16" s="90">
        <v>35379</v>
      </c>
      <c r="FWK16" s="90">
        <v>35379</v>
      </c>
      <c r="FWL16" s="90">
        <v>35379</v>
      </c>
      <c r="FWM16" s="90">
        <v>35379</v>
      </c>
      <c r="FWN16" s="90">
        <v>35379</v>
      </c>
      <c r="FWO16" s="90">
        <v>35379</v>
      </c>
      <c r="FWP16" s="90">
        <v>35379</v>
      </c>
      <c r="FWQ16" s="90">
        <v>35379</v>
      </c>
      <c r="FWR16" s="90">
        <v>35379</v>
      </c>
      <c r="FWS16" s="90">
        <v>35379</v>
      </c>
      <c r="FWT16" s="90">
        <v>35379</v>
      </c>
      <c r="FWU16" s="90">
        <v>35379</v>
      </c>
      <c r="FWV16" s="90">
        <v>35379</v>
      </c>
      <c r="FWW16" s="90">
        <v>35379</v>
      </c>
      <c r="FWX16" s="90">
        <v>35379</v>
      </c>
      <c r="FWY16" s="90">
        <v>35379</v>
      </c>
      <c r="FWZ16" s="90">
        <v>35379</v>
      </c>
      <c r="FXA16" s="90">
        <v>35379</v>
      </c>
      <c r="FXB16" s="90">
        <v>35379</v>
      </c>
      <c r="FXC16" s="90">
        <v>35379</v>
      </c>
      <c r="FXD16" s="90">
        <v>35379</v>
      </c>
      <c r="FXE16" s="90">
        <v>35379</v>
      </c>
      <c r="FXF16" s="90">
        <v>35379</v>
      </c>
      <c r="FXG16" s="90">
        <v>35379</v>
      </c>
      <c r="FXH16" s="90">
        <v>35379</v>
      </c>
      <c r="FXI16" s="90">
        <v>35379</v>
      </c>
      <c r="FXJ16" s="90">
        <v>35379</v>
      </c>
      <c r="FXK16" s="90">
        <v>35379</v>
      </c>
      <c r="FXL16" s="90">
        <v>35379</v>
      </c>
      <c r="FXM16" s="90">
        <v>35379</v>
      </c>
      <c r="FXN16" s="90">
        <v>35379</v>
      </c>
      <c r="FXO16" s="90">
        <v>35379</v>
      </c>
      <c r="FXP16" s="90">
        <v>35379</v>
      </c>
      <c r="FXQ16" s="90">
        <v>35379</v>
      </c>
      <c r="FXR16" s="90">
        <v>35379</v>
      </c>
      <c r="FXS16" s="90">
        <v>35379</v>
      </c>
      <c r="FXT16" s="90">
        <v>35379</v>
      </c>
      <c r="FXU16" s="90">
        <v>35379</v>
      </c>
      <c r="FXV16" s="90">
        <v>35379</v>
      </c>
      <c r="FXW16" s="90">
        <v>35379</v>
      </c>
      <c r="FXX16" s="90">
        <v>35379</v>
      </c>
      <c r="FXY16" s="90">
        <v>35379</v>
      </c>
      <c r="FXZ16" s="90">
        <v>35379</v>
      </c>
      <c r="FYA16" s="90">
        <v>35379</v>
      </c>
      <c r="FYB16" s="90">
        <v>35379</v>
      </c>
      <c r="FYC16" s="90">
        <v>35379</v>
      </c>
      <c r="FYD16" s="90">
        <v>35379</v>
      </c>
      <c r="FYE16" s="90">
        <v>35379</v>
      </c>
      <c r="FYF16" s="90">
        <v>35379</v>
      </c>
      <c r="FYG16" s="90">
        <v>35379</v>
      </c>
      <c r="FYH16" s="90">
        <v>35379</v>
      </c>
      <c r="FYI16" s="90">
        <v>35379</v>
      </c>
      <c r="FYJ16" s="90">
        <v>35379</v>
      </c>
      <c r="FYK16" s="90">
        <v>35379</v>
      </c>
      <c r="FYL16" s="90">
        <v>35379</v>
      </c>
      <c r="FYM16" s="90">
        <v>35379</v>
      </c>
      <c r="FYN16" s="90">
        <v>35379</v>
      </c>
      <c r="FYO16" s="90">
        <v>35379</v>
      </c>
      <c r="FYP16" s="90">
        <v>35379</v>
      </c>
      <c r="FYQ16" s="90">
        <v>35379</v>
      </c>
      <c r="FYR16" s="90">
        <v>35379</v>
      </c>
      <c r="FYS16" s="90">
        <v>35379</v>
      </c>
      <c r="FYT16" s="90">
        <v>35379</v>
      </c>
      <c r="FYU16" s="90">
        <v>35379</v>
      </c>
      <c r="FYV16" s="90">
        <v>35379</v>
      </c>
      <c r="FYW16" s="90">
        <v>35379</v>
      </c>
      <c r="FYX16" s="90">
        <v>35379</v>
      </c>
      <c r="FYY16" s="90">
        <v>35379</v>
      </c>
      <c r="FYZ16" s="90">
        <v>35379</v>
      </c>
      <c r="FZA16" s="90">
        <v>35379</v>
      </c>
      <c r="FZB16" s="90">
        <v>35379</v>
      </c>
      <c r="FZC16" s="90">
        <v>35379</v>
      </c>
      <c r="FZD16" s="90">
        <v>35379</v>
      </c>
      <c r="FZE16" s="90">
        <v>35379</v>
      </c>
      <c r="FZF16" s="90">
        <v>35379</v>
      </c>
      <c r="FZG16" s="90">
        <v>35379</v>
      </c>
      <c r="FZH16" s="90">
        <v>35379</v>
      </c>
      <c r="FZI16" s="90">
        <v>35379</v>
      </c>
      <c r="FZJ16" s="90">
        <v>35379</v>
      </c>
      <c r="FZK16" s="90">
        <v>35379</v>
      </c>
      <c r="FZL16" s="90">
        <v>35379</v>
      </c>
      <c r="FZM16" s="90">
        <v>35379</v>
      </c>
      <c r="FZN16" s="90">
        <v>35379</v>
      </c>
      <c r="FZO16" s="90">
        <v>35379</v>
      </c>
      <c r="FZP16" s="90">
        <v>35379</v>
      </c>
      <c r="FZQ16" s="90">
        <v>35379</v>
      </c>
      <c r="FZR16" s="90">
        <v>35379</v>
      </c>
      <c r="FZS16" s="90">
        <v>35379</v>
      </c>
      <c r="FZT16" s="90">
        <v>35379</v>
      </c>
      <c r="FZU16" s="90">
        <v>35379</v>
      </c>
      <c r="FZV16" s="90">
        <v>35379</v>
      </c>
      <c r="FZW16" s="90">
        <v>35379</v>
      </c>
      <c r="FZX16" s="90">
        <v>35379</v>
      </c>
      <c r="FZY16" s="90">
        <v>35379</v>
      </c>
      <c r="FZZ16" s="90">
        <v>35379</v>
      </c>
      <c r="GAA16" s="90">
        <v>35379</v>
      </c>
      <c r="GAB16" s="90">
        <v>35379</v>
      </c>
      <c r="GAC16" s="90">
        <v>35379</v>
      </c>
      <c r="GAD16" s="90">
        <v>35379</v>
      </c>
      <c r="GAE16" s="90">
        <v>35379</v>
      </c>
      <c r="GAF16" s="90">
        <v>35379</v>
      </c>
      <c r="GAG16" s="90">
        <v>35379</v>
      </c>
      <c r="GAH16" s="90">
        <v>35379</v>
      </c>
      <c r="GAI16" s="90">
        <v>35379</v>
      </c>
      <c r="GAJ16" s="90">
        <v>35379</v>
      </c>
      <c r="GAK16" s="90">
        <v>35379</v>
      </c>
      <c r="GAL16" s="90">
        <v>35379</v>
      </c>
      <c r="GAM16" s="90">
        <v>35379</v>
      </c>
      <c r="GAN16" s="90">
        <v>35379</v>
      </c>
      <c r="GAO16" s="90">
        <v>35379</v>
      </c>
      <c r="GAP16" s="90">
        <v>35379</v>
      </c>
      <c r="GAQ16" s="90">
        <v>35379</v>
      </c>
      <c r="GAR16" s="90">
        <v>35379</v>
      </c>
      <c r="GAS16" s="90">
        <v>35379</v>
      </c>
      <c r="GAT16" s="90">
        <v>35379</v>
      </c>
      <c r="GAU16" s="90">
        <v>35379</v>
      </c>
      <c r="GAV16" s="90">
        <v>35379</v>
      </c>
      <c r="GAW16" s="90">
        <v>35379</v>
      </c>
      <c r="GAX16" s="90">
        <v>35379</v>
      </c>
      <c r="GAY16" s="90">
        <v>35379</v>
      </c>
      <c r="GAZ16" s="90">
        <v>35379</v>
      </c>
      <c r="GBA16" s="90">
        <v>35379</v>
      </c>
      <c r="GBB16" s="90">
        <v>35379</v>
      </c>
      <c r="GBC16" s="90">
        <v>35379</v>
      </c>
      <c r="GBD16" s="90">
        <v>35379</v>
      </c>
      <c r="GBE16" s="90">
        <v>35379</v>
      </c>
      <c r="GBF16" s="90">
        <v>35379</v>
      </c>
      <c r="GBG16" s="90">
        <v>35379</v>
      </c>
      <c r="GBH16" s="90">
        <v>35379</v>
      </c>
      <c r="GBI16" s="90">
        <v>35379</v>
      </c>
      <c r="GBJ16" s="90">
        <v>35379</v>
      </c>
      <c r="GBK16" s="90">
        <v>35379</v>
      </c>
      <c r="GBL16" s="90">
        <v>35379</v>
      </c>
      <c r="GBM16" s="90">
        <v>35379</v>
      </c>
      <c r="GBN16" s="90">
        <v>35379</v>
      </c>
      <c r="GBO16" s="90">
        <v>35379</v>
      </c>
      <c r="GBP16" s="90">
        <v>35379</v>
      </c>
      <c r="GBQ16" s="90">
        <v>35379</v>
      </c>
      <c r="GBR16" s="90">
        <v>35379</v>
      </c>
      <c r="GBS16" s="90">
        <v>35379</v>
      </c>
      <c r="GBT16" s="90">
        <v>35379</v>
      </c>
      <c r="GBU16" s="90">
        <v>35379</v>
      </c>
      <c r="GBV16" s="90">
        <v>35379</v>
      </c>
      <c r="GBW16" s="90">
        <v>35379</v>
      </c>
      <c r="GBX16" s="90">
        <v>35379</v>
      </c>
      <c r="GBY16" s="90">
        <v>35379</v>
      </c>
      <c r="GBZ16" s="90">
        <v>35379</v>
      </c>
      <c r="GCA16" s="90">
        <v>35379</v>
      </c>
      <c r="GCB16" s="90">
        <v>35379</v>
      </c>
      <c r="GCC16" s="90">
        <v>35379</v>
      </c>
      <c r="GCD16" s="90">
        <v>35379</v>
      </c>
      <c r="GCE16" s="90">
        <v>35379</v>
      </c>
      <c r="GCF16" s="90">
        <v>35379</v>
      </c>
      <c r="GCG16" s="90">
        <v>35379</v>
      </c>
      <c r="GCH16" s="90">
        <v>35379</v>
      </c>
      <c r="GCI16" s="90">
        <v>35379</v>
      </c>
      <c r="GCJ16" s="90">
        <v>35379</v>
      </c>
      <c r="GCK16" s="90">
        <v>35379</v>
      </c>
      <c r="GCL16" s="90">
        <v>35379</v>
      </c>
      <c r="GCM16" s="90">
        <v>35379</v>
      </c>
      <c r="GCN16" s="90">
        <v>35379</v>
      </c>
      <c r="GCO16" s="90">
        <v>35379</v>
      </c>
      <c r="GCP16" s="90">
        <v>35379</v>
      </c>
      <c r="GCQ16" s="90">
        <v>35379</v>
      </c>
      <c r="GCR16" s="90">
        <v>35379</v>
      </c>
      <c r="GCS16" s="90">
        <v>35379</v>
      </c>
      <c r="GCT16" s="90">
        <v>35379</v>
      </c>
      <c r="GCU16" s="90">
        <v>35379</v>
      </c>
      <c r="GCV16" s="90">
        <v>35379</v>
      </c>
      <c r="GCW16" s="90">
        <v>35379</v>
      </c>
      <c r="GCX16" s="90">
        <v>35379</v>
      </c>
      <c r="GCY16" s="90">
        <v>35379</v>
      </c>
      <c r="GCZ16" s="90">
        <v>35379</v>
      </c>
      <c r="GDA16" s="90">
        <v>35379</v>
      </c>
      <c r="GDB16" s="90">
        <v>35379</v>
      </c>
      <c r="GDC16" s="90">
        <v>35379</v>
      </c>
      <c r="GDD16" s="90">
        <v>35379</v>
      </c>
      <c r="GDE16" s="90">
        <v>35379</v>
      </c>
      <c r="GDF16" s="90">
        <v>35379</v>
      </c>
      <c r="GDG16" s="90">
        <v>35379</v>
      </c>
      <c r="GDH16" s="90">
        <v>35379</v>
      </c>
      <c r="GDI16" s="90">
        <v>35379</v>
      </c>
      <c r="GDJ16" s="90">
        <v>35379</v>
      </c>
      <c r="GDK16" s="90">
        <v>35379</v>
      </c>
      <c r="GDL16" s="90">
        <v>35379</v>
      </c>
      <c r="GDM16" s="90">
        <v>35379</v>
      </c>
      <c r="GDN16" s="90">
        <v>35379</v>
      </c>
      <c r="GDO16" s="90">
        <v>35379</v>
      </c>
      <c r="GDP16" s="90">
        <v>35379</v>
      </c>
      <c r="GDQ16" s="90">
        <v>35379</v>
      </c>
      <c r="GDR16" s="90">
        <v>35379</v>
      </c>
      <c r="GDS16" s="90">
        <v>35379</v>
      </c>
      <c r="GDT16" s="90">
        <v>35379</v>
      </c>
      <c r="GDU16" s="90">
        <v>35379</v>
      </c>
      <c r="GDV16" s="90">
        <v>35379</v>
      </c>
      <c r="GDW16" s="90">
        <v>35379</v>
      </c>
      <c r="GDX16" s="90">
        <v>35379</v>
      </c>
      <c r="GDY16" s="90">
        <v>35379</v>
      </c>
      <c r="GDZ16" s="90">
        <v>35379</v>
      </c>
      <c r="GEA16" s="90">
        <v>35379</v>
      </c>
      <c r="GEB16" s="90">
        <v>35379</v>
      </c>
      <c r="GEC16" s="90">
        <v>35379</v>
      </c>
      <c r="GED16" s="90">
        <v>35379</v>
      </c>
      <c r="GEE16" s="90">
        <v>35379</v>
      </c>
      <c r="GEF16" s="90">
        <v>35379</v>
      </c>
      <c r="GEG16" s="90">
        <v>35379</v>
      </c>
      <c r="GEH16" s="90">
        <v>35379</v>
      </c>
      <c r="GEI16" s="90">
        <v>35379</v>
      </c>
      <c r="GEJ16" s="90">
        <v>35379</v>
      </c>
      <c r="GEK16" s="90">
        <v>35379</v>
      </c>
      <c r="GEL16" s="90">
        <v>35379</v>
      </c>
      <c r="GEM16" s="90">
        <v>35379</v>
      </c>
      <c r="GEN16" s="90">
        <v>35379</v>
      </c>
      <c r="GEO16" s="90">
        <v>35379</v>
      </c>
      <c r="GEP16" s="90">
        <v>35379</v>
      </c>
      <c r="GEQ16" s="90">
        <v>35379</v>
      </c>
      <c r="GER16" s="90">
        <v>35379</v>
      </c>
      <c r="GES16" s="90">
        <v>35379</v>
      </c>
      <c r="GET16" s="90">
        <v>35379</v>
      </c>
      <c r="GEU16" s="90">
        <v>35379</v>
      </c>
      <c r="GEV16" s="90">
        <v>35379</v>
      </c>
      <c r="GEW16" s="90">
        <v>35379</v>
      </c>
      <c r="GEX16" s="90">
        <v>35379</v>
      </c>
      <c r="GEY16" s="90">
        <v>35379</v>
      </c>
      <c r="GEZ16" s="90">
        <v>35379</v>
      </c>
      <c r="GFA16" s="90">
        <v>35379</v>
      </c>
      <c r="GFB16" s="90">
        <v>35379</v>
      </c>
      <c r="GFC16" s="90">
        <v>35379</v>
      </c>
      <c r="GFD16" s="90">
        <v>35379</v>
      </c>
      <c r="GFE16" s="90">
        <v>35379</v>
      </c>
      <c r="GFF16" s="90">
        <v>35379</v>
      </c>
      <c r="GFG16" s="90">
        <v>35379</v>
      </c>
      <c r="GFH16" s="90">
        <v>35379</v>
      </c>
      <c r="GFI16" s="90">
        <v>35379</v>
      </c>
      <c r="GFJ16" s="90">
        <v>35379</v>
      </c>
      <c r="GFK16" s="90">
        <v>35379</v>
      </c>
      <c r="GFL16" s="90">
        <v>35379</v>
      </c>
      <c r="GFM16" s="90">
        <v>35379</v>
      </c>
      <c r="GFN16" s="90">
        <v>35379</v>
      </c>
      <c r="GFO16" s="90">
        <v>35379</v>
      </c>
      <c r="GFP16" s="90">
        <v>35379</v>
      </c>
      <c r="GFQ16" s="90">
        <v>35379</v>
      </c>
      <c r="GFR16" s="90">
        <v>35379</v>
      </c>
      <c r="GFS16" s="90">
        <v>35379</v>
      </c>
      <c r="GFT16" s="90">
        <v>35379</v>
      </c>
      <c r="GFU16" s="90">
        <v>35379</v>
      </c>
      <c r="GFV16" s="90">
        <v>35379</v>
      </c>
      <c r="GFW16" s="90">
        <v>35379</v>
      </c>
      <c r="GFX16" s="90">
        <v>35379</v>
      </c>
      <c r="GFY16" s="90">
        <v>35379</v>
      </c>
      <c r="GFZ16" s="90">
        <v>35379</v>
      </c>
      <c r="GGA16" s="90">
        <v>35379</v>
      </c>
      <c r="GGB16" s="90">
        <v>35379</v>
      </c>
      <c r="GGC16" s="90">
        <v>35379</v>
      </c>
      <c r="GGD16" s="90">
        <v>35379</v>
      </c>
      <c r="GGE16" s="90">
        <v>35379</v>
      </c>
      <c r="GGF16" s="90">
        <v>35379</v>
      </c>
      <c r="GGG16" s="90">
        <v>35379</v>
      </c>
      <c r="GGH16" s="90">
        <v>35379</v>
      </c>
      <c r="GGI16" s="90">
        <v>35379</v>
      </c>
      <c r="GGJ16" s="90">
        <v>35379</v>
      </c>
      <c r="GGK16" s="90">
        <v>35379</v>
      </c>
      <c r="GGL16" s="90">
        <v>35379</v>
      </c>
      <c r="GGM16" s="90">
        <v>35379</v>
      </c>
      <c r="GGN16" s="90">
        <v>35379</v>
      </c>
      <c r="GGO16" s="90">
        <v>35379</v>
      </c>
      <c r="GGP16" s="90">
        <v>35379</v>
      </c>
      <c r="GGQ16" s="90">
        <v>35379</v>
      </c>
      <c r="GGR16" s="90">
        <v>35379</v>
      </c>
      <c r="GGS16" s="90">
        <v>35379</v>
      </c>
      <c r="GGT16" s="90">
        <v>35379</v>
      </c>
      <c r="GGU16" s="90">
        <v>35379</v>
      </c>
      <c r="GGV16" s="90">
        <v>35379</v>
      </c>
      <c r="GGW16" s="90">
        <v>35379</v>
      </c>
      <c r="GGX16" s="90">
        <v>35379</v>
      </c>
      <c r="GGY16" s="90">
        <v>35379</v>
      </c>
      <c r="GGZ16" s="90">
        <v>35379</v>
      </c>
      <c r="GHA16" s="90">
        <v>35379</v>
      </c>
      <c r="GHB16" s="90">
        <v>35379</v>
      </c>
      <c r="GHC16" s="90">
        <v>35379</v>
      </c>
      <c r="GHD16" s="90">
        <v>35379</v>
      </c>
      <c r="GHE16" s="90">
        <v>35379</v>
      </c>
      <c r="GHF16" s="90">
        <v>35379</v>
      </c>
      <c r="GHG16" s="90">
        <v>35379</v>
      </c>
      <c r="GHH16" s="90">
        <v>35379</v>
      </c>
      <c r="GHI16" s="90">
        <v>35379</v>
      </c>
      <c r="GHJ16" s="90">
        <v>35379</v>
      </c>
      <c r="GHK16" s="90">
        <v>35379</v>
      </c>
      <c r="GHL16" s="90">
        <v>35379</v>
      </c>
      <c r="GHM16" s="90">
        <v>35379</v>
      </c>
      <c r="GHN16" s="90">
        <v>35379</v>
      </c>
      <c r="GHO16" s="90">
        <v>35379</v>
      </c>
      <c r="GHP16" s="90">
        <v>35379</v>
      </c>
      <c r="GHQ16" s="90">
        <v>35379</v>
      </c>
      <c r="GHR16" s="90">
        <v>35379</v>
      </c>
      <c r="GHS16" s="90">
        <v>35379</v>
      </c>
      <c r="GHT16" s="90">
        <v>35379</v>
      </c>
      <c r="GHU16" s="90">
        <v>35379</v>
      </c>
      <c r="GHV16" s="90">
        <v>35379</v>
      </c>
      <c r="GHW16" s="90">
        <v>35379</v>
      </c>
      <c r="GHX16" s="90">
        <v>35379</v>
      </c>
      <c r="GHY16" s="90">
        <v>35379</v>
      </c>
      <c r="GHZ16" s="90">
        <v>35379</v>
      </c>
      <c r="GIA16" s="90">
        <v>35379</v>
      </c>
      <c r="GIB16" s="90">
        <v>35379</v>
      </c>
      <c r="GIC16" s="90">
        <v>35379</v>
      </c>
      <c r="GID16" s="90">
        <v>35379</v>
      </c>
      <c r="GIE16" s="90">
        <v>35379</v>
      </c>
      <c r="GIF16" s="90">
        <v>35379</v>
      </c>
      <c r="GIG16" s="90">
        <v>35379</v>
      </c>
      <c r="GIH16" s="90">
        <v>35379</v>
      </c>
      <c r="GII16" s="90">
        <v>35379</v>
      </c>
      <c r="GIJ16" s="90">
        <v>35379</v>
      </c>
      <c r="GIK16" s="90">
        <v>35379</v>
      </c>
      <c r="GIL16" s="90">
        <v>35379</v>
      </c>
      <c r="GIM16" s="90">
        <v>35379</v>
      </c>
      <c r="GIN16" s="90">
        <v>35379</v>
      </c>
      <c r="GIO16" s="90">
        <v>35379</v>
      </c>
      <c r="GIP16" s="90">
        <v>35379</v>
      </c>
      <c r="GIQ16" s="90">
        <v>35379</v>
      </c>
      <c r="GIR16" s="90">
        <v>35379</v>
      </c>
      <c r="GIS16" s="90">
        <v>35379</v>
      </c>
      <c r="GIT16" s="90">
        <v>35379</v>
      </c>
      <c r="GIU16" s="90">
        <v>35379</v>
      </c>
      <c r="GIV16" s="90">
        <v>35379</v>
      </c>
      <c r="GIW16" s="90">
        <v>35379</v>
      </c>
      <c r="GIX16" s="90">
        <v>35379</v>
      </c>
      <c r="GIY16" s="90">
        <v>35379</v>
      </c>
      <c r="GIZ16" s="90">
        <v>35379</v>
      </c>
      <c r="GJA16" s="90">
        <v>35379</v>
      </c>
      <c r="GJB16" s="90">
        <v>35379</v>
      </c>
      <c r="GJC16" s="90">
        <v>35379</v>
      </c>
      <c r="GJD16" s="90">
        <v>35379</v>
      </c>
      <c r="GJE16" s="90">
        <v>35379</v>
      </c>
      <c r="GJF16" s="90">
        <v>35379</v>
      </c>
      <c r="GJG16" s="90">
        <v>35379</v>
      </c>
      <c r="GJH16" s="90">
        <v>35379</v>
      </c>
      <c r="GJI16" s="90">
        <v>35379</v>
      </c>
      <c r="GJJ16" s="90">
        <v>35379</v>
      </c>
      <c r="GJK16" s="90">
        <v>35379</v>
      </c>
      <c r="GJL16" s="90">
        <v>35379</v>
      </c>
      <c r="GJM16" s="90">
        <v>35379</v>
      </c>
      <c r="GJN16" s="90">
        <v>35379</v>
      </c>
      <c r="GJO16" s="90">
        <v>35379</v>
      </c>
      <c r="GJP16" s="90">
        <v>35379</v>
      </c>
      <c r="GJQ16" s="90">
        <v>35379</v>
      </c>
      <c r="GJR16" s="90">
        <v>35379</v>
      </c>
      <c r="GJS16" s="90">
        <v>35379</v>
      </c>
      <c r="GJT16" s="90">
        <v>35379</v>
      </c>
      <c r="GJU16" s="90">
        <v>35379</v>
      </c>
      <c r="GJV16" s="90">
        <v>35379</v>
      </c>
      <c r="GJW16" s="90">
        <v>35379</v>
      </c>
      <c r="GJX16" s="90">
        <v>35379</v>
      </c>
      <c r="GJY16" s="90">
        <v>35379</v>
      </c>
      <c r="GJZ16" s="90">
        <v>35379</v>
      </c>
      <c r="GKA16" s="90">
        <v>35379</v>
      </c>
      <c r="GKB16" s="90">
        <v>35379</v>
      </c>
      <c r="GKC16" s="90">
        <v>35379</v>
      </c>
      <c r="GKD16" s="90">
        <v>35379</v>
      </c>
      <c r="GKE16" s="90">
        <v>35379</v>
      </c>
      <c r="GKF16" s="90">
        <v>35379</v>
      </c>
      <c r="GKG16" s="90">
        <v>35379</v>
      </c>
      <c r="GKH16" s="90">
        <v>35379</v>
      </c>
      <c r="GKI16" s="90">
        <v>35379</v>
      </c>
      <c r="GKJ16" s="90">
        <v>35379</v>
      </c>
      <c r="GKK16" s="90">
        <v>35379</v>
      </c>
      <c r="GKL16" s="90">
        <v>35379</v>
      </c>
      <c r="GKM16" s="90">
        <v>35379</v>
      </c>
      <c r="GKN16" s="90">
        <v>35379</v>
      </c>
      <c r="GKO16" s="90">
        <v>35379</v>
      </c>
      <c r="GKP16" s="90">
        <v>35379</v>
      </c>
      <c r="GKQ16" s="90">
        <v>35379</v>
      </c>
      <c r="GKR16" s="90">
        <v>35379</v>
      </c>
      <c r="GKS16" s="90">
        <v>35379</v>
      </c>
      <c r="GKT16" s="90">
        <v>35379</v>
      </c>
      <c r="GKU16" s="90">
        <v>35379</v>
      </c>
      <c r="GKV16" s="90">
        <v>35379</v>
      </c>
      <c r="GKW16" s="90">
        <v>35379</v>
      </c>
      <c r="GKX16" s="90">
        <v>35379</v>
      </c>
      <c r="GKY16" s="90">
        <v>35379</v>
      </c>
      <c r="GKZ16" s="90">
        <v>35379</v>
      </c>
      <c r="GLA16" s="90">
        <v>35379</v>
      </c>
      <c r="GLB16" s="90">
        <v>35379</v>
      </c>
      <c r="GLC16" s="90">
        <v>35379</v>
      </c>
      <c r="GLD16" s="90">
        <v>35379</v>
      </c>
      <c r="GLE16" s="90">
        <v>35379</v>
      </c>
      <c r="GLF16" s="90">
        <v>35379</v>
      </c>
      <c r="GLG16" s="90">
        <v>35379</v>
      </c>
      <c r="GLH16" s="90">
        <v>35379</v>
      </c>
      <c r="GLI16" s="90">
        <v>35379</v>
      </c>
      <c r="GLJ16" s="90">
        <v>35379</v>
      </c>
      <c r="GLK16" s="90">
        <v>35379</v>
      </c>
      <c r="GLL16" s="90">
        <v>35379</v>
      </c>
      <c r="GLM16" s="90">
        <v>35379</v>
      </c>
      <c r="GLN16" s="90">
        <v>35379</v>
      </c>
      <c r="GLO16" s="90">
        <v>35379</v>
      </c>
      <c r="GLP16" s="90">
        <v>35379</v>
      </c>
      <c r="GLQ16" s="90">
        <v>35379</v>
      </c>
      <c r="GLR16" s="90">
        <v>35379</v>
      </c>
      <c r="GLS16" s="90">
        <v>35379</v>
      </c>
      <c r="GLT16" s="90">
        <v>35379</v>
      </c>
      <c r="GLU16" s="90">
        <v>35379</v>
      </c>
      <c r="GLV16" s="90">
        <v>35379</v>
      </c>
      <c r="GLW16" s="90">
        <v>35379</v>
      </c>
      <c r="GLX16" s="90">
        <v>35379</v>
      </c>
      <c r="GLY16" s="90">
        <v>35379</v>
      </c>
      <c r="GLZ16" s="90">
        <v>35379</v>
      </c>
      <c r="GMA16" s="90">
        <v>35379</v>
      </c>
      <c r="GMB16" s="90">
        <v>35379</v>
      </c>
      <c r="GMC16" s="90">
        <v>35379</v>
      </c>
      <c r="GMD16" s="90">
        <v>35379</v>
      </c>
      <c r="GME16" s="90">
        <v>35379</v>
      </c>
      <c r="GMF16" s="90">
        <v>35379</v>
      </c>
      <c r="GMG16" s="90">
        <v>35379</v>
      </c>
      <c r="GMH16" s="90">
        <v>35379</v>
      </c>
      <c r="GMI16" s="90">
        <v>35379</v>
      </c>
      <c r="GMJ16" s="90">
        <v>35379</v>
      </c>
      <c r="GMK16" s="90">
        <v>35379</v>
      </c>
      <c r="GML16" s="90">
        <v>35379</v>
      </c>
      <c r="GMM16" s="90">
        <v>35379</v>
      </c>
      <c r="GMN16" s="90">
        <v>35379</v>
      </c>
      <c r="GMO16" s="90">
        <v>35379</v>
      </c>
      <c r="GMP16" s="90">
        <v>35379</v>
      </c>
      <c r="GMQ16" s="90">
        <v>35379</v>
      </c>
      <c r="GMR16" s="90">
        <v>35379</v>
      </c>
      <c r="GMS16" s="90">
        <v>35379</v>
      </c>
      <c r="GMT16" s="90">
        <v>35379</v>
      </c>
      <c r="GMU16" s="90">
        <v>35379</v>
      </c>
      <c r="GMV16" s="90">
        <v>35379</v>
      </c>
      <c r="GMW16" s="90">
        <v>35379</v>
      </c>
      <c r="GMX16" s="90">
        <v>35379</v>
      </c>
      <c r="GMY16" s="90">
        <v>35379</v>
      </c>
      <c r="GMZ16" s="90">
        <v>35379</v>
      </c>
      <c r="GNA16" s="90">
        <v>35379</v>
      </c>
      <c r="GNB16" s="90">
        <v>35379</v>
      </c>
      <c r="GNC16" s="90">
        <v>35379</v>
      </c>
      <c r="GND16" s="90">
        <v>35379</v>
      </c>
      <c r="GNE16" s="90">
        <v>35379</v>
      </c>
      <c r="GNF16" s="90">
        <v>35379</v>
      </c>
      <c r="GNG16" s="90">
        <v>35379</v>
      </c>
      <c r="GNH16" s="90">
        <v>35379</v>
      </c>
      <c r="GNI16" s="90">
        <v>35379</v>
      </c>
      <c r="GNJ16" s="90">
        <v>35379</v>
      </c>
      <c r="GNK16" s="90">
        <v>35379</v>
      </c>
      <c r="GNL16" s="90">
        <v>35379</v>
      </c>
      <c r="GNM16" s="90">
        <v>35379</v>
      </c>
      <c r="GNN16" s="90">
        <v>35379</v>
      </c>
      <c r="GNO16" s="90">
        <v>35379</v>
      </c>
      <c r="GNP16" s="90">
        <v>35379</v>
      </c>
      <c r="GNQ16" s="90">
        <v>35379</v>
      </c>
      <c r="GNR16" s="90">
        <v>35379</v>
      </c>
      <c r="GNS16" s="90">
        <v>35379</v>
      </c>
      <c r="GNT16" s="90">
        <v>35379</v>
      </c>
      <c r="GNU16" s="90">
        <v>35379</v>
      </c>
      <c r="GNV16" s="90">
        <v>35379</v>
      </c>
      <c r="GNW16" s="90">
        <v>35379</v>
      </c>
      <c r="GNX16" s="90">
        <v>35379</v>
      </c>
      <c r="GNY16" s="90">
        <v>35379</v>
      </c>
      <c r="GNZ16" s="90">
        <v>35379</v>
      </c>
      <c r="GOA16" s="90">
        <v>35379</v>
      </c>
      <c r="GOB16" s="90">
        <v>35379</v>
      </c>
      <c r="GOC16" s="90">
        <v>35379</v>
      </c>
      <c r="GOD16" s="90">
        <v>35379</v>
      </c>
      <c r="GOE16" s="90">
        <v>35379</v>
      </c>
      <c r="GOF16" s="90">
        <v>35379</v>
      </c>
      <c r="GOG16" s="90">
        <v>35379</v>
      </c>
      <c r="GOH16" s="90">
        <v>35379</v>
      </c>
      <c r="GOI16" s="90">
        <v>35379</v>
      </c>
      <c r="GOJ16" s="90">
        <v>35379</v>
      </c>
      <c r="GOK16" s="90">
        <v>35379</v>
      </c>
      <c r="GOL16" s="90">
        <v>35379</v>
      </c>
      <c r="GOM16" s="90">
        <v>35379</v>
      </c>
      <c r="GON16" s="90">
        <v>35379</v>
      </c>
      <c r="GOO16" s="90">
        <v>35379</v>
      </c>
      <c r="GOP16" s="90">
        <v>35379</v>
      </c>
      <c r="GOQ16" s="90">
        <v>35379</v>
      </c>
      <c r="GOR16" s="90">
        <v>35379</v>
      </c>
      <c r="GOS16" s="90">
        <v>35379</v>
      </c>
      <c r="GOT16" s="90">
        <v>35379</v>
      </c>
      <c r="GOU16" s="90">
        <v>35379</v>
      </c>
      <c r="GOV16" s="90">
        <v>35379</v>
      </c>
      <c r="GOW16" s="90">
        <v>35379</v>
      </c>
      <c r="GOX16" s="90">
        <v>35379</v>
      </c>
      <c r="GOY16" s="90">
        <v>35379</v>
      </c>
      <c r="GOZ16" s="90">
        <v>35379</v>
      </c>
      <c r="GPA16" s="90">
        <v>35379</v>
      </c>
      <c r="GPB16" s="90">
        <v>35379</v>
      </c>
      <c r="GPC16" s="90">
        <v>35379</v>
      </c>
      <c r="GPD16" s="90">
        <v>35379</v>
      </c>
      <c r="GPE16" s="90">
        <v>35379</v>
      </c>
      <c r="GPF16" s="90">
        <v>35379</v>
      </c>
      <c r="GPG16" s="90">
        <v>35379</v>
      </c>
      <c r="GPH16" s="90">
        <v>35379</v>
      </c>
      <c r="GPI16" s="90">
        <v>35379</v>
      </c>
      <c r="GPJ16" s="90">
        <v>35379</v>
      </c>
      <c r="GPK16" s="90">
        <v>35379</v>
      </c>
      <c r="GPL16" s="90">
        <v>35379</v>
      </c>
      <c r="GPM16" s="90">
        <v>35379</v>
      </c>
      <c r="GPN16" s="90">
        <v>35379</v>
      </c>
      <c r="GPO16" s="90">
        <v>35379</v>
      </c>
      <c r="GPP16" s="90">
        <v>35379</v>
      </c>
      <c r="GPQ16" s="90">
        <v>35379</v>
      </c>
      <c r="GPR16" s="90">
        <v>35379</v>
      </c>
      <c r="GPS16" s="90">
        <v>35379</v>
      </c>
      <c r="GPT16" s="90">
        <v>35379</v>
      </c>
      <c r="GPU16" s="90">
        <v>35379</v>
      </c>
      <c r="GPV16" s="90">
        <v>35379</v>
      </c>
      <c r="GPW16" s="90">
        <v>35379</v>
      </c>
      <c r="GPX16" s="90">
        <v>35379</v>
      </c>
      <c r="GPY16" s="90">
        <v>35379</v>
      </c>
      <c r="GPZ16" s="90">
        <v>35379</v>
      </c>
      <c r="GQA16" s="90">
        <v>35379</v>
      </c>
      <c r="GQB16" s="90">
        <v>35379</v>
      </c>
      <c r="GQC16" s="90">
        <v>35379</v>
      </c>
      <c r="GQD16" s="90">
        <v>35379</v>
      </c>
      <c r="GQE16" s="90">
        <v>35379</v>
      </c>
      <c r="GQF16" s="90">
        <v>35379</v>
      </c>
      <c r="GQG16" s="90">
        <v>35379</v>
      </c>
      <c r="GQH16" s="90">
        <v>35379</v>
      </c>
      <c r="GQI16" s="90">
        <v>35379</v>
      </c>
      <c r="GQJ16" s="90">
        <v>35379</v>
      </c>
      <c r="GQK16" s="90">
        <v>35379</v>
      </c>
      <c r="GQL16" s="90">
        <v>35379</v>
      </c>
      <c r="GQM16" s="90">
        <v>35379</v>
      </c>
      <c r="GQN16" s="90">
        <v>35379</v>
      </c>
      <c r="GQO16" s="90">
        <v>35379</v>
      </c>
      <c r="GQP16" s="90">
        <v>35379</v>
      </c>
      <c r="GQQ16" s="90">
        <v>35379</v>
      </c>
      <c r="GQR16" s="90">
        <v>35379</v>
      </c>
      <c r="GQS16" s="90">
        <v>35379</v>
      </c>
      <c r="GQT16" s="90">
        <v>35379</v>
      </c>
      <c r="GQU16" s="90">
        <v>35379</v>
      </c>
      <c r="GQV16" s="90">
        <v>35379</v>
      </c>
      <c r="GQW16" s="90">
        <v>35379</v>
      </c>
      <c r="GQX16" s="90">
        <v>35379</v>
      </c>
      <c r="GQY16" s="90">
        <v>35379</v>
      </c>
      <c r="GQZ16" s="90">
        <v>35379</v>
      </c>
      <c r="GRA16" s="90">
        <v>35379</v>
      </c>
      <c r="GRB16" s="90">
        <v>35379</v>
      </c>
      <c r="GRC16" s="90">
        <v>35379</v>
      </c>
      <c r="GRD16" s="90">
        <v>35379</v>
      </c>
      <c r="GRE16" s="90">
        <v>35379</v>
      </c>
      <c r="GRF16" s="90">
        <v>35379</v>
      </c>
      <c r="GRG16" s="90">
        <v>35379</v>
      </c>
      <c r="GRH16" s="90">
        <v>35379</v>
      </c>
      <c r="GRI16" s="90">
        <v>35379</v>
      </c>
      <c r="GRJ16" s="90">
        <v>35379</v>
      </c>
      <c r="GRK16" s="90">
        <v>35379</v>
      </c>
      <c r="GRL16" s="90">
        <v>35379</v>
      </c>
      <c r="GRM16" s="90">
        <v>35379</v>
      </c>
      <c r="GRN16" s="90">
        <v>35379</v>
      </c>
      <c r="GRO16" s="90">
        <v>35379</v>
      </c>
      <c r="GRP16" s="90">
        <v>35379</v>
      </c>
      <c r="GRQ16" s="90">
        <v>35379</v>
      </c>
      <c r="GRR16" s="90">
        <v>35379</v>
      </c>
      <c r="GRS16" s="90">
        <v>35379</v>
      </c>
      <c r="GRT16" s="90">
        <v>35379</v>
      </c>
      <c r="GRU16" s="90">
        <v>35379</v>
      </c>
      <c r="GRV16" s="90">
        <v>35379</v>
      </c>
      <c r="GRW16" s="90">
        <v>35379</v>
      </c>
      <c r="GRX16" s="90">
        <v>35379</v>
      </c>
      <c r="GRY16" s="90">
        <v>35379</v>
      </c>
      <c r="GRZ16" s="90">
        <v>35379</v>
      </c>
      <c r="GSA16" s="90">
        <v>35379</v>
      </c>
      <c r="GSB16" s="90">
        <v>35379</v>
      </c>
      <c r="GSC16" s="90">
        <v>35379</v>
      </c>
      <c r="GSD16" s="90">
        <v>35379</v>
      </c>
      <c r="GSE16" s="90">
        <v>35379</v>
      </c>
      <c r="GSF16" s="90">
        <v>35379</v>
      </c>
      <c r="GSG16" s="90">
        <v>35379</v>
      </c>
      <c r="GSH16" s="90">
        <v>35379</v>
      </c>
      <c r="GSI16" s="90">
        <v>35379</v>
      </c>
      <c r="GSJ16" s="90">
        <v>35379</v>
      </c>
      <c r="GSK16" s="90">
        <v>35379</v>
      </c>
      <c r="GSL16" s="90">
        <v>35379</v>
      </c>
      <c r="GSM16" s="90">
        <v>35379</v>
      </c>
      <c r="GSN16" s="90">
        <v>35379</v>
      </c>
      <c r="GSO16" s="90">
        <v>35379</v>
      </c>
      <c r="GSP16" s="90">
        <v>35379</v>
      </c>
      <c r="GSQ16" s="90">
        <v>35379</v>
      </c>
      <c r="GSR16" s="90">
        <v>35379</v>
      </c>
      <c r="GSS16" s="90">
        <v>35379</v>
      </c>
      <c r="GST16" s="90">
        <v>35379</v>
      </c>
      <c r="GSU16" s="90">
        <v>35379</v>
      </c>
      <c r="GSV16" s="90">
        <v>35379</v>
      </c>
      <c r="GSW16" s="90">
        <v>35379</v>
      </c>
      <c r="GSX16" s="90">
        <v>35379</v>
      </c>
      <c r="GSY16" s="90">
        <v>35379</v>
      </c>
      <c r="GSZ16" s="90">
        <v>35379</v>
      </c>
      <c r="GTA16" s="90">
        <v>35379</v>
      </c>
      <c r="GTB16" s="90">
        <v>35379</v>
      </c>
      <c r="GTC16" s="90">
        <v>35379</v>
      </c>
      <c r="GTD16" s="90">
        <v>35379</v>
      </c>
      <c r="GTE16" s="90">
        <v>35379</v>
      </c>
      <c r="GTF16" s="90">
        <v>35379</v>
      </c>
      <c r="GTG16" s="90">
        <v>35379</v>
      </c>
      <c r="GTH16" s="90">
        <v>35379</v>
      </c>
      <c r="GTI16" s="90">
        <v>35379</v>
      </c>
      <c r="GTJ16" s="90">
        <v>35379</v>
      </c>
      <c r="GTK16" s="90">
        <v>35379</v>
      </c>
      <c r="GTL16" s="90">
        <v>35379</v>
      </c>
      <c r="GTM16" s="90">
        <v>35379</v>
      </c>
      <c r="GTN16" s="90">
        <v>35379</v>
      </c>
      <c r="GTO16" s="90">
        <v>35379</v>
      </c>
      <c r="GTP16" s="90">
        <v>35379</v>
      </c>
      <c r="GTQ16" s="90">
        <v>35379</v>
      </c>
      <c r="GTR16" s="90">
        <v>35379</v>
      </c>
      <c r="GTS16" s="90">
        <v>35379</v>
      </c>
      <c r="GTT16" s="90">
        <v>35379</v>
      </c>
      <c r="GTU16" s="90">
        <v>35379</v>
      </c>
      <c r="GTV16" s="90">
        <v>35379</v>
      </c>
      <c r="GTW16" s="90">
        <v>35379</v>
      </c>
      <c r="GTX16" s="90">
        <v>35379</v>
      </c>
      <c r="GTY16" s="90">
        <v>35379</v>
      </c>
      <c r="GTZ16" s="90">
        <v>35379</v>
      </c>
      <c r="GUA16" s="90">
        <v>35379</v>
      </c>
      <c r="GUB16" s="90">
        <v>35379</v>
      </c>
      <c r="GUC16" s="90">
        <v>35379</v>
      </c>
      <c r="GUD16" s="90">
        <v>35379</v>
      </c>
      <c r="GUE16" s="90">
        <v>35379</v>
      </c>
      <c r="GUF16" s="90">
        <v>35379</v>
      </c>
      <c r="GUG16" s="90">
        <v>35379</v>
      </c>
      <c r="GUH16" s="90">
        <v>35379</v>
      </c>
      <c r="GUI16" s="90">
        <v>35379</v>
      </c>
      <c r="GUJ16" s="90">
        <v>35379</v>
      </c>
      <c r="GUK16" s="90">
        <v>35379</v>
      </c>
      <c r="GUL16" s="90">
        <v>35379</v>
      </c>
      <c r="GUM16" s="90">
        <v>35379</v>
      </c>
      <c r="GUN16" s="90">
        <v>35379</v>
      </c>
      <c r="GUO16" s="90">
        <v>35379</v>
      </c>
      <c r="GUP16" s="90">
        <v>35379</v>
      </c>
      <c r="GUQ16" s="90">
        <v>35379</v>
      </c>
      <c r="GUR16" s="90">
        <v>35379</v>
      </c>
      <c r="GUS16" s="90">
        <v>35379</v>
      </c>
      <c r="GUT16" s="90">
        <v>35379</v>
      </c>
      <c r="GUU16" s="90">
        <v>35379</v>
      </c>
      <c r="GUV16" s="90">
        <v>35379</v>
      </c>
      <c r="GUW16" s="90">
        <v>35379</v>
      </c>
      <c r="GUX16" s="90">
        <v>35379</v>
      </c>
      <c r="GUY16" s="90">
        <v>35379</v>
      </c>
      <c r="GUZ16" s="90">
        <v>35379</v>
      </c>
      <c r="GVA16" s="90">
        <v>35379</v>
      </c>
      <c r="GVB16" s="90">
        <v>35379</v>
      </c>
      <c r="GVC16" s="90">
        <v>35379</v>
      </c>
      <c r="GVD16" s="90">
        <v>35379</v>
      </c>
      <c r="GVE16" s="90">
        <v>35379</v>
      </c>
      <c r="GVF16" s="90">
        <v>35379</v>
      </c>
      <c r="GVG16" s="90">
        <v>35379</v>
      </c>
      <c r="GVH16" s="90">
        <v>35379</v>
      </c>
      <c r="GVI16" s="90">
        <v>35379</v>
      </c>
      <c r="GVJ16" s="90">
        <v>35379</v>
      </c>
      <c r="GVK16" s="90">
        <v>35379</v>
      </c>
      <c r="GVL16" s="90">
        <v>35379</v>
      </c>
      <c r="GVM16" s="90">
        <v>35379</v>
      </c>
      <c r="GVN16" s="90">
        <v>35379</v>
      </c>
      <c r="GVO16" s="90">
        <v>35379</v>
      </c>
      <c r="GVP16" s="90">
        <v>35379</v>
      </c>
      <c r="GVQ16" s="90">
        <v>35379</v>
      </c>
      <c r="GVR16" s="90">
        <v>35379</v>
      </c>
      <c r="GVS16" s="90">
        <v>35379</v>
      </c>
      <c r="GVT16" s="90">
        <v>35379</v>
      </c>
      <c r="GVU16" s="90">
        <v>35379</v>
      </c>
      <c r="GVV16" s="90">
        <v>35379</v>
      </c>
      <c r="GVW16" s="90">
        <v>35379</v>
      </c>
      <c r="GVX16" s="90">
        <v>35379</v>
      </c>
      <c r="GVY16" s="90">
        <v>35379</v>
      </c>
      <c r="GVZ16" s="90">
        <v>35379</v>
      </c>
      <c r="GWA16" s="90">
        <v>35379</v>
      </c>
      <c r="GWB16" s="90">
        <v>35379</v>
      </c>
      <c r="GWC16" s="90">
        <v>35379</v>
      </c>
      <c r="GWD16" s="90">
        <v>35379</v>
      </c>
      <c r="GWE16" s="90">
        <v>35379</v>
      </c>
      <c r="GWF16" s="90">
        <v>35379</v>
      </c>
      <c r="GWG16" s="90">
        <v>35379</v>
      </c>
      <c r="GWH16" s="90">
        <v>35379</v>
      </c>
      <c r="GWI16" s="90">
        <v>35379</v>
      </c>
      <c r="GWJ16" s="90">
        <v>35379</v>
      </c>
      <c r="GWK16" s="90">
        <v>35379</v>
      </c>
      <c r="GWL16" s="90">
        <v>35379</v>
      </c>
      <c r="GWM16" s="90">
        <v>35379</v>
      </c>
      <c r="GWN16" s="90">
        <v>35379</v>
      </c>
      <c r="GWO16" s="90">
        <v>35379</v>
      </c>
      <c r="GWP16" s="90">
        <v>35379</v>
      </c>
      <c r="GWQ16" s="90">
        <v>35379</v>
      </c>
      <c r="GWR16" s="90">
        <v>35379</v>
      </c>
      <c r="GWS16" s="90">
        <v>35379</v>
      </c>
      <c r="GWT16" s="90">
        <v>35379</v>
      </c>
      <c r="GWU16" s="90">
        <v>35379</v>
      </c>
      <c r="GWV16" s="90">
        <v>35379</v>
      </c>
      <c r="GWW16" s="90">
        <v>35379</v>
      </c>
      <c r="GWX16" s="90">
        <v>35379</v>
      </c>
      <c r="GWY16" s="90">
        <v>35379</v>
      </c>
      <c r="GWZ16" s="90">
        <v>35379</v>
      </c>
      <c r="GXA16" s="90">
        <v>35379</v>
      </c>
      <c r="GXB16" s="90">
        <v>35379</v>
      </c>
      <c r="GXC16" s="90">
        <v>35379</v>
      </c>
      <c r="GXD16" s="90">
        <v>35379</v>
      </c>
      <c r="GXE16" s="90">
        <v>35379</v>
      </c>
      <c r="GXF16" s="90">
        <v>35379</v>
      </c>
      <c r="GXG16" s="90">
        <v>35379</v>
      </c>
      <c r="GXH16" s="90">
        <v>35379</v>
      </c>
      <c r="GXI16" s="90">
        <v>35379</v>
      </c>
      <c r="GXJ16" s="90">
        <v>35379</v>
      </c>
      <c r="GXK16" s="90">
        <v>35379</v>
      </c>
      <c r="GXL16" s="90">
        <v>35379</v>
      </c>
      <c r="GXM16" s="90">
        <v>35379</v>
      </c>
      <c r="GXN16" s="90">
        <v>35379</v>
      </c>
      <c r="GXO16" s="90">
        <v>35379</v>
      </c>
      <c r="GXP16" s="90">
        <v>35379</v>
      </c>
      <c r="GXQ16" s="90">
        <v>35379</v>
      </c>
      <c r="GXR16" s="90">
        <v>35379</v>
      </c>
      <c r="GXS16" s="90">
        <v>35379</v>
      </c>
      <c r="GXT16" s="90">
        <v>35379</v>
      </c>
      <c r="GXU16" s="90">
        <v>35379</v>
      </c>
      <c r="GXV16" s="90">
        <v>35379</v>
      </c>
      <c r="GXW16" s="90">
        <v>35379</v>
      </c>
      <c r="GXX16" s="90">
        <v>35379</v>
      </c>
      <c r="GXY16" s="90">
        <v>35379</v>
      </c>
      <c r="GXZ16" s="90">
        <v>35379</v>
      </c>
      <c r="GYA16" s="90">
        <v>35379</v>
      </c>
      <c r="GYB16" s="90">
        <v>35379</v>
      </c>
      <c r="GYC16" s="90">
        <v>35379</v>
      </c>
      <c r="GYD16" s="90">
        <v>35379</v>
      </c>
      <c r="GYE16" s="90">
        <v>35379</v>
      </c>
      <c r="GYF16" s="90">
        <v>35379</v>
      </c>
      <c r="GYG16" s="90">
        <v>35379</v>
      </c>
      <c r="GYH16" s="90">
        <v>35379</v>
      </c>
      <c r="GYI16" s="90">
        <v>35379</v>
      </c>
      <c r="GYJ16" s="90">
        <v>35379</v>
      </c>
      <c r="GYK16" s="90">
        <v>35379</v>
      </c>
      <c r="GYL16" s="90">
        <v>35379</v>
      </c>
      <c r="GYM16" s="90">
        <v>35379</v>
      </c>
      <c r="GYN16" s="90">
        <v>35379</v>
      </c>
      <c r="GYO16" s="90">
        <v>35379</v>
      </c>
      <c r="GYP16" s="90">
        <v>35379</v>
      </c>
      <c r="GYQ16" s="90">
        <v>35379</v>
      </c>
      <c r="GYR16" s="90">
        <v>35379</v>
      </c>
      <c r="GYS16" s="90">
        <v>35379</v>
      </c>
      <c r="GYT16" s="90">
        <v>35379</v>
      </c>
      <c r="GYU16" s="90">
        <v>35379</v>
      </c>
      <c r="GYV16" s="90">
        <v>35379</v>
      </c>
      <c r="GYW16" s="90">
        <v>35379</v>
      </c>
      <c r="GYX16" s="90">
        <v>35379</v>
      </c>
      <c r="GYY16" s="90">
        <v>35379</v>
      </c>
      <c r="GYZ16" s="90">
        <v>35379</v>
      </c>
      <c r="GZA16" s="90">
        <v>35379</v>
      </c>
      <c r="GZB16" s="90">
        <v>35379</v>
      </c>
      <c r="GZC16" s="90">
        <v>35379</v>
      </c>
      <c r="GZD16" s="90">
        <v>35379</v>
      </c>
      <c r="GZE16" s="90">
        <v>35379</v>
      </c>
      <c r="GZF16" s="90">
        <v>35379</v>
      </c>
      <c r="GZG16" s="90">
        <v>35379</v>
      </c>
      <c r="GZH16" s="90">
        <v>35379</v>
      </c>
      <c r="GZI16" s="90">
        <v>35379</v>
      </c>
      <c r="GZJ16" s="90">
        <v>35379</v>
      </c>
      <c r="GZK16" s="90">
        <v>35379</v>
      </c>
      <c r="GZL16" s="90">
        <v>35379</v>
      </c>
      <c r="GZM16" s="90">
        <v>35379</v>
      </c>
      <c r="GZN16" s="90">
        <v>35379</v>
      </c>
      <c r="GZO16" s="90">
        <v>35379</v>
      </c>
      <c r="GZP16" s="90">
        <v>35379</v>
      </c>
      <c r="GZQ16" s="90">
        <v>35379</v>
      </c>
      <c r="GZR16" s="90">
        <v>35379</v>
      </c>
      <c r="GZS16" s="90">
        <v>35379</v>
      </c>
      <c r="GZT16" s="90">
        <v>35379</v>
      </c>
      <c r="GZU16" s="90">
        <v>35379</v>
      </c>
      <c r="GZV16" s="90">
        <v>35379</v>
      </c>
      <c r="GZW16" s="90">
        <v>35379</v>
      </c>
      <c r="GZX16" s="90">
        <v>35379</v>
      </c>
      <c r="GZY16" s="90">
        <v>35379</v>
      </c>
      <c r="GZZ16" s="90">
        <v>35379</v>
      </c>
      <c r="HAA16" s="90">
        <v>35379</v>
      </c>
      <c r="HAB16" s="90">
        <v>35379</v>
      </c>
      <c r="HAC16" s="90">
        <v>35379</v>
      </c>
      <c r="HAD16" s="90">
        <v>35379</v>
      </c>
      <c r="HAE16" s="90">
        <v>35379</v>
      </c>
      <c r="HAF16" s="90">
        <v>35379</v>
      </c>
      <c r="HAG16" s="90">
        <v>35379</v>
      </c>
      <c r="HAH16" s="90">
        <v>35379</v>
      </c>
      <c r="HAI16" s="90">
        <v>35379</v>
      </c>
      <c r="HAJ16" s="90">
        <v>35379</v>
      </c>
      <c r="HAK16" s="90">
        <v>35379</v>
      </c>
      <c r="HAL16" s="90">
        <v>35379</v>
      </c>
      <c r="HAM16" s="90">
        <v>35379</v>
      </c>
      <c r="HAN16" s="90">
        <v>35379</v>
      </c>
      <c r="HAO16" s="90">
        <v>35379</v>
      </c>
      <c r="HAP16" s="90">
        <v>35379</v>
      </c>
      <c r="HAQ16" s="90">
        <v>35379</v>
      </c>
      <c r="HAR16" s="90">
        <v>35379</v>
      </c>
      <c r="HAS16" s="90">
        <v>35379</v>
      </c>
      <c r="HAT16" s="90">
        <v>35379</v>
      </c>
      <c r="HAU16" s="90">
        <v>35379</v>
      </c>
      <c r="HAV16" s="90">
        <v>35379</v>
      </c>
      <c r="HAW16" s="90">
        <v>35379</v>
      </c>
      <c r="HAX16" s="90">
        <v>35379</v>
      </c>
      <c r="HAY16" s="90">
        <v>35379</v>
      </c>
      <c r="HAZ16" s="90">
        <v>35379</v>
      </c>
      <c r="HBA16" s="90">
        <v>35379</v>
      </c>
      <c r="HBB16" s="90">
        <v>35379</v>
      </c>
      <c r="HBC16" s="90">
        <v>35379</v>
      </c>
      <c r="HBD16" s="90">
        <v>35379</v>
      </c>
      <c r="HBE16" s="90">
        <v>35379</v>
      </c>
      <c r="HBF16" s="90">
        <v>35379</v>
      </c>
      <c r="HBG16" s="90">
        <v>35379</v>
      </c>
      <c r="HBH16" s="90">
        <v>35379</v>
      </c>
      <c r="HBI16" s="90">
        <v>35379</v>
      </c>
      <c r="HBJ16" s="90">
        <v>35379</v>
      </c>
      <c r="HBK16" s="90">
        <v>35379</v>
      </c>
      <c r="HBL16" s="90">
        <v>35379</v>
      </c>
      <c r="HBM16" s="90">
        <v>35379</v>
      </c>
      <c r="HBN16" s="90">
        <v>35379</v>
      </c>
      <c r="HBO16" s="90">
        <v>35379</v>
      </c>
      <c r="HBP16" s="90">
        <v>35379</v>
      </c>
      <c r="HBQ16" s="90">
        <v>35379</v>
      </c>
      <c r="HBR16" s="90">
        <v>35379</v>
      </c>
      <c r="HBS16" s="90">
        <v>35379</v>
      </c>
      <c r="HBT16" s="90">
        <v>35379</v>
      </c>
      <c r="HBU16" s="90">
        <v>35379</v>
      </c>
      <c r="HBV16" s="90">
        <v>35379</v>
      </c>
      <c r="HBW16" s="90">
        <v>35379</v>
      </c>
      <c r="HBX16" s="90">
        <v>35379</v>
      </c>
      <c r="HBY16" s="90">
        <v>35379</v>
      </c>
      <c r="HBZ16" s="90">
        <v>35379</v>
      </c>
      <c r="HCA16" s="90">
        <v>35379</v>
      </c>
      <c r="HCB16" s="90">
        <v>35379</v>
      </c>
      <c r="HCC16" s="90">
        <v>35379</v>
      </c>
      <c r="HCD16" s="90">
        <v>35379</v>
      </c>
      <c r="HCE16" s="90">
        <v>35379</v>
      </c>
      <c r="HCF16" s="90">
        <v>35379</v>
      </c>
      <c r="HCG16" s="90">
        <v>35379</v>
      </c>
      <c r="HCH16" s="90">
        <v>35379</v>
      </c>
      <c r="HCI16" s="90">
        <v>35379</v>
      </c>
      <c r="HCJ16" s="90">
        <v>35379</v>
      </c>
      <c r="HCK16" s="90">
        <v>35379</v>
      </c>
      <c r="HCL16" s="90">
        <v>35379</v>
      </c>
      <c r="HCM16" s="90">
        <v>35379</v>
      </c>
      <c r="HCN16" s="90">
        <v>35379</v>
      </c>
      <c r="HCO16" s="90">
        <v>35379</v>
      </c>
      <c r="HCP16" s="90">
        <v>35379</v>
      </c>
      <c r="HCQ16" s="90">
        <v>35379</v>
      </c>
      <c r="HCR16" s="90">
        <v>35379</v>
      </c>
      <c r="HCS16" s="90">
        <v>35379</v>
      </c>
      <c r="HCT16" s="90">
        <v>35379</v>
      </c>
      <c r="HCU16" s="90">
        <v>35379</v>
      </c>
      <c r="HCV16" s="90">
        <v>35379</v>
      </c>
      <c r="HCW16" s="90">
        <v>35379</v>
      </c>
      <c r="HCX16" s="90">
        <v>35379</v>
      </c>
      <c r="HCY16" s="90">
        <v>35379</v>
      </c>
      <c r="HCZ16" s="90">
        <v>35379</v>
      </c>
      <c r="HDA16" s="90">
        <v>35379</v>
      </c>
      <c r="HDB16" s="90">
        <v>35379</v>
      </c>
      <c r="HDC16" s="90">
        <v>35379</v>
      </c>
      <c r="HDD16" s="90">
        <v>35379</v>
      </c>
      <c r="HDE16" s="90">
        <v>35379</v>
      </c>
      <c r="HDF16" s="90">
        <v>35379</v>
      </c>
      <c r="HDG16" s="90">
        <v>35379</v>
      </c>
      <c r="HDH16" s="90">
        <v>35379</v>
      </c>
      <c r="HDI16" s="90">
        <v>35379</v>
      </c>
      <c r="HDJ16" s="90">
        <v>35379</v>
      </c>
      <c r="HDK16" s="90">
        <v>35379</v>
      </c>
      <c r="HDL16" s="90">
        <v>35379</v>
      </c>
      <c r="HDM16" s="90">
        <v>35379</v>
      </c>
      <c r="HDN16" s="90">
        <v>35379</v>
      </c>
      <c r="HDO16" s="90">
        <v>35379</v>
      </c>
      <c r="HDP16" s="90">
        <v>35379</v>
      </c>
      <c r="HDQ16" s="90">
        <v>35379</v>
      </c>
      <c r="HDR16" s="90">
        <v>35379</v>
      </c>
      <c r="HDS16" s="90">
        <v>35379</v>
      </c>
      <c r="HDT16" s="90">
        <v>35379</v>
      </c>
      <c r="HDU16" s="90">
        <v>35379</v>
      </c>
      <c r="HDV16" s="90">
        <v>35379</v>
      </c>
      <c r="HDW16" s="90">
        <v>35379</v>
      </c>
      <c r="HDX16" s="90">
        <v>35379</v>
      </c>
      <c r="HDY16" s="90">
        <v>35379</v>
      </c>
      <c r="HDZ16" s="90">
        <v>35379</v>
      </c>
      <c r="HEA16" s="90">
        <v>35379</v>
      </c>
      <c r="HEB16" s="90">
        <v>35379</v>
      </c>
      <c r="HEC16" s="90">
        <v>35379</v>
      </c>
      <c r="HED16" s="90">
        <v>35379</v>
      </c>
      <c r="HEE16" s="90">
        <v>35379</v>
      </c>
      <c r="HEF16" s="90">
        <v>35379</v>
      </c>
      <c r="HEG16" s="90">
        <v>35379</v>
      </c>
      <c r="HEH16" s="90">
        <v>35379</v>
      </c>
      <c r="HEI16" s="90">
        <v>35379</v>
      </c>
      <c r="HEJ16" s="90">
        <v>35379</v>
      </c>
      <c r="HEK16" s="90">
        <v>35379</v>
      </c>
      <c r="HEL16" s="90">
        <v>35379</v>
      </c>
      <c r="HEM16" s="90">
        <v>35379</v>
      </c>
      <c r="HEN16" s="90">
        <v>35379</v>
      </c>
      <c r="HEO16" s="90">
        <v>35379</v>
      </c>
      <c r="HEP16" s="90">
        <v>35379</v>
      </c>
      <c r="HEQ16" s="90">
        <v>35379</v>
      </c>
      <c r="HER16" s="90">
        <v>35379</v>
      </c>
      <c r="HES16" s="90">
        <v>35379</v>
      </c>
      <c r="HET16" s="90">
        <v>35379</v>
      </c>
      <c r="HEU16" s="90">
        <v>35379</v>
      </c>
      <c r="HEV16" s="90">
        <v>35379</v>
      </c>
      <c r="HEW16" s="90">
        <v>35379</v>
      </c>
      <c r="HEX16" s="90">
        <v>35379</v>
      </c>
      <c r="HEY16" s="90">
        <v>35379</v>
      </c>
      <c r="HEZ16" s="90">
        <v>35379</v>
      </c>
      <c r="HFA16" s="90">
        <v>35379</v>
      </c>
      <c r="HFB16" s="90">
        <v>35379</v>
      </c>
      <c r="HFC16" s="90">
        <v>35379</v>
      </c>
      <c r="HFD16" s="90">
        <v>35379</v>
      </c>
      <c r="HFE16" s="90">
        <v>35379</v>
      </c>
      <c r="HFF16" s="90">
        <v>35379</v>
      </c>
      <c r="HFG16" s="90">
        <v>35379</v>
      </c>
      <c r="HFH16" s="90">
        <v>35379</v>
      </c>
      <c r="HFI16" s="90">
        <v>35379</v>
      </c>
      <c r="HFJ16" s="90">
        <v>35379</v>
      </c>
      <c r="HFK16" s="90">
        <v>35379</v>
      </c>
      <c r="HFL16" s="90">
        <v>35379</v>
      </c>
      <c r="HFM16" s="90">
        <v>35379</v>
      </c>
      <c r="HFN16" s="90">
        <v>35379</v>
      </c>
      <c r="HFO16" s="90">
        <v>35379</v>
      </c>
      <c r="HFP16" s="90">
        <v>35379</v>
      </c>
      <c r="HFQ16" s="90">
        <v>35379</v>
      </c>
      <c r="HFR16" s="90">
        <v>35379</v>
      </c>
      <c r="HFS16" s="90">
        <v>35379</v>
      </c>
      <c r="HFT16" s="90">
        <v>35379</v>
      </c>
      <c r="HFU16" s="90">
        <v>35379</v>
      </c>
      <c r="HFV16" s="90">
        <v>35379</v>
      </c>
      <c r="HFW16" s="90">
        <v>35379</v>
      </c>
      <c r="HFX16" s="90">
        <v>35379</v>
      </c>
      <c r="HFY16" s="90">
        <v>35379</v>
      </c>
      <c r="HFZ16" s="90">
        <v>35379</v>
      </c>
      <c r="HGA16" s="90">
        <v>35379</v>
      </c>
      <c r="HGB16" s="90">
        <v>35379</v>
      </c>
      <c r="HGC16" s="90">
        <v>35379</v>
      </c>
      <c r="HGD16" s="90">
        <v>35379</v>
      </c>
      <c r="HGE16" s="90">
        <v>35379</v>
      </c>
      <c r="HGF16" s="90">
        <v>35379</v>
      </c>
      <c r="HGG16" s="90">
        <v>35379</v>
      </c>
      <c r="HGH16" s="90">
        <v>35379</v>
      </c>
      <c r="HGI16" s="90">
        <v>35379</v>
      </c>
      <c r="HGJ16" s="90">
        <v>35379</v>
      </c>
      <c r="HGK16" s="90">
        <v>35379</v>
      </c>
      <c r="HGL16" s="90">
        <v>35379</v>
      </c>
      <c r="HGM16" s="90">
        <v>35379</v>
      </c>
      <c r="HGN16" s="90">
        <v>35379</v>
      </c>
      <c r="HGO16" s="90">
        <v>35379</v>
      </c>
      <c r="HGP16" s="90">
        <v>35379</v>
      </c>
      <c r="HGQ16" s="90">
        <v>35379</v>
      </c>
      <c r="HGR16" s="90">
        <v>35379</v>
      </c>
      <c r="HGS16" s="90">
        <v>35379</v>
      </c>
      <c r="HGT16" s="90">
        <v>35379</v>
      </c>
      <c r="HGU16" s="90">
        <v>35379</v>
      </c>
      <c r="HGV16" s="90">
        <v>35379</v>
      </c>
      <c r="HGW16" s="90">
        <v>35379</v>
      </c>
      <c r="HGX16" s="90">
        <v>35379</v>
      </c>
      <c r="HGY16" s="90">
        <v>35379</v>
      </c>
      <c r="HGZ16" s="90">
        <v>35379</v>
      </c>
      <c r="HHA16" s="90">
        <v>35379</v>
      </c>
      <c r="HHB16" s="90">
        <v>35379</v>
      </c>
      <c r="HHC16" s="90">
        <v>35379</v>
      </c>
      <c r="HHD16" s="90">
        <v>35379</v>
      </c>
      <c r="HHE16" s="90">
        <v>35379</v>
      </c>
      <c r="HHF16" s="90">
        <v>35379</v>
      </c>
      <c r="HHG16" s="90">
        <v>35379</v>
      </c>
      <c r="HHH16" s="90">
        <v>35379</v>
      </c>
      <c r="HHI16" s="90">
        <v>35379</v>
      </c>
      <c r="HHJ16" s="90">
        <v>35379</v>
      </c>
      <c r="HHK16" s="90">
        <v>35379</v>
      </c>
      <c r="HHL16" s="90">
        <v>35379</v>
      </c>
      <c r="HHM16" s="90">
        <v>35379</v>
      </c>
      <c r="HHN16" s="90">
        <v>35379</v>
      </c>
      <c r="HHO16" s="90">
        <v>35379</v>
      </c>
      <c r="HHP16" s="90">
        <v>35379</v>
      </c>
      <c r="HHQ16" s="90">
        <v>35379</v>
      </c>
      <c r="HHR16" s="90">
        <v>35379</v>
      </c>
      <c r="HHS16" s="90">
        <v>35379</v>
      </c>
      <c r="HHT16" s="90">
        <v>35379</v>
      </c>
      <c r="HHU16" s="90">
        <v>35379</v>
      </c>
      <c r="HHV16" s="90">
        <v>35379</v>
      </c>
      <c r="HHW16" s="90">
        <v>35379</v>
      </c>
      <c r="HHX16" s="90">
        <v>35379</v>
      </c>
      <c r="HHY16" s="90">
        <v>35379</v>
      </c>
      <c r="HHZ16" s="90">
        <v>35379</v>
      </c>
      <c r="HIA16" s="90">
        <v>35379</v>
      </c>
      <c r="HIB16" s="90">
        <v>35379</v>
      </c>
      <c r="HIC16" s="90">
        <v>35379</v>
      </c>
      <c r="HID16" s="90">
        <v>35379</v>
      </c>
      <c r="HIE16" s="90">
        <v>35379</v>
      </c>
      <c r="HIF16" s="90">
        <v>35379</v>
      </c>
      <c r="HIG16" s="90">
        <v>35379</v>
      </c>
      <c r="HIH16" s="90">
        <v>35379</v>
      </c>
      <c r="HII16" s="90">
        <v>35379</v>
      </c>
      <c r="HIJ16" s="90">
        <v>35379</v>
      </c>
      <c r="HIK16" s="90">
        <v>35379</v>
      </c>
      <c r="HIL16" s="90">
        <v>35379</v>
      </c>
      <c r="HIM16" s="90">
        <v>35379</v>
      </c>
      <c r="HIN16" s="90">
        <v>35379</v>
      </c>
      <c r="HIO16" s="90">
        <v>35379</v>
      </c>
      <c r="HIP16" s="90">
        <v>35379</v>
      </c>
      <c r="HIQ16" s="90">
        <v>35379</v>
      </c>
      <c r="HIR16" s="90">
        <v>35379</v>
      </c>
      <c r="HIS16" s="90">
        <v>35379</v>
      </c>
      <c r="HIT16" s="90">
        <v>35379</v>
      </c>
      <c r="HIU16" s="90">
        <v>35379</v>
      </c>
      <c r="HIV16" s="90">
        <v>35379</v>
      </c>
      <c r="HIW16" s="90">
        <v>35379</v>
      </c>
      <c r="HIX16" s="90">
        <v>35379</v>
      </c>
      <c r="HIY16" s="90">
        <v>35379</v>
      </c>
      <c r="HIZ16" s="90">
        <v>35379</v>
      </c>
      <c r="HJA16" s="90">
        <v>35379</v>
      </c>
      <c r="HJB16" s="90">
        <v>35379</v>
      </c>
      <c r="HJC16" s="90">
        <v>35379</v>
      </c>
      <c r="HJD16" s="90">
        <v>35379</v>
      </c>
      <c r="HJE16" s="90">
        <v>35379</v>
      </c>
      <c r="HJF16" s="90">
        <v>35379</v>
      </c>
      <c r="HJG16" s="90">
        <v>35379</v>
      </c>
      <c r="HJH16" s="90">
        <v>35379</v>
      </c>
      <c r="HJI16" s="90">
        <v>35379</v>
      </c>
      <c r="HJJ16" s="90">
        <v>35379</v>
      </c>
      <c r="HJK16" s="90">
        <v>35379</v>
      </c>
      <c r="HJL16" s="90">
        <v>35379</v>
      </c>
      <c r="HJM16" s="90">
        <v>35379</v>
      </c>
      <c r="HJN16" s="90">
        <v>35379</v>
      </c>
      <c r="HJO16" s="90">
        <v>35379</v>
      </c>
      <c r="HJP16" s="90">
        <v>35379</v>
      </c>
      <c r="HJQ16" s="90">
        <v>35379</v>
      </c>
      <c r="HJR16" s="90">
        <v>35379</v>
      </c>
      <c r="HJS16" s="90">
        <v>35379</v>
      </c>
      <c r="HJT16" s="90">
        <v>35379</v>
      </c>
      <c r="HJU16" s="90">
        <v>35379</v>
      </c>
      <c r="HJV16" s="90">
        <v>35379</v>
      </c>
      <c r="HJW16" s="90">
        <v>35379</v>
      </c>
      <c r="HJX16" s="90">
        <v>35379</v>
      </c>
      <c r="HJY16" s="90">
        <v>35379</v>
      </c>
      <c r="HJZ16" s="90">
        <v>35379</v>
      </c>
      <c r="HKA16" s="90">
        <v>35379</v>
      </c>
      <c r="HKB16" s="90">
        <v>35379</v>
      </c>
      <c r="HKC16" s="90">
        <v>35379</v>
      </c>
      <c r="HKD16" s="90">
        <v>35379</v>
      </c>
      <c r="HKE16" s="90">
        <v>35379</v>
      </c>
      <c r="HKF16" s="90">
        <v>35379</v>
      </c>
      <c r="HKG16" s="90">
        <v>35379</v>
      </c>
      <c r="HKH16" s="90">
        <v>35379</v>
      </c>
      <c r="HKI16" s="90">
        <v>35379</v>
      </c>
      <c r="HKJ16" s="90">
        <v>35379</v>
      </c>
      <c r="HKK16" s="90">
        <v>35379</v>
      </c>
      <c r="HKL16" s="90">
        <v>35379</v>
      </c>
      <c r="HKM16" s="90">
        <v>35379</v>
      </c>
      <c r="HKN16" s="90">
        <v>35379</v>
      </c>
      <c r="HKO16" s="90">
        <v>35379</v>
      </c>
      <c r="HKP16" s="90">
        <v>35379</v>
      </c>
      <c r="HKQ16" s="90">
        <v>35379</v>
      </c>
      <c r="HKR16" s="90">
        <v>35379</v>
      </c>
      <c r="HKS16" s="90">
        <v>35379</v>
      </c>
      <c r="HKT16" s="90">
        <v>35379</v>
      </c>
      <c r="HKU16" s="90">
        <v>35379</v>
      </c>
      <c r="HKV16" s="90">
        <v>35379</v>
      </c>
      <c r="HKW16" s="90">
        <v>35379</v>
      </c>
      <c r="HKX16" s="90">
        <v>35379</v>
      </c>
      <c r="HKY16" s="90">
        <v>35379</v>
      </c>
      <c r="HKZ16" s="90">
        <v>35379</v>
      </c>
      <c r="HLA16" s="90">
        <v>35379</v>
      </c>
      <c r="HLB16" s="90">
        <v>35379</v>
      </c>
      <c r="HLC16" s="90">
        <v>35379</v>
      </c>
      <c r="HLD16" s="90">
        <v>35379</v>
      </c>
      <c r="HLE16" s="90">
        <v>35379</v>
      </c>
      <c r="HLF16" s="90">
        <v>35379</v>
      </c>
      <c r="HLG16" s="90">
        <v>35379</v>
      </c>
      <c r="HLH16" s="90">
        <v>35379</v>
      </c>
      <c r="HLI16" s="90">
        <v>35379</v>
      </c>
      <c r="HLJ16" s="90">
        <v>35379</v>
      </c>
      <c r="HLK16" s="90">
        <v>35379</v>
      </c>
      <c r="HLL16" s="90">
        <v>35379</v>
      </c>
      <c r="HLM16" s="90">
        <v>35379</v>
      </c>
      <c r="HLN16" s="90">
        <v>35379</v>
      </c>
      <c r="HLO16" s="90">
        <v>35379</v>
      </c>
      <c r="HLP16" s="90">
        <v>35379</v>
      </c>
      <c r="HLQ16" s="90">
        <v>35379</v>
      </c>
      <c r="HLR16" s="90">
        <v>35379</v>
      </c>
      <c r="HLS16" s="90">
        <v>35379</v>
      </c>
      <c r="HLT16" s="90">
        <v>35379</v>
      </c>
      <c r="HLU16" s="90">
        <v>35379</v>
      </c>
      <c r="HLV16" s="90">
        <v>35379</v>
      </c>
      <c r="HLW16" s="90">
        <v>35379</v>
      </c>
      <c r="HLX16" s="90">
        <v>35379</v>
      </c>
      <c r="HLY16" s="90">
        <v>35379</v>
      </c>
      <c r="HLZ16" s="90">
        <v>35379</v>
      </c>
      <c r="HMA16" s="90">
        <v>35379</v>
      </c>
      <c r="HMB16" s="90">
        <v>35379</v>
      </c>
      <c r="HMC16" s="90">
        <v>35379</v>
      </c>
      <c r="HMD16" s="90">
        <v>35379</v>
      </c>
      <c r="HME16" s="90">
        <v>35379</v>
      </c>
      <c r="HMF16" s="90">
        <v>35379</v>
      </c>
      <c r="HMG16" s="90">
        <v>35379</v>
      </c>
      <c r="HMH16" s="90">
        <v>35379</v>
      </c>
      <c r="HMI16" s="90">
        <v>35379</v>
      </c>
      <c r="HMJ16" s="90">
        <v>35379</v>
      </c>
      <c r="HMK16" s="90">
        <v>35379</v>
      </c>
      <c r="HML16" s="90">
        <v>35379</v>
      </c>
      <c r="HMM16" s="90">
        <v>35379</v>
      </c>
      <c r="HMN16" s="90">
        <v>35379</v>
      </c>
      <c r="HMO16" s="90">
        <v>35379</v>
      </c>
      <c r="HMP16" s="90">
        <v>35379</v>
      </c>
      <c r="HMQ16" s="90">
        <v>35379</v>
      </c>
      <c r="HMR16" s="90">
        <v>35379</v>
      </c>
      <c r="HMS16" s="90">
        <v>35379</v>
      </c>
      <c r="HMT16" s="90">
        <v>35379</v>
      </c>
      <c r="HMU16" s="90">
        <v>35379</v>
      </c>
      <c r="HMV16" s="90">
        <v>35379</v>
      </c>
      <c r="HMW16" s="90">
        <v>35379</v>
      </c>
      <c r="HMX16" s="90">
        <v>35379</v>
      </c>
      <c r="HMY16" s="90">
        <v>35379</v>
      </c>
      <c r="HMZ16" s="90">
        <v>35379</v>
      </c>
      <c r="HNA16" s="90">
        <v>35379</v>
      </c>
      <c r="HNB16" s="90">
        <v>35379</v>
      </c>
      <c r="HNC16" s="90">
        <v>35379</v>
      </c>
      <c r="HND16" s="90">
        <v>35379</v>
      </c>
      <c r="HNE16" s="90">
        <v>35379</v>
      </c>
      <c r="HNF16" s="90">
        <v>35379</v>
      </c>
      <c r="HNG16" s="90">
        <v>35379</v>
      </c>
      <c r="HNH16" s="90">
        <v>35379</v>
      </c>
      <c r="HNI16" s="90">
        <v>35379</v>
      </c>
      <c r="HNJ16" s="90">
        <v>35379</v>
      </c>
      <c r="HNK16" s="90">
        <v>35379</v>
      </c>
      <c r="HNL16" s="90">
        <v>35379</v>
      </c>
      <c r="HNM16" s="90">
        <v>35379</v>
      </c>
      <c r="HNN16" s="90">
        <v>35379</v>
      </c>
      <c r="HNO16" s="90">
        <v>35379</v>
      </c>
      <c r="HNP16" s="90">
        <v>35379</v>
      </c>
      <c r="HNQ16" s="90">
        <v>35379</v>
      </c>
      <c r="HNR16" s="90">
        <v>35379</v>
      </c>
      <c r="HNS16" s="90">
        <v>35379</v>
      </c>
      <c r="HNT16" s="90">
        <v>35379</v>
      </c>
      <c r="HNU16" s="90">
        <v>35379</v>
      </c>
      <c r="HNV16" s="90">
        <v>35379</v>
      </c>
      <c r="HNW16" s="90">
        <v>35379</v>
      </c>
      <c r="HNX16" s="90">
        <v>35379</v>
      </c>
      <c r="HNY16" s="90">
        <v>35379</v>
      </c>
      <c r="HNZ16" s="90">
        <v>35379</v>
      </c>
      <c r="HOA16" s="90">
        <v>35379</v>
      </c>
      <c r="HOB16" s="90">
        <v>35379</v>
      </c>
      <c r="HOC16" s="90">
        <v>35379</v>
      </c>
      <c r="HOD16" s="90">
        <v>35379</v>
      </c>
      <c r="HOE16" s="90">
        <v>35379</v>
      </c>
      <c r="HOF16" s="90">
        <v>35379</v>
      </c>
      <c r="HOG16" s="90">
        <v>35379</v>
      </c>
      <c r="HOH16" s="90">
        <v>35379</v>
      </c>
      <c r="HOI16" s="90">
        <v>35379</v>
      </c>
      <c r="HOJ16" s="90">
        <v>35379</v>
      </c>
      <c r="HOK16" s="90">
        <v>35379</v>
      </c>
      <c r="HOL16" s="90">
        <v>35379</v>
      </c>
      <c r="HOM16" s="90">
        <v>35379</v>
      </c>
      <c r="HON16" s="90">
        <v>35379</v>
      </c>
      <c r="HOO16" s="90">
        <v>35379</v>
      </c>
      <c r="HOP16" s="90">
        <v>35379</v>
      </c>
      <c r="HOQ16" s="90">
        <v>35379</v>
      </c>
      <c r="HOR16" s="90">
        <v>35379</v>
      </c>
      <c r="HOS16" s="90">
        <v>35379</v>
      </c>
      <c r="HOT16" s="90">
        <v>35379</v>
      </c>
      <c r="HOU16" s="90">
        <v>35379</v>
      </c>
      <c r="HOV16" s="90">
        <v>35379</v>
      </c>
      <c r="HOW16" s="90">
        <v>35379</v>
      </c>
      <c r="HOX16" s="90">
        <v>35379</v>
      </c>
      <c r="HOY16" s="90">
        <v>35379</v>
      </c>
      <c r="HOZ16" s="90">
        <v>35379</v>
      </c>
      <c r="HPA16" s="90">
        <v>35379</v>
      </c>
      <c r="HPB16" s="90">
        <v>35379</v>
      </c>
      <c r="HPC16" s="90">
        <v>35379</v>
      </c>
      <c r="HPD16" s="90">
        <v>35379</v>
      </c>
      <c r="HPE16" s="90">
        <v>35379</v>
      </c>
      <c r="HPF16" s="90">
        <v>35379</v>
      </c>
      <c r="HPG16" s="90">
        <v>35379</v>
      </c>
      <c r="HPH16" s="90">
        <v>35379</v>
      </c>
      <c r="HPI16" s="90">
        <v>35379</v>
      </c>
      <c r="HPJ16" s="90">
        <v>35379</v>
      </c>
      <c r="HPK16" s="90">
        <v>35379</v>
      </c>
      <c r="HPL16" s="90">
        <v>35379</v>
      </c>
      <c r="HPM16" s="90">
        <v>35379</v>
      </c>
      <c r="HPN16" s="90">
        <v>35379</v>
      </c>
      <c r="HPO16" s="90">
        <v>35379</v>
      </c>
      <c r="HPP16" s="90">
        <v>35379</v>
      </c>
      <c r="HPQ16" s="90">
        <v>35379</v>
      </c>
      <c r="HPR16" s="90">
        <v>35379</v>
      </c>
      <c r="HPS16" s="90">
        <v>35379</v>
      </c>
      <c r="HPT16" s="90">
        <v>35379</v>
      </c>
      <c r="HPU16" s="90">
        <v>35379</v>
      </c>
      <c r="HPV16" s="90">
        <v>35379</v>
      </c>
      <c r="HPW16" s="90">
        <v>35379</v>
      </c>
      <c r="HPX16" s="90">
        <v>35379</v>
      </c>
      <c r="HPY16" s="90">
        <v>35379</v>
      </c>
      <c r="HPZ16" s="90">
        <v>35379</v>
      </c>
      <c r="HQA16" s="90">
        <v>35379</v>
      </c>
      <c r="HQB16" s="90">
        <v>35379</v>
      </c>
      <c r="HQC16" s="90">
        <v>35379</v>
      </c>
      <c r="HQD16" s="90">
        <v>35379</v>
      </c>
      <c r="HQE16" s="90">
        <v>35379</v>
      </c>
      <c r="HQF16" s="90">
        <v>35379</v>
      </c>
      <c r="HQG16" s="90">
        <v>35379</v>
      </c>
      <c r="HQH16" s="90">
        <v>35379</v>
      </c>
      <c r="HQI16" s="90">
        <v>35379</v>
      </c>
      <c r="HQJ16" s="90">
        <v>35379</v>
      </c>
      <c r="HQK16" s="90">
        <v>35379</v>
      </c>
      <c r="HQL16" s="90">
        <v>35379</v>
      </c>
      <c r="HQM16" s="90">
        <v>35379</v>
      </c>
      <c r="HQN16" s="90">
        <v>35379</v>
      </c>
      <c r="HQO16" s="90">
        <v>35379</v>
      </c>
      <c r="HQP16" s="90">
        <v>35379</v>
      </c>
      <c r="HQQ16" s="90">
        <v>35379</v>
      </c>
      <c r="HQR16" s="90">
        <v>35379</v>
      </c>
      <c r="HQS16" s="90">
        <v>35379</v>
      </c>
      <c r="HQT16" s="90">
        <v>35379</v>
      </c>
      <c r="HQU16" s="90">
        <v>35379</v>
      </c>
      <c r="HQV16" s="90">
        <v>35379</v>
      </c>
      <c r="HQW16" s="90">
        <v>35379</v>
      </c>
      <c r="HQX16" s="90">
        <v>35379</v>
      </c>
      <c r="HQY16" s="90">
        <v>35379</v>
      </c>
      <c r="HQZ16" s="90">
        <v>35379</v>
      </c>
      <c r="HRA16" s="90">
        <v>35379</v>
      </c>
      <c r="HRB16" s="90">
        <v>35379</v>
      </c>
      <c r="HRC16" s="90">
        <v>35379</v>
      </c>
      <c r="HRD16" s="90">
        <v>35379</v>
      </c>
      <c r="HRE16" s="90">
        <v>35379</v>
      </c>
      <c r="HRF16" s="90">
        <v>35379</v>
      </c>
      <c r="HRG16" s="90">
        <v>35379</v>
      </c>
      <c r="HRH16" s="90">
        <v>35379</v>
      </c>
      <c r="HRI16" s="90">
        <v>35379</v>
      </c>
      <c r="HRJ16" s="90">
        <v>35379</v>
      </c>
      <c r="HRK16" s="90">
        <v>35379</v>
      </c>
      <c r="HRL16" s="90">
        <v>35379</v>
      </c>
      <c r="HRM16" s="90">
        <v>35379</v>
      </c>
      <c r="HRN16" s="90">
        <v>35379</v>
      </c>
      <c r="HRO16" s="90">
        <v>35379</v>
      </c>
      <c r="HRP16" s="90">
        <v>35379</v>
      </c>
      <c r="HRQ16" s="90">
        <v>35379</v>
      </c>
      <c r="HRR16" s="90">
        <v>35379</v>
      </c>
      <c r="HRS16" s="90">
        <v>35379</v>
      </c>
      <c r="HRT16" s="90">
        <v>35379</v>
      </c>
      <c r="HRU16" s="90">
        <v>35379</v>
      </c>
      <c r="HRV16" s="90">
        <v>35379</v>
      </c>
      <c r="HRW16" s="90">
        <v>35379</v>
      </c>
      <c r="HRX16" s="90">
        <v>35379</v>
      </c>
      <c r="HRY16" s="90">
        <v>35379</v>
      </c>
      <c r="HRZ16" s="90">
        <v>35379</v>
      </c>
      <c r="HSA16" s="90">
        <v>35379</v>
      </c>
      <c r="HSB16" s="90">
        <v>35379</v>
      </c>
      <c r="HSC16" s="90">
        <v>35379</v>
      </c>
      <c r="HSD16" s="90">
        <v>35379</v>
      </c>
      <c r="HSE16" s="90">
        <v>35379</v>
      </c>
      <c r="HSF16" s="90">
        <v>35379</v>
      </c>
      <c r="HSG16" s="90">
        <v>35379</v>
      </c>
      <c r="HSH16" s="90">
        <v>35379</v>
      </c>
      <c r="HSI16" s="90">
        <v>35379</v>
      </c>
      <c r="HSJ16" s="90">
        <v>35379</v>
      </c>
      <c r="HSK16" s="90">
        <v>35379</v>
      </c>
      <c r="HSL16" s="90">
        <v>35379</v>
      </c>
      <c r="HSM16" s="90">
        <v>35379</v>
      </c>
      <c r="HSN16" s="90">
        <v>35379</v>
      </c>
      <c r="HSO16" s="90">
        <v>35379</v>
      </c>
      <c r="HSP16" s="90">
        <v>35379</v>
      </c>
      <c r="HSQ16" s="90">
        <v>35379</v>
      </c>
      <c r="HSR16" s="90">
        <v>35379</v>
      </c>
      <c r="HSS16" s="90">
        <v>35379</v>
      </c>
      <c r="HST16" s="90">
        <v>35379</v>
      </c>
      <c r="HSU16" s="90">
        <v>35379</v>
      </c>
      <c r="HSV16" s="90">
        <v>35379</v>
      </c>
      <c r="HSW16" s="90">
        <v>35379</v>
      </c>
      <c r="HSX16" s="90">
        <v>35379</v>
      </c>
      <c r="HSY16" s="90">
        <v>35379</v>
      </c>
      <c r="HSZ16" s="90">
        <v>35379</v>
      </c>
      <c r="HTA16" s="90">
        <v>35379</v>
      </c>
      <c r="HTB16" s="90">
        <v>35379</v>
      </c>
      <c r="HTC16" s="90">
        <v>35379</v>
      </c>
      <c r="HTD16" s="90">
        <v>35379</v>
      </c>
      <c r="HTE16" s="90">
        <v>35379</v>
      </c>
      <c r="HTF16" s="90">
        <v>35379</v>
      </c>
      <c r="HTG16" s="90">
        <v>35379</v>
      </c>
      <c r="HTH16" s="90">
        <v>35379</v>
      </c>
      <c r="HTI16" s="90">
        <v>35379</v>
      </c>
      <c r="HTJ16" s="90">
        <v>35379</v>
      </c>
      <c r="HTK16" s="90">
        <v>35379</v>
      </c>
      <c r="HTL16" s="90">
        <v>35379</v>
      </c>
      <c r="HTM16" s="90">
        <v>35379</v>
      </c>
      <c r="HTN16" s="90">
        <v>35379</v>
      </c>
      <c r="HTO16" s="90">
        <v>35379</v>
      </c>
      <c r="HTP16" s="90">
        <v>35379</v>
      </c>
      <c r="HTQ16" s="90">
        <v>35379</v>
      </c>
      <c r="HTR16" s="90">
        <v>35379</v>
      </c>
      <c r="HTS16" s="90">
        <v>35379</v>
      </c>
      <c r="HTT16" s="90">
        <v>35379</v>
      </c>
      <c r="HTU16" s="90">
        <v>35379</v>
      </c>
      <c r="HTV16" s="90">
        <v>35379</v>
      </c>
      <c r="HTW16" s="90">
        <v>35379</v>
      </c>
      <c r="HTX16" s="90">
        <v>35379</v>
      </c>
      <c r="HTY16" s="90">
        <v>35379</v>
      </c>
      <c r="HTZ16" s="90">
        <v>35379</v>
      </c>
      <c r="HUA16" s="90">
        <v>35379</v>
      </c>
      <c r="HUB16" s="90">
        <v>35379</v>
      </c>
      <c r="HUC16" s="90">
        <v>35379</v>
      </c>
      <c r="HUD16" s="90">
        <v>35379</v>
      </c>
      <c r="HUE16" s="90">
        <v>35379</v>
      </c>
      <c r="HUF16" s="90">
        <v>35379</v>
      </c>
      <c r="HUG16" s="90">
        <v>35379</v>
      </c>
      <c r="HUH16" s="90">
        <v>35379</v>
      </c>
      <c r="HUI16" s="90">
        <v>35379</v>
      </c>
      <c r="HUJ16" s="90">
        <v>35379</v>
      </c>
      <c r="HUK16" s="90">
        <v>35379</v>
      </c>
      <c r="HUL16" s="90">
        <v>35379</v>
      </c>
      <c r="HUM16" s="90">
        <v>35379</v>
      </c>
      <c r="HUN16" s="90">
        <v>35379</v>
      </c>
      <c r="HUO16" s="90">
        <v>35379</v>
      </c>
      <c r="HUP16" s="90">
        <v>35379</v>
      </c>
      <c r="HUQ16" s="90">
        <v>35379</v>
      </c>
      <c r="HUR16" s="90">
        <v>35379</v>
      </c>
      <c r="HUS16" s="90">
        <v>35379</v>
      </c>
      <c r="HUT16" s="90">
        <v>35379</v>
      </c>
      <c r="HUU16" s="90">
        <v>35379</v>
      </c>
      <c r="HUV16" s="90">
        <v>35379</v>
      </c>
      <c r="HUW16" s="90">
        <v>35379</v>
      </c>
      <c r="HUX16" s="90">
        <v>35379</v>
      </c>
      <c r="HUY16" s="90">
        <v>35379</v>
      </c>
      <c r="HUZ16" s="90">
        <v>35379</v>
      </c>
      <c r="HVA16" s="90">
        <v>35379</v>
      </c>
      <c r="HVB16" s="90">
        <v>35379</v>
      </c>
      <c r="HVC16" s="90">
        <v>35379</v>
      </c>
      <c r="HVD16" s="90">
        <v>35379</v>
      </c>
      <c r="HVE16" s="90">
        <v>35379</v>
      </c>
      <c r="HVF16" s="90">
        <v>35379</v>
      </c>
      <c r="HVG16" s="90">
        <v>35379</v>
      </c>
      <c r="HVH16" s="90">
        <v>35379</v>
      </c>
      <c r="HVI16" s="90">
        <v>35379</v>
      </c>
      <c r="HVJ16" s="90">
        <v>35379</v>
      </c>
      <c r="HVK16" s="90">
        <v>35379</v>
      </c>
      <c r="HVL16" s="90">
        <v>35379</v>
      </c>
      <c r="HVM16" s="90">
        <v>35379</v>
      </c>
      <c r="HVN16" s="90">
        <v>35379</v>
      </c>
      <c r="HVO16" s="90">
        <v>35379</v>
      </c>
      <c r="HVP16" s="90">
        <v>35379</v>
      </c>
      <c r="HVQ16" s="90">
        <v>35379</v>
      </c>
      <c r="HVR16" s="90">
        <v>35379</v>
      </c>
      <c r="HVS16" s="90">
        <v>35379</v>
      </c>
      <c r="HVT16" s="90">
        <v>35379</v>
      </c>
      <c r="HVU16" s="90">
        <v>35379</v>
      </c>
      <c r="HVV16" s="90">
        <v>35379</v>
      </c>
      <c r="HVW16" s="90">
        <v>35379</v>
      </c>
      <c r="HVX16" s="90">
        <v>35379</v>
      </c>
      <c r="HVY16" s="90">
        <v>35379</v>
      </c>
      <c r="HVZ16" s="90">
        <v>35379</v>
      </c>
      <c r="HWA16" s="90">
        <v>35379</v>
      </c>
      <c r="HWB16" s="90">
        <v>35379</v>
      </c>
      <c r="HWC16" s="90">
        <v>35379</v>
      </c>
      <c r="HWD16" s="90">
        <v>35379</v>
      </c>
      <c r="HWE16" s="90">
        <v>35379</v>
      </c>
      <c r="HWF16" s="90">
        <v>35379</v>
      </c>
      <c r="HWG16" s="90">
        <v>35379</v>
      </c>
      <c r="HWH16" s="90">
        <v>35379</v>
      </c>
      <c r="HWI16" s="90">
        <v>35379</v>
      </c>
      <c r="HWJ16" s="90">
        <v>35379</v>
      </c>
      <c r="HWK16" s="90">
        <v>35379</v>
      </c>
      <c r="HWL16" s="90">
        <v>35379</v>
      </c>
      <c r="HWM16" s="90">
        <v>35379</v>
      </c>
      <c r="HWN16" s="90">
        <v>35379</v>
      </c>
      <c r="HWO16" s="90">
        <v>35379</v>
      </c>
      <c r="HWP16" s="90">
        <v>35379</v>
      </c>
      <c r="HWQ16" s="90">
        <v>35379</v>
      </c>
      <c r="HWR16" s="90">
        <v>35379</v>
      </c>
      <c r="HWS16" s="90">
        <v>35379</v>
      </c>
      <c r="HWT16" s="90">
        <v>35379</v>
      </c>
      <c r="HWU16" s="90">
        <v>35379</v>
      </c>
      <c r="HWV16" s="90">
        <v>35379</v>
      </c>
      <c r="HWW16" s="90">
        <v>35379</v>
      </c>
      <c r="HWX16" s="90">
        <v>35379</v>
      </c>
      <c r="HWY16" s="90">
        <v>35379</v>
      </c>
      <c r="HWZ16" s="90">
        <v>35379</v>
      </c>
      <c r="HXA16" s="90">
        <v>35379</v>
      </c>
      <c r="HXB16" s="90">
        <v>35379</v>
      </c>
      <c r="HXC16" s="90">
        <v>35379</v>
      </c>
      <c r="HXD16" s="90">
        <v>35379</v>
      </c>
      <c r="HXE16" s="90">
        <v>35379</v>
      </c>
      <c r="HXF16" s="90">
        <v>35379</v>
      </c>
      <c r="HXG16" s="90">
        <v>35379</v>
      </c>
      <c r="HXH16" s="90">
        <v>35379</v>
      </c>
      <c r="HXI16" s="90">
        <v>35379</v>
      </c>
      <c r="HXJ16" s="90">
        <v>35379</v>
      </c>
      <c r="HXK16" s="90">
        <v>35379</v>
      </c>
      <c r="HXL16" s="90">
        <v>35379</v>
      </c>
      <c r="HXM16" s="90">
        <v>35379</v>
      </c>
      <c r="HXN16" s="90">
        <v>35379</v>
      </c>
      <c r="HXO16" s="90">
        <v>35379</v>
      </c>
      <c r="HXP16" s="90">
        <v>35379</v>
      </c>
      <c r="HXQ16" s="90">
        <v>35379</v>
      </c>
      <c r="HXR16" s="90">
        <v>35379</v>
      </c>
      <c r="HXS16" s="90">
        <v>35379</v>
      </c>
      <c r="HXT16" s="90">
        <v>35379</v>
      </c>
      <c r="HXU16" s="90">
        <v>35379</v>
      </c>
      <c r="HXV16" s="90">
        <v>35379</v>
      </c>
      <c r="HXW16" s="90">
        <v>35379</v>
      </c>
      <c r="HXX16" s="90">
        <v>35379</v>
      </c>
      <c r="HXY16" s="90">
        <v>35379</v>
      </c>
      <c r="HXZ16" s="90">
        <v>35379</v>
      </c>
      <c r="HYA16" s="90">
        <v>35379</v>
      </c>
      <c r="HYB16" s="90">
        <v>35379</v>
      </c>
      <c r="HYC16" s="90">
        <v>35379</v>
      </c>
      <c r="HYD16" s="90">
        <v>35379</v>
      </c>
      <c r="HYE16" s="90">
        <v>35379</v>
      </c>
      <c r="HYF16" s="90">
        <v>35379</v>
      </c>
      <c r="HYG16" s="90">
        <v>35379</v>
      </c>
      <c r="HYH16" s="90">
        <v>35379</v>
      </c>
      <c r="HYI16" s="90">
        <v>35379</v>
      </c>
      <c r="HYJ16" s="90">
        <v>35379</v>
      </c>
      <c r="HYK16" s="90">
        <v>35379</v>
      </c>
      <c r="HYL16" s="90">
        <v>35379</v>
      </c>
      <c r="HYM16" s="90">
        <v>35379</v>
      </c>
      <c r="HYN16" s="90">
        <v>35379</v>
      </c>
      <c r="HYO16" s="90">
        <v>35379</v>
      </c>
      <c r="HYP16" s="90">
        <v>35379</v>
      </c>
      <c r="HYQ16" s="90">
        <v>35379</v>
      </c>
      <c r="HYR16" s="90">
        <v>35379</v>
      </c>
      <c r="HYS16" s="90">
        <v>35379</v>
      </c>
      <c r="HYT16" s="90">
        <v>35379</v>
      </c>
      <c r="HYU16" s="90">
        <v>35379</v>
      </c>
      <c r="HYV16" s="90">
        <v>35379</v>
      </c>
      <c r="HYW16" s="90">
        <v>35379</v>
      </c>
      <c r="HYX16" s="90">
        <v>35379</v>
      </c>
      <c r="HYY16" s="90">
        <v>35379</v>
      </c>
      <c r="HYZ16" s="90">
        <v>35379</v>
      </c>
      <c r="HZA16" s="90">
        <v>35379</v>
      </c>
      <c r="HZB16" s="90">
        <v>35379</v>
      </c>
      <c r="HZC16" s="90">
        <v>35379</v>
      </c>
      <c r="HZD16" s="90">
        <v>35379</v>
      </c>
      <c r="HZE16" s="90">
        <v>35379</v>
      </c>
      <c r="HZF16" s="90">
        <v>35379</v>
      </c>
      <c r="HZG16" s="90">
        <v>35379</v>
      </c>
      <c r="HZH16" s="90">
        <v>35379</v>
      </c>
      <c r="HZI16" s="90">
        <v>35379</v>
      </c>
      <c r="HZJ16" s="90">
        <v>35379</v>
      </c>
      <c r="HZK16" s="90">
        <v>35379</v>
      </c>
      <c r="HZL16" s="90">
        <v>35379</v>
      </c>
      <c r="HZM16" s="90">
        <v>35379</v>
      </c>
      <c r="HZN16" s="90">
        <v>35379</v>
      </c>
      <c r="HZO16" s="90">
        <v>35379</v>
      </c>
      <c r="HZP16" s="90">
        <v>35379</v>
      </c>
      <c r="HZQ16" s="90">
        <v>35379</v>
      </c>
      <c r="HZR16" s="90">
        <v>35379</v>
      </c>
      <c r="HZS16" s="90">
        <v>35379</v>
      </c>
      <c r="HZT16" s="90">
        <v>35379</v>
      </c>
      <c r="HZU16" s="90">
        <v>35379</v>
      </c>
      <c r="HZV16" s="90">
        <v>35379</v>
      </c>
      <c r="HZW16" s="90">
        <v>35379</v>
      </c>
      <c r="HZX16" s="90">
        <v>35379</v>
      </c>
      <c r="HZY16" s="90">
        <v>35379</v>
      </c>
      <c r="HZZ16" s="90">
        <v>35379</v>
      </c>
      <c r="IAA16" s="90">
        <v>35379</v>
      </c>
      <c r="IAB16" s="90">
        <v>35379</v>
      </c>
      <c r="IAC16" s="90">
        <v>35379</v>
      </c>
      <c r="IAD16" s="90">
        <v>35379</v>
      </c>
      <c r="IAE16" s="90">
        <v>35379</v>
      </c>
      <c r="IAF16" s="90">
        <v>35379</v>
      </c>
      <c r="IAG16" s="90">
        <v>35379</v>
      </c>
      <c r="IAH16" s="90">
        <v>35379</v>
      </c>
      <c r="IAI16" s="90">
        <v>35379</v>
      </c>
      <c r="IAJ16" s="90">
        <v>35379</v>
      </c>
      <c r="IAK16" s="90">
        <v>35379</v>
      </c>
      <c r="IAL16" s="90">
        <v>35379</v>
      </c>
      <c r="IAM16" s="90">
        <v>35379</v>
      </c>
      <c r="IAN16" s="90">
        <v>35379</v>
      </c>
      <c r="IAO16" s="90">
        <v>35379</v>
      </c>
      <c r="IAP16" s="90">
        <v>35379</v>
      </c>
      <c r="IAQ16" s="90">
        <v>35379</v>
      </c>
      <c r="IAR16" s="90">
        <v>35379</v>
      </c>
      <c r="IAS16" s="90">
        <v>35379</v>
      </c>
      <c r="IAT16" s="90">
        <v>35379</v>
      </c>
      <c r="IAU16" s="90">
        <v>35379</v>
      </c>
      <c r="IAV16" s="90">
        <v>35379</v>
      </c>
      <c r="IAW16" s="90">
        <v>35379</v>
      </c>
      <c r="IAX16" s="90">
        <v>35379</v>
      </c>
      <c r="IAY16" s="90">
        <v>35379</v>
      </c>
      <c r="IAZ16" s="90">
        <v>35379</v>
      </c>
      <c r="IBA16" s="90">
        <v>35379</v>
      </c>
      <c r="IBB16" s="90">
        <v>35379</v>
      </c>
      <c r="IBC16" s="90">
        <v>35379</v>
      </c>
      <c r="IBD16" s="90">
        <v>35379</v>
      </c>
      <c r="IBE16" s="90">
        <v>35379</v>
      </c>
      <c r="IBF16" s="90">
        <v>35379</v>
      </c>
      <c r="IBG16" s="90">
        <v>35379</v>
      </c>
      <c r="IBH16" s="90">
        <v>35379</v>
      </c>
      <c r="IBI16" s="90">
        <v>35379</v>
      </c>
      <c r="IBJ16" s="90">
        <v>35379</v>
      </c>
      <c r="IBK16" s="90">
        <v>35379</v>
      </c>
      <c r="IBL16" s="90">
        <v>35379</v>
      </c>
      <c r="IBM16" s="90">
        <v>35379</v>
      </c>
      <c r="IBN16" s="90">
        <v>35379</v>
      </c>
      <c r="IBO16" s="90">
        <v>35379</v>
      </c>
      <c r="IBP16" s="90">
        <v>35379</v>
      </c>
      <c r="IBQ16" s="90">
        <v>35379</v>
      </c>
      <c r="IBR16" s="90">
        <v>35379</v>
      </c>
      <c r="IBS16" s="90">
        <v>35379</v>
      </c>
      <c r="IBT16" s="90">
        <v>35379</v>
      </c>
      <c r="IBU16" s="90">
        <v>35379</v>
      </c>
      <c r="IBV16" s="90">
        <v>35379</v>
      </c>
      <c r="IBW16" s="90">
        <v>35379</v>
      </c>
      <c r="IBX16" s="90">
        <v>35379</v>
      </c>
      <c r="IBY16" s="90">
        <v>35379</v>
      </c>
      <c r="IBZ16" s="90">
        <v>35379</v>
      </c>
      <c r="ICA16" s="90">
        <v>35379</v>
      </c>
      <c r="ICB16" s="90">
        <v>35379</v>
      </c>
      <c r="ICC16" s="90">
        <v>35379</v>
      </c>
      <c r="ICD16" s="90">
        <v>35379</v>
      </c>
      <c r="ICE16" s="90">
        <v>35379</v>
      </c>
      <c r="ICF16" s="90">
        <v>35379</v>
      </c>
      <c r="ICG16" s="90">
        <v>35379</v>
      </c>
      <c r="ICH16" s="90">
        <v>35379</v>
      </c>
      <c r="ICI16" s="90">
        <v>35379</v>
      </c>
      <c r="ICJ16" s="90">
        <v>35379</v>
      </c>
      <c r="ICK16" s="90">
        <v>35379</v>
      </c>
      <c r="ICL16" s="90">
        <v>35379</v>
      </c>
      <c r="ICM16" s="90">
        <v>35379</v>
      </c>
      <c r="ICN16" s="90">
        <v>35379</v>
      </c>
      <c r="ICO16" s="90">
        <v>35379</v>
      </c>
      <c r="ICP16" s="90">
        <v>35379</v>
      </c>
      <c r="ICQ16" s="90">
        <v>35379</v>
      </c>
      <c r="ICR16" s="90">
        <v>35379</v>
      </c>
      <c r="ICS16" s="90">
        <v>35379</v>
      </c>
      <c r="ICT16" s="90">
        <v>35379</v>
      </c>
      <c r="ICU16" s="90">
        <v>35379</v>
      </c>
      <c r="ICV16" s="90">
        <v>35379</v>
      </c>
      <c r="ICW16" s="90">
        <v>35379</v>
      </c>
      <c r="ICX16" s="90">
        <v>35379</v>
      </c>
      <c r="ICY16" s="90">
        <v>35379</v>
      </c>
      <c r="ICZ16" s="90">
        <v>35379</v>
      </c>
      <c r="IDA16" s="90">
        <v>35379</v>
      </c>
      <c r="IDB16" s="90">
        <v>35379</v>
      </c>
      <c r="IDC16" s="90">
        <v>35379</v>
      </c>
      <c r="IDD16" s="90">
        <v>35379</v>
      </c>
      <c r="IDE16" s="90">
        <v>35379</v>
      </c>
      <c r="IDF16" s="90">
        <v>35379</v>
      </c>
      <c r="IDG16" s="90">
        <v>35379</v>
      </c>
      <c r="IDH16" s="90">
        <v>35379</v>
      </c>
      <c r="IDI16" s="90">
        <v>35379</v>
      </c>
      <c r="IDJ16" s="90">
        <v>35379</v>
      </c>
      <c r="IDK16" s="90">
        <v>35379</v>
      </c>
      <c r="IDL16" s="90">
        <v>35379</v>
      </c>
      <c r="IDM16" s="90">
        <v>35379</v>
      </c>
      <c r="IDN16" s="90">
        <v>35379</v>
      </c>
      <c r="IDO16" s="90">
        <v>35379</v>
      </c>
      <c r="IDP16" s="90">
        <v>35379</v>
      </c>
      <c r="IDQ16" s="90">
        <v>35379</v>
      </c>
      <c r="IDR16" s="90">
        <v>35379</v>
      </c>
      <c r="IDS16" s="90">
        <v>35379</v>
      </c>
      <c r="IDT16" s="90">
        <v>35379</v>
      </c>
      <c r="IDU16" s="90">
        <v>35379</v>
      </c>
      <c r="IDV16" s="90">
        <v>35379</v>
      </c>
      <c r="IDW16" s="90">
        <v>35379</v>
      </c>
      <c r="IDX16" s="90">
        <v>35379</v>
      </c>
      <c r="IDY16" s="90">
        <v>35379</v>
      </c>
      <c r="IDZ16" s="90">
        <v>35379</v>
      </c>
      <c r="IEA16" s="90">
        <v>35379</v>
      </c>
      <c r="IEB16" s="90">
        <v>35379</v>
      </c>
      <c r="IEC16" s="90">
        <v>35379</v>
      </c>
      <c r="IED16" s="90">
        <v>35379</v>
      </c>
      <c r="IEE16" s="90">
        <v>35379</v>
      </c>
      <c r="IEF16" s="90">
        <v>35379</v>
      </c>
      <c r="IEG16" s="90">
        <v>35379</v>
      </c>
      <c r="IEH16" s="90">
        <v>35379</v>
      </c>
      <c r="IEI16" s="90">
        <v>35379</v>
      </c>
      <c r="IEJ16" s="90">
        <v>35379</v>
      </c>
      <c r="IEK16" s="90">
        <v>35379</v>
      </c>
      <c r="IEL16" s="90">
        <v>35379</v>
      </c>
      <c r="IEM16" s="90">
        <v>35379</v>
      </c>
      <c r="IEN16" s="90">
        <v>35379</v>
      </c>
      <c r="IEO16" s="90">
        <v>35379</v>
      </c>
      <c r="IEP16" s="90">
        <v>35379</v>
      </c>
      <c r="IEQ16" s="90">
        <v>35379</v>
      </c>
      <c r="IER16" s="90">
        <v>35379</v>
      </c>
      <c r="IES16" s="90">
        <v>35379</v>
      </c>
      <c r="IET16" s="90">
        <v>35379</v>
      </c>
      <c r="IEU16" s="90">
        <v>35379</v>
      </c>
      <c r="IEV16" s="90">
        <v>35379</v>
      </c>
      <c r="IEW16" s="90">
        <v>35379</v>
      </c>
      <c r="IEX16" s="90">
        <v>35379</v>
      </c>
      <c r="IEY16" s="90">
        <v>35379</v>
      </c>
      <c r="IEZ16" s="90">
        <v>35379</v>
      </c>
      <c r="IFA16" s="90">
        <v>35379</v>
      </c>
      <c r="IFB16" s="90">
        <v>35379</v>
      </c>
      <c r="IFC16" s="90">
        <v>35379</v>
      </c>
      <c r="IFD16" s="90">
        <v>35379</v>
      </c>
      <c r="IFE16" s="90">
        <v>35379</v>
      </c>
      <c r="IFF16" s="90">
        <v>35379</v>
      </c>
      <c r="IFG16" s="90">
        <v>35379</v>
      </c>
      <c r="IFH16" s="90">
        <v>35379</v>
      </c>
      <c r="IFI16" s="90">
        <v>35379</v>
      </c>
      <c r="IFJ16" s="90">
        <v>35379</v>
      </c>
      <c r="IFK16" s="90">
        <v>35379</v>
      </c>
      <c r="IFL16" s="90">
        <v>35379</v>
      </c>
      <c r="IFM16" s="90">
        <v>35379</v>
      </c>
      <c r="IFN16" s="90">
        <v>35379</v>
      </c>
      <c r="IFO16" s="90">
        <v>35379</v>
      </c>
      <c r="IFP16" s="90">
        <v>35379</v>
      </c>
      <c r="IFQ16" s="90">
        <v>35379</v>
      </c>
      <c r="IFR16" s="90">
        <v>35379</v>
      </c>
      <c r="IFS16" s="90">
        <v>35379</v>
      </c>
      <c r="IFT16" s="90">
        <v>35379</v>
      </c>
      <c r="IFU16" s="90">
        <v>35379</v>
      </c>
      <c r="IFV16" s="90">
        <v>35379</v>
      </c>
      <c r="IFW16" s="90">
        <v>35379</v>
      </c>
      <c r="IFX16" s="90">
        <v>35379</v>
      </c>
      <c r="IFY16" s="90">
        <v>35379</v>
      </c>
      <c r="IFZ16" s="90">
        <v>35379</v>
      </c>
      <c r="IGA16" s="90">
        <v>35379</v>
      </c>
      <c r="IGB16" s="90">
        <v>35379</v>
      </c>
      <c r="IGC16" s="90">
        <v>35379</v>
      </c>
      <c r="IGD16" s="90">
        <v>35379</v>
      </c>
      <c r="IGE16" s="90">
        <v>35379</v>
      </c>
      <c r="IGF16" s="90">
        <v>35379</v>
      </c>
      <c r="IGG16" s="90">
        <v>35379</v>
      </c>
      <c r="IGH16" s="90">
        <v>35379</v>
      </c>
      <c r="IGI16" s="90">
        <v>35379</v>
      </c>
      <c r="IGJ16" s="90">
        <v>35379</v>
      </c>
      <c r="IGK16" s="90">
        <v>35379</v>
      </c>
      <c r="IGL16" s="90">
        <v>35379</v>
      </c>
      <c r="IGM16" s="90">
        <v>35379</v>
      </c>
      <c r="IGN16" s="90">
        <v>35379</v>
      </c>
      <c r="IGO16" s="90">
        <v>35379</v>
      </c>
      <c r="IGP16" s="90">
        <v>35379</v>
      </c>
      <c r="IGQ16" s="90">
        <v>35379</v>
      </c>
      <c r="IGR16" s="90">
        <v>35379</v>
      </c>
      <c r="IGS16" s="90">
        <v>35379</v>
      </c>
      <c r="IGT16" s="90">
        <v>35379</v>
      </c>
      <c r="IGU16" s="90">
        <v>35379</v>
      </c>
      <c r="IGV16" s="90">
        <v>35379</v>
      </c>
      <c r="IGW16" s="90">
        <v>35379</v>
      </c>
      <c r="IGX16" s="90">
        <v>35379</v>
      </c>
      <c r="IGY16" s="90">
        <v>35379</v>
      </c>
      <c r="IGZ16" s="90">
        <v>35379</v>
      </c>
      <c r="IHA16" s="90">
        <v>35379</v>
      </c>
      <c r="IHB16" s="90">
        <v>35379</v>
      </c>
      <c r="IHC16" s="90">
        <v>35379</v>
      </c>
      <c r="IHD16" s="90">
        <v>35379</v>
      </c>
      <c r="IHE16" s="90">
        <v>35379</v>
      </c>
      <c r="IHF16" s="90">
        <v>35379</v>
      </c>
      <c r="IHG16" s="90">
        <v>35379</v>
      </c>
      <c r="IHH16" s="90">
        <v>35379</v>
      </c>
      <c r="IHI16" s="90">
        <v>35379</v>
      </c>
      <c r="IHJ16" s="90">
        <v>35379</v>
      </c>
      <c r="IHK16" s="90">
        <v>35379</v>
      </c>
      <c r="IHL16" s="90">
        <v>35379</v>
      </c>
      <c r="IHM16" s="90">
        <v>35379</v>
      </c>
      <c r="IHN16" s="90">
        <v>35379</v>
      </c>
      <c r="IHO16" s="90">
        <v>35379</v>
      </c>
      <c r="IHP16" s="90">
        <v>35379</v>
      </c>
      <c r="IHQ16" s="90">
        <v>35379</v>
      </c>
      <c r="IHR16" s="90">
        <v>35379</v>
      </c>
      <c r="IHS16" s="90">
        <v>35379</v>
      </c>
      <c r="IHT16" s="90">
        <v>35379</v>
      </c>
      <c r="IHU16" s="90">
        <v>35379</v>
      </c>
      <c r="IHV16" s="90">
        <v>35379</v>
      </c>
      <c r="IHW16" s="90">
        <v>35379</v>
      </c>
      <c r="IHX16" s="90">
        <v>35379</v>
      </c>
      <c r="IHY16" s="90">
        <v>35379</v>
      </c>
      <c r="IHZ16" s="90">
        <v>35379</v>
      </c>
      <c r="IIA16" s="90">
        <v>35379</v>
      </c>
      <c r="IIB16" s="90">
        <v>35379</v>
      </c>
      <c r="IIC16" s="90">
        <v>35379</v>
      </c>
      <c r="IID16" s="90">
        <v>35379</v>
      </c>
      <c r="IIE16" s="90">
        <v>35379</v>
      </c>
      <c r="IIF16" s="90">
        <v>35379</v>
      </c>
      <c r="IIG16" s="90">
        <v>35379</v>
      </c>
      <c r="IIH16" s="90">
        <v>35379</v>
      </c>
      <c r="III16" s="90">
        <v>35379</v>
      </c>
      <c r="IIJ16" s="90">
        <v>35379</v>
      </c>
      <c r="IIK16" s="90">
        <v>35379</v>
      </c>
      <c r="IIL16" s="90">
        <v>35379</v>
      </c>
      <c r="IIM16" s="90">
        <v>35379</v>
      </c>
      <c r="IIN16" s="90">
        <v>35379</v>
      </c>
      <c r="IIO16" s="90">
        <v>35379</v>
      </c>
      <c r="IIP16" s="90">
        <v>35379</v>
      </c>
      <c r="IIQ16" s="90">
        <v>35379</v>
      </c>
      <c r="IIR16" s="90">
        <v>35379</v>
      </c>
      <c r="IIS16" s="90">
        <v>35379</v>
      </c>
      <c r="IIT16" s="90">
        <v>35379</v>
      </c>
      <c r="IIU16" s="90">
        <v>35379</v>
      </c>
      <c r="IIV16" s="90">
        <v>35379</v>
      </c>
      <c r="IIW16" s="90">
        <v>35379</v>
      </c>
      <c r="IIX16" s="90">
        <v>35379</v>
      </c>
      <c r="IIY16" s="90">
        <v>35379</v>
      </c>
      <c r="IIZ16" s="90">
        <v>35379</v>
      </c>
      <c r="IJA16" s="90">
        <v>35379</v>
      </c>
      <c r="IJB16" s="90">
        <v>35379</v>
      </c>
      <c r="IJC16" s="90">
        <v>35379</v>
      </c>
      <c r="IJD16" s="90">
        <v>35379</v>
      </c>
      <c r="IJE16" s="90">
        <v>35379</v>
      </c>
      <c r="IJF16" s="90">
        <v>35379</v>
      </c>
      <c r="IJG16" s="90">
        <v>35379</v>
      </c>
      <c r="IJH16" s="90">
        <v>35379</v>
      </c>
      <c r="IJI16" s="90">
        <v>35379</v>
      </c>
      <c r="IJJ16" s="90">
        <v>35379</v>
      </c>
      <c r="IJK16" s="90">
        <v>35379</v>
      </c>
      <c r="IJL16" s="90">
        <v>35379</v>
      </c>
      <c r="IJM16" s="90">
        <v>35379</v>
      </c>
      <c r="IJN16" s="90">
        <v>35379</v>
      </c>
      <c r="IJO16" s="90">
        <v>35379</v>
      </c>
      <c r="IJP16" s="90">
        <v>35379</v>
      </c>
      <c r="IJQ16" s="90">
        <v>35379</v>
      </c>
      <c r="IJR16" s="90">
        <v>35379</v>
      </c>
      <c r="IJS16" s="90">
        <v>35379</v>
      </c>
      <c r="IJT16" s="90">
        <v>35379</v>
      </c>
      <c r="IJU16" s="90">
        <v>35379</v>
      </c>
      <c r="IJV16" s="90">
        <v>35379</v>
      </c>
      <c r="IJW16" s="90">
        <v>35379</v>
      </c>
      <c r="IJX16" s="90">
        <v>35379</v>
      </c>
      <c r="IJY16" s="90">
        <v>35379</v>
      </c>
      <c r="IJZ16" s="90">
        <v>35379</v>
      </c>
      <c r="IKA16" s="90">
        <v>35379</v>
      </c>
      <c r="IKB16" s="90">
        <v>35379</v>
      </c>
      <c r="IKC16" s="90">
        <v>35379</v>
      </c>
      <c r="IKD16" s="90">
        <v>35379</v>
      </c>
      <c r="IKE16" s="90">
        <v>35379</v>
      </c>
      <c r="IKF16" s="90">
        <v>35379</v>
      </c>
      <c r="IKG16" s="90">
        <v>35379</v>
      </c>
      <c r="IKH16" s="90">
        <v>35379</v>
      </c>
      <c r="IKI16" s="90">
        <v>35379</v>
      </c>
      <c r="IKJ16" s="90">
        <v>35379</v>
      </c>
      <c r="IKK16" s="90">
        <v>35379</v>
      </c>
      <c r="IKL16" s="90">
        <v>35379</v>
      </c>
      <c r="IKM16" s="90">
        <v>35379</v>
      </c>
      <c r="IKN16" s="90">
        <v>35379</v>
      </c>
      <c r="IKO16" s="90">
        <v>35379</v>
      </c>
      <c r="IKP16" s="90">
        <v>35379</v>
      </c>
      <c r="IKQ16" s="90">
        <v>35379</v>
      </c>
      <c r="IKR16" s="90">
        <v>35379</v>
      </c>
      <c r="IKS16" s="90">
        <v>35379</v>
      </c>
      <c r="IKT16" s="90">
        <v>35379</v>
      </c>
      <c r="IKU16" s="90">
        <v>35379</v>
      </c>
      <c r="IKV16" s="90">
        <v>35379</v>
      </c>
      <c r="IKW16" s="90">
        <v>35379</v>
      </c>
      <c r="IKX16" s="90">
        <v>35379</v>
      </c>
      <c r="IKY16" s="90">
        <v>35379</v>
      </c>
      <c r="IKZ16" s="90">
        <v>35379</v>
      </c>
      <c r="ILA16" s="90">
        <v>35379</v>
      </c>
      <c r="ILB16" s="90">
        <v>35379</v>
      </c>
      <c r="ILC16" s="90">
        <v>35379</v>
      </c>
      <c r="ILD16" s="90">
        <v>35379</v>
      </c>
      <c r="ILE16" s="90">
        <v>35379</v>
      </c>
      <c r="ILF16" s="90">
        <v>35379</v>
      </c>
      <c r="ILG16" s="90">
        <v>35379</v>
      </c>
      <c r="ILH16" s="90">
        <v>35379</v>
      </c>
      <c r="ILI16" s="90">
        <v>35379</v>
      </c>
      <c r="ILJ16" s="90">
        <v>35379</v>
      </c>
      <c r="ILK16" s="90">
        <v>35379</v>
      </c>
      <c r="ILL16" s="90">
        <v>35379</v>
      </c>
      <c r="ILM16" s="90">
        <v>35379</v>
      </c>
      <c r="ILN16" s="90">
        <v>35379</v>
      </c>
      <c r="ILO16" s="90">
        <v>35379</v>
      </c>
      <c r="ILP16" s="90">
        <v>35379</v>
      </c>
      <c r="ILQ16" s="90">
        <v>35379</v>
      </c>
      <c r="ILR16" s="90">
        <v>35379</v>
      </c>
      <c r="ILS16" s="90">
        <v>35379</v>
      </c>
      <c r="ILT16" s="90">
        <v>35379</v>
      </c>
      <c r="ILU16" s="90">
        <v>35379</v>
      </c>
      <c r="ILV16" s="90">
        <v>35379</v>
      </c>
      <c r="ILW16" s="90">
        <v>35379</v>
      </c>
      <c r="ILX16" s="90">
        <v>35379</v>
      </c>
      <c r="ILY16" s="90">
        <v>35379</v>
      </c>
      <c r="ILZ16" s="90">
        <v>35379</v>
      </c>
      <c r="IMA16" s="90">
        <v>35379</v>
      </c>
      <c r="IMB16" s="90">
        <v>35379</v>
      </c>
      <c r="IMC16" s="90">
        <v>35379</v>
      </c>
      <c r="IMD16" s="90">
        <v>35379</v>
      </c>
      <c r="IME16" s="90">
        <v>35379</v>
      </c>
      <c r="IMF16" s="90">
        <v>35379</v>
      </c>
      <c r="IMG16" s="90">
        <v>35379</v>
      </c>
      <c r="IMH16" s="90">
        <v>35379</v>
      </c>
      <c r="IMI16" s="90">
        <v>35379</v>
      </c>
      <c r="IMJ16" s="90">
        <v>35379</v>
      </c>
      <c r="IMK16" s="90">
        <v>35379</v>
      </c>
      <c r="IML16" s="90">
        <v>35379</v>
      </c>
      <c r="IMM16" s="90">
        <v>35379</v>
      </c>
      <c r="IMN16" s="90">
        <v>35379</v>
      </c>
      <c r="IMO16" s="90">
        <v>35379</v>
      </c>
      <c r="IMP16" s="90">
        <v>35379</v>
      </c>
      <c r="IMQ16" s="90">
        <v>35379</v>
      </c>
      <c r="IMR16" s="90">
        <v>35379</v>
      </c>
      <c r="IMS16" s="90">
        <v>35379</v>
      </c>
      <c r="IMT16" s="90">
        <v>35379</v>
      </c>
      <c r="IMU16" s="90">
        <v>35379</v>
      </c>
      <c r="IMV16" s="90">
        <v>35379</v>
      </c>
      <c r="IMW16" s="90">
        <v>35379</v>
      </c>
      <c r="IMX16" s="90">
        <v>35379</v>
      </c>
      <c r="IMY16" s="90">
        <v>35379</v>
      </c>
      <c r="IMZ16" s="90">
        <v>35379</v>
      </c>
      <c r="INA16" s="90">
        <v>35379</v>
      </c>
      <c r="INB16" s="90">
        <v>35379</v>
      </c>
      <c r="INC16" s="90">
        <v>35379</v>
      </c>
      <c r="IND16" s="90">
        <v>35379</v>
      </c>
      <c r="INE16" s="90">
        <v>35379</v>
      </c>
      <c r="INF16" s="90">
        <v>35379</v>
      </c>
      <c r="ING16" s="90">
        <v>35379</v>
      </c>
      <c r="INH16" s="90">
        <v>35379</v>
      </c>
      <c r="INI16" s="90">
        <v>35379</v>
      </c>
      <c r="INJ16" s="90">
        <v>35379</v>
      </c>
      <c r="INK16" s="90">
        <v>35379</v>
      </c>
      <c r="INL16" s="90">
        <v>35379</v>
      </c>
      <c r="INM16" s="90">
        <v>35379</v>
      </c>
      <c r="INN16" s="90">
        <v>35379</v>
      </c>
      <c r="INO16" s="90">
        <v>35379</v>
      </c>
      <c r="INP16" s="90">
        <v>35379</v>
      </c>
      <c r="INQ16" s="90">
        <v>35379</v>
      </c>
      <c r="INR16" s="90">
        <v>35379</v>
      </c>
      <c r="INS16" s="90">
        <v>35379</v>
      </c>
      <c r="INT16" s="90">
        <v>35379</v>
      </c>
      <c r="INU16" s="90">
        <v>35379</v>
      </c>
      <c r="INV16" s="90">
        <v>35379</v>
      </c>
      <c r="INW16" s="90">
        <v>35379</v>
      </c>
      <c r="INX16" s="90">
        <v>35379</v>
      </c>
      <c r="INY16" s="90">
        <v>35379</v>
      </c>
      <c r="INZ16" s="90">
        <v>35379</v>
      </c>
      <c r="IOA16" s="90">
        <v>35379</v>
      </c>
      <c r="IOB16" s="90">
        <v>35379</v>
      </c>
      <c r="IOC16" s="90">
        <v>35379</v>
      </c>
      <c r="IOD16" s="90">
        <v>35379</v>
      </c>
      <c r="IOE16" s="90">
        <v>35379</v>
      </c>
      <c r="IOF16" s="90">
        <v>35379</v>
      </c>
      <c r="IOG16" s="90">
        <v>35379</v>
      </c>
      <c r="IOH16" s="90">
        <v>35379</v>
      </c>
      <c r="IOI16" s="90">
        <v>35379</v>
      </c>
      <c r="IOJ16" s="90">
        <v>35379</v>
      </c>
      <c r="IOK16" s="90">
        <v>35379</v>
      </c>
      <c r="IOL16" s="90">
        <v>35379</v>
      </c>
      <c r="IOM16" s="90">
        <v>35379</v>
      </c>
      <c r="ION16" s="90">
        <v>35379</v>
      </c>
      <c r="IOO16" s="90">
        <v>35379</v>
      </c>
      <c r="IOP16" s="90">
        <v>35379</v>
      </c>
      <c r="IOQ16" s="90">
        <v>35379</v>
      </c>
      <c r="IOR16" s="90">
        <v>35379</v>
      </c>
      <c r="IOS16" s="90">
        <v>35379</v>
      </c>
      <c r="IOT16" s="90">
        <v>35379</v>
      </c>
      <c r="IOU16" s="90">
        <v>35379</v>
      </c>
      <c r="IOV16" s="90">
        <v>35379</v>
      </c>
      <c r="IOW16" s="90">
        <v>35379</v>
      </c>
      <c r="IOX16" s="90">
        <v>35379</v>
      </c>
      <c r="IOY16" s="90">
        <v>35379</v>
      </c>
      <c r="IOZ16" s="90">
        <v>35379</v>
      </c>
      <c r="IPA16" s="90">
        <v>35379</v>
      </c>
      <c r="IPB16" s="90">
        <v>35379</v>
      </c>
      <c r="IPC16" s="90">
        <v>35379</v>
      </c>
      <c r="IPD16" s="90">
        <v>35379</v>
      </c>
      <c r="IPE16" s="90">
        <v>35379</v>
      </c>
      <c r="IPF16" s="90">
        <v>35379</v>
      </c>
      <c r="IPG16" s="90">
        <v>35379</v>
      </c>
      <c r="IPH16" s="90">
        <v>35379</v>
      </c>
      <c r="IPI16" s="90">
        <v>35379</v>
      </c>
      <c r="IPJ16" s="90">
        <v>35379</v>
      </c>
      <c r="IPK16" s="90">
        <v>35379</v>
      </c>
      <c r="IPL16" s="90">
        <v>35379</v>
      </c>
      <c r="IPM16" s="90">
        <v>35379</v>
      </c>
      <c r="IPN16" s="90">
        <v>35379</v>
      </c>
      <c r="IPO16" s="90">
        <v>35379</v>
      </c>
      <c r="IPP16" s="90">
        <v>35379</v>
      </c>
      <c r="IPQ16" s="90">
        <v>35379</v>
      </c>
      <c r="IPR16" s="90">
        <v>35379</v>
      </c>
      <c r="IPS16" s="90">
        <v>35379</v>
      </c>
      <c r="IPT16" s="90">
        <v>35379</v>
      </c>
      <c r="IPU16" s="90">
        <v>35379</v>
      </c>
      <c r="IPV16" s="90">
        <v>35379</v>
      </c>
      <c r="IPW16" s="90">
        <v>35379</v>
      </c>
      <c r="IPX16" s="90">
        <v>35379</v>
      </c>
      <c r="IPY16" s="90">
        <v>35379</v>
      </c>
      <c r="IPZ16" s="90">
        <v>35379</v>
      </c>
      <c r="IQA16" s="90">
        <v>35379</v>
      </c>
      <c r="IQB16" s="90">
        <v>35379</v>
      </c>
      <c r="IQC16" s="90">
        <v>35379</v>
      </c>
      <c r="IQD16" s="90">
        <v>35379</v>
      </c>
      <c r="IQE16" s="90">
        <v>35379</v>
      </c>
      <c r="IQF16" s="90">
        <v>35379</v>
      </c>
      <c r="IQG16" s="90">
        <v>35379</v>
      </c>
      <c r="IQH16" s="90">
        <v>35379</v>
      </c>
      <c r="IQI16" s="90">
        <v>35379</v>
      </c>
      <c r="IQJ16" s="90">
        <v>35379</v>
      </c>
      <c r="IQK16" s="90">
        <v>35379</v>
      </c>
      <c r="IQL16" s="90">
        <v>35379</v>
      </c>
      <c r="IQM16" s="90">
        <v>35379</v>
      </c>
      <c r="IQN16" s="90">
        <v>35379</v>
      </c>
      <c r="IQO16" s="90">
        <v>35379</v>
      </c>
      <c r="IQP16" s="90">
        <v>35379</v>
      </c>
      <c r="IQQ16" s="90">
        <v>35379</v>
      </c>
      <c r="IQR16" s="90">
        <v>35379</v>
      </c>
      <c r="IQS16" s="90">
        <v>35379</v>
      </c>
      <c r="IQT16" s="90">
        <v>35379</v>
      </c>
      <c r="IQU16" s="90">
        <v>35379</v>
      </c>
      <c r="IQV16" s="90">
        <v>35379</v>
      </c>
      <c r="IQW16" s="90">
        <v>35379</v>
      </c>
      <c r="IQX16" s="90">
        <v>35379</v>
      </c>
      <c r="IQY16" s="90">
        <v>35379</v>
      </c>
      <c r="IQZ16" s="90">
        <v>35379</v>
      </c>
      <c r="IRA16" s="90">
        <v>35379</v>
      </c>
      <c r="IRB16" s="90">
        <v>35379</v>
      </c>
      <c r="IRC16" s="90">
        <v>35379</v>
      </c>
      <c r="IRD16" s="90">
        <v>35379</v>
      </c>
      <c r="IRE16" s="90">
        <v>35379</v>
      </c>
      <c r="IRF16" s="90">
        <v>35379</v>
      </c>
      <c r="IRG16" s="90">
        <v>35379</v>
      </c>
      <c r="IRH16" s="90">
        <v>35379</v>
      </c>
      <c r="IRI16" s="90">
        <v>35379</v>
      </c>
      <c r="IRJ16" s="90">
        <v>35379</v>
      </c>
      <c r="IRK16" s="90">
        <v>35379</v>
      </c>
      <c r="IRL16" s="90">
        <v>35379</v>
      </c>
      <c r="IRM16" s="90">
        <v>35379</v>
      </c>
      <c r="IRN16" s="90">
        <v>35379</v>
      </c>
      <c r="IRO16" s="90">
        <v>35379</v>
      </c>
      <c r="IRP16" s="90">
        <v>35379</v>
      </c>
      <c r="IRQ16" s="90">
        <v>35379</v>
      </c>
      <c r="IRR16" s="90">
        <v>35379</v>
      </c>
      <c r="IRS16" s="90">
        <v>35379</v>
      </c>
      <c r="IRT16" s="90">
        <v>35379</v>
      </c>
      <c r="IRU16" s="90">
        <v>35379</v>
      </c>
      <c r="IRV16" s="90">
        <v>35379</v>
      </c>
      <c r="IRW16" s="90">
        <v>35379</v>
      </c>
      <c r="IRX16" s="90">
        <v>35379</v>
      </c>
      <c r="IRY16" s="90">
        <v>35379</v>
      </c>
      <c r="IRZ16" s="90">
        <v>35379</v>
      </c>
      <c r="ISA16" s="90">
        <v>35379</v>
      </c>
      <c r="ISB16" s="90">
        <v>35379</v>
      </c>
      <c r="ISC16" s="90">
        <v>35379</v>
      </c>
      <c r="ISD16" s="90">
        <v>35379</v>
      </c>
      <c r="ISE16" s="90">
        <v>35379</v>
      </c>
      <c r="ISF16" s="90">
        <v>35379</v>
      </c>
      <c r="ISG16" s="90">
        <v>35379</v>
      </c>
      <c r="ISH16" s="90">
        <v>35379</v>
      </c>
      <c r="ISI16" s="90">
        <v>35379</v>
      </c>
      <c r="ISJ16" s="90">
        <v>35379</v>
      </c>
      <c r="ISK16" s="90">
        <v>35379</v>
      </c>
      <c r="ISL16" s="90">
        <v>35379</v>
      </c>
      <c r="ISM16" s="90">
        <v>35379</v>
      </c>
      <c r="ISN16" s="90">
        <v>35379</v>
      </c>
      <c r="ISO16" s="90">
        <v>35379</v>
      </c>
      <c r="ISP16" s="90">
        <v>35379</v>
      </c>
      <c r="ISQ16" s="90">
        <v>35379</v>
      </c>
      <c r="ISR16" s="90">
        <v>35379</v>
      </c>
      <c r="ISS16" s="90">
        <v>35379</v>
      </c>
      <c r="IST16" s="90">
        <v>35379</v>
      </c>
      <c r="ISU16" s="90">
        <v>35379</v>
      </c>
      <c r="ISV16" s="90">
        <v>35379</v>
      </c>
      <c r="ISW16" s="90">
        <v>35379</v>
      </c>
      <c r="ISX16" s="90">
        <v>35379</v>
      </c>
      <c r="ISY16" s="90">
        <v>35379</v>
      </c>
      <c r="ISZ16" s="90">
        <v>35379</v>
      </c>
      <c r="ITA16" s="90">
        <v>35379</v>
      </c>
      <c r="ITB16" s="90">
        <v>35379</v>
      </c>
      <c r="ITC16" s="90">
        <v>35379</v>
      </c>
      <c r="ITD16" s="90">
        <v>35379</v>
      </c>
      <c r="ITE16" s="90">
        <v>35379</v>
      </c>
      <c r="ITF16" s="90">
        <v>35379</v>
      </c>
      <c r="ITG16" s="90">
        <v>35379</v>
      </c>
      <c r="ITH16" s="90">
        <v>35379</v>
      </c>
      <c r="ITI16" s="90">
        <v>35379</v>
      </c>
      <c r="ITJ16" s="90">
        <v>35379</v>
      </c>
      <c r="ITK16" s="90">
        <v>35379</v>
      </c>
      <c r="ITL16" s="90">
        <v>35379</v>
      </c>
      <c r="ITM16" s="90">
        <v>35379</v>
      </c>
      <c r="ITN16" s="90">
        <v>35379</v>
      </c>
      <c r="ITO16" s="90">
        <v>35379</v>
      </c>
      <c r="ITP16" s="90">
        <v>35379</v>
      </c>
      <c r="ITQ16" s="90">
        <v>35379</v>
      </c>
      <c r="ITR16" s="90">
        <v>35379</v>
      </c>
      <c r="ITS16" s="90">
        <v>35379</v>
      </c>
      <c r="ITT16" s="90">
        <v>35379</v>
      </c>
      <c r="ITU16" s="90">
        <v>35379</v>
      </c>
      <c r="ITV16" s="90">
        <v>35379</v>
      </c>
      <c r="ITW16" s="90">
        <v>35379</v>
      </c>
      <c r="ITX16" s="90">
        <v>35379</v>
      </c>
      <c r="ITY16" s="90">
        <v>35379</v>
      </c>
      <c r="ITZ16" s="90">
        <v>35379</v>
      </c>
      <c r="IUA16" s="90">
        <v>35379</v>
      </c>
      <c r="IUB16" s="90">
        <v>35379</v>
      </c>
      <c r="IUC16" s="90">
        <v>35379</v>
      </c>
      <c r="IUD16" s="90">
        <v>35379</v>
      </c>
      <c r="IUE16" s="90">
        <v>35379</v>
      </c>
      <c r="IUF16" s="90">
        <v>35379</v>
      </c>
      <c r="IUG16" s="90">
        <v>35379</v>
      </c>
      <c r="IUH16" s="90">
        <v>35379</v>
      </c>
      <c r="IUI16" s="90">
        <v>35379</v>
      </c>
      <c r="IUJ16" s="90">
        <v>35379</v>
      </c>
      <c r="IUK16" s="90">
        <v>35379</v>
      </c>
      <c r="IUL16" s="90">
        <v>35379</v>
      </c>
      <c r="IUM16" s="90">
        <v>35379</v>
      </c>
      <c r="IUN16" s="90">
        <v>35379</v>
      </c>
      <c r="IUO16" s="90">
        <v>35379</v>
      </c>
      <c r="IUP16" s="90">
        <v>35379</v>
      </c>
      <c r="IUQ16" s="90">
        <v>35379</v>
      </c>
      <c r="IUR16" s="90">
        <v>35379</v>
      </c>
      <c r="IUS16" s="90">
        <v>35379</v>
      </c>
      <c r="IUT16" s="90">
        <v>35379</v>
      </c>
      <c r="IUU16" s="90">
        <v>35379</v>
      </c>
      <c r="IUV16" s="90">
        <v>35379</v>
      </c>
      <c r="IUW16" s="90">
        <v>35379</v>
      </c>
      <c r="IUX16" s="90">
        <v>35379</v>
      </c>
      <c r="IUY16" s="90">
        <v>35379</v>
      </c>
      <c r="IUZ16" s="90">
        <v>35379</v>
      </c>
      <c r="IVA16" s="90">
        <v>35379</v>
      </c>
      <c r="IVB16" s="90">
        <v>35379</v>
      </c>
      <c r="IVC16" s="90">
        <v>35379</v>
      </c>
      <c r="IVD16" s="90">
        <v>35379</v>
      </c>
      <c r="IVE16" s="90">
        <v>35379</v>
      </c>
      <c r="IVF16" s="90">
        <v>35379</v>
      </c>
      <c r="IVG16" s="90">
        <v>35379</v>
      </c>
      <c r="IVH16" s="90">
        <v>35379</v>
      </c>
      <c r="IVI16" s="90">
        <v>35379</v>
      </c>
      <c r="IVJ16" s="90">
        <v>35379</v>
      </c>
      <c r="IVK16" s="90">
        <v>35379</v>
      </c>
      <c r="IVL16" s="90">
        <v>35379</v>
      </c>
      <c r="IVM16" s="90">
        <v>35379</v>
      </c>
      <c r="IVN16" s="90">
        <v>35379</v>
      </c>
      <c r="IVO16" s="90">
        <v>35379</v>
      </c>
      <c r="IVP16" s="90">
        <v>35379</v>
      </c>
      <c r="IVQ16" s="90">
        <v>35379</v>
      </c>
      <c r="IVR16" s="90">
        <v>35379</v>
      </c>
      <c r="IVS16" s="90">
        <v>35379</v>
      </c>
      <c r="IVT16" s="90">
        <v>35379</v>
      </c>
      <c r="IVU16" s="90">
        <v>35379</v>
      </c>
      <c r="IVV16" s="90">
        <v>35379</v>
      </c>
      <c r="IVW16" s="90">
        <v>35379</v>
      </c>
      <c r="IVX16" s="90">
        <v>35379</v>
      </c>
      <c r="IVY16" s="90">
        <v>35379</v>
      </c>
      <c r="IVZ16" s="90">
        <v>35379</v>
      </c>
      <c r="IWA16" s="90">
        <v>35379</v>
      </c>
      <c r="IWB16" s="90">
        <v>35379</v>
      </c>
      <c r="IWC16" s="90">
        <v>35379</v>
      </c>
      <c r="IWD16" s="90">
        <v>35379</v>
      </c>
      <c r="IWE16" s="90">
        <v>35379</v>
      </c>
      <c r="IWF16" s="90">
        <v>35379</v>
      </c>
      <c r="IWG16" s="90">
        <v>35379</v>
      </c>
      <c r="IWH16" s="90">
        <v>35379</v>
      </c>
      <c r="IWI16" s="90">
        <v>35379</v>
      </c>
      <c r="IWJ16" s="90">
        <v>35379</v>
      </c>
      <c r="IWK16" s="90">
        <v>35379</v>
      </c>
      <c r="IWL16" s="90">
        <v>35379</v>
      </c>
      <c r="IWM16" s="90">
        <v>35379</v>
      </c>
      <c r="IWN16" s="90">
        <v>35379</v>
      </c>
      <c r="IWO16" s="90">
        <v>35379</v>
      </c>
      <c r="IWP16" s="90">
        <v>35379</v>
      </c>
      <c r="IWQ16" s="90">
        <v>35379</v>
      </c>
      <c r="IWR16" s="90">
        <v>35379</v>
      </c>
      <c r="IWS16" s="90">
        <v>35379</v>
      </c>
      <c r="IWT16" s="90">
        <v>35379</v>
      </c>
      <c r="IWU16" s="90">
        <v>35379</v>
      </c>
      <c r="IWV16" s="90">
        <v>35379</v>
      </c>
      <c r="IWW16" s="90">
        <v>35379</v>
      </c>
      <c r="IWX16" s="90">
        <v>35379</v>
      </c>
      <c r="IWY16" s="90">
        <v>35379</v>
      </c>
      <c r="IWZ16" s="90">
        <v>35379</v>
      </c>
      <c r="IXA16" s="90">
        <v>35379</v>
      </c>
      <c r="IXB16" s="90">
        <v>35379</v>
      </c>
      <c r="IXC16" s="90">
        <v>35379</v>
      </c>
      <c r="IXD16" s="90">
        <v>35379</v>
      </c>
      <c r="IXE16" s="90">
        <v>35379</v>
      </c>
      <c r="IXF16" s="90">
        <v>35379</v>
      </c>
      <c r="IXG16" s="90">
        <v>35379</v>
      </c>
      <c r="IXH16" s="90">
        <v>35379</v>
      </c>
      <c r="IXI16" s="90">
        <v>35379</v>
      </c>
      <c r="IXJ16" s="90">
        <v>35379</v>
      </c>
      <c r="IXK16" s="90">
        <v>35379</v>
      </c>
      <c r="IXL16" s="90">
        <v>35379</v>
      </c>
      <c r="IXM16" s="90">
        <v>35379</v>
      </c>
      <c r="IXN16" s="90">
        <v>35379</v>
      </c>
      <c r="IXO16" s="90">
        <v>35379</v>
      </c>
      <c r="IXP16" s="90">
        <v>35379</v>
      </c>
      <c r="IXQ16" s="90">
        <v>35379</v>
      </c>
      <c r="IXR16" s="90">
        <v>35379</v>
      </c>
      <c r="IXS16" s="90">
        <v>35379</v>
      </c>
      <c r="IXT16" s="90">
        <v>35379</v>
      </c>
      <c r="IXU16" s="90">
        <v>35379</v>
      </c>
      <c r="IXV16" s="90">
        <v>35379</v>
      </c>
      <c r="IXW16" s="90">
        <v>35379</v>
      </c>
      <c r="IXX16" s="90">
        <v>35379</v>
      </c>
      <c r="IXY16" s="90">
        <v>35379</v>
      </c>
      <c r="IXZ16" s="90">
        <v>35379</v>
      </c>
      <c r="IYA16" s="90">
        <v>35379</v>
      </c>
      <c r="IYB16" s="90">
        <v>35379</v>
      </c>
      <c r="IYC16" s="90">
        <v>35379</v>
      </c>
      <c r="IYD16" s="90">
        <v>35379</v>
      </c>
      <c r="IYE16" s="90">
        <v>35379</v>
      </c>
      <c r="IYF16" s="90">
        <v>35379</v>
      </c>
      <c r="IYG16" s="90">
        <v>35379</v>
      </c>
      <c r="IYH16" s="90">
        <v>35379</v>
      </c>
      <c r="IYI16" s="90">
        <v>35379</v>
      </c>
      <c r="IYJ16" s="90">
        <v>35379</v>
      </c>
      <c r="IYK16" s="90">
        <v>35379</v>
      </c>
      <c r="IYL16" s="90">
        <v>35379</v>
      </c>
      <c r="IYM16" s="90">
        <v>35379</v>
      </c>
      <c r="IYN16" s="90">
        <v>35379</v>
      </c>
      <c r="IYO16" s="90">
        <v>35379</v>
      </c>
      <c r="IYP16" s="90">
        <v>35379</v>
      </c>
      <c r="IYQ16" s="90">
        <v>35379</v>
      </c>
      <c r="IYR16" s="90">
        <v>35379</v>
      </c>
      <c r="IYS16" s="90">
        <v>35379</v>
      </c>
      <c r="IYT16" s="90">
        <v>35379</v>
      </c>
      <c r="IYU16" s="90">
        <v>35379</v>
      </c>
      <c r="IYV16" s="90">
        <v>35379</v>
      </c>
      <c r="IYW16" s="90">
        <v>35379</v>
      </c>
      <c r="IYX16" s="90">
        <v>35379</v>
      </c>
      <c r="IYY16" s="90">
        <v>35379</v>
      </c>
      <c r="IYZ16" s="90">
        <v>35379</v>
      </c>
      <c r="IZA16" s="90">
        <v>35379</v>
      </c>
      <c r="IZB16" s="90">
        <v>35379</v>
      </c>
      <c r="IZC16" s="90">
        <v>35379</v>
      </c>
      <c r="IZD16" s="90">
        <v>35379</v>
      </c>
      <c r="IZE16" s="90">
        <v>35379</v>
      </c>
      <c r="IZF16" s="90">
        <v>35379</v>
      </c>
      <c r="IZG16" s="90">
        <v>35379</v>
      </c>
      <c r="IZH16" s="90">
        <v>35379</v>
      </c>
      <c r="IZI16" s="90">
        <v>35379</v>
      </c>
      <c r="IZJ16" s="90">
        <v>35379</v>
      </c>
      <c r="IZK16" s="90">
        <v>35379</v>
      </c>
      <c r="IZL16" s="90">
        <v>35379</v>
      </c>
      <c r="IZM16" s="90">
        <v>35379</v>
      </c>
      <c r="IZN16" s="90">
        <v>35379</v>
      </c>
      <c r="IZO16" s="90">
        <v>35379</v>
      </c>
      <c r="IZP16" s="90">
        <v>35379</v>
      </c>
      <c r="IZQ16" s="90">
        <v>35379</v>
      </c>
      <c r="IZR16" s="90">
        <v>35379</v>
      </c>
      <c r="IZS16" s="90">
        <v>35379</v>
      </c>
      <c r="IZT16" s="90">
        <v>35379</v>
      </c>
      <c r="IZU16" s="90">
        <v>35379</v>
      </c>
      <c r="IZV16" s="90">
        <v>35379</v>
      </c>
      <c r="IZW16" s="90">
        <v>35379</v>
      </c>
      <c r="IZX16" s="90">
        <v>35379</v>
      </c>
      <c r="IZY16" s="90">
        <v>35379</v>
      </c>
      <c r="IZZ16" s="90">
        <v>35379</v>
      </c>
      <c r="JAA16" s="90">
        <v>35379</v>
      </c>
      <c r="JAB16" s="90">
        <v>35379</v>
      </c>
      <c r="JAC16" s="90">
        <v>35379</v>
      </c>
      <c r="JAD16" s="90">
        <v>35379</v>
      </c>
      <c r="JAE16" s="90">
        <v>35379</v>
      </c>
      <c r="JAF16" s="90">
        <v>35379</v>
      </c>
      <c r="JAG16" s="90">
        <v>35379</v>
      </c>
      <c r="JAH16" s="90">
        <v>35379</v>
      </c>
      <c r="JAI16" s="90">
        <v>35379</v>
      </c>
      <c r="JAJ16" s="90">
        <v>35379</v>
      </c>
      <c r="JAK16" s="90">
        <v>35379</v>
      </c>
      <c r="JAL16" s="90">
        <v>35379</v>
      </c>
      <c r="JAM16" s="90">
        <v>35379</v>
      </c>
      <c r="JAN16" s="90">
        <v>35379</v>
      </c>
      <c r="JAO16" s="90">
        <v>35379</v>
      </c>
      <c r="JAP16" s="90">
        <v>35379</v>
      </c>
      <c r="JAQ16" s="90">
        <v>35379</v>
      </c>
      <c r="JAR16" s="90">
        <v>35379</v>
      </c>
      <c r="JAS16" s="90">
        <v>35379</v>
      </c>
      <c r="JAT16" s="90">
        <v>35379</v>
      </c>
      <c r="JAU16" s="90">
        <v>35379</v>
      </c>
      <c r="JAV16" s="90">
        <v>35379</v>
      </c>
      <c r="JAW16" s="90">
        <v>35379</v>
      </c>
      <c r="JAX16" s="90">
        <v>35379</v>
      </c>
      <c r="JAY16" s="90">
        <v>35379</v>
      </c>
      <c r="JAZ16" s="90">
        <v>35379</v>
      </c>
      <c r="JBA16" s="90">
        <v>35379</v>
      </c>
      <c r="JBB16" s="90">
        <v>35379</v>
      </c>
      <c r="JBC16" s="90">
        <v>35379</v>
      </c>
      <c r="JBD16" s="90">
        <v>35379</v>
      </c>
      <c r="JBE16" s="90">
        <v>35379</v>
      </c>
      <c r="JBF16" s="90">
        <v>35379</v>
      </c>
      <c r="JBG16" s="90">
        <v>35379</v>
      </c>
      <c r="JBH16" s="90">
        <v>35379</v>
      </c>
      <c r="JBI16" s="90">
        <v>35379</v>
      </c>
      <c r="JBJ16" s="90">
        <v>35379</v>
      </c>
      <c r="JBK16" s="90">
        <v>35379</v>
      </c>
      <c r="JBL16" s="90">
        <v>35379</v>
      </c>
      <c r="JBM16" s="90">
        <v>35379</v>
      </c>
      <c r="JBN16" s="90">
        <v>35379</v>
      </c>
      <c r="JBO16" s="90">
        <v>35379</v>
      </c>
      <c r="JBP16" s="90">
        <v>35379</v>
      </c>
      <c r="JBQ16" s="90">
        <v>35379</v>
      </c>
      <c r="JBR16" s="90">
        <v>35379</v>
      </c>
      <c r="JBS16" s="90">
        <v>35379</v>
      </c>
      <c r="JBT16" s="90">
        <v>35379</v>
      </c>
      <c r="JBU16" s="90">
        <v>35379</v>
      </c>
      <c r="JBV16" s="90">
        <v>35379</v>
      </c>
      <c r="JBW16" s="90">
        <v>35379</v>
      </c>
      <c r="JBX16" s="90">
        <v>35379</v>
      </c>
      <c r="JBY16" s="90">
        <v>35379</v>
      </c>
      <c r="JBZ16" s="90">
        <v>35379</v>
      </c>
      <c r="JCA16" s="90">
        <v>35379</v>
      </c>
      <c r="JCB16" s="90">
        <v>35379</v>
      </c>
      <c r="JCC16" s="90">
        <v>35379</v>
      </c>
      <c r="JCD16" s="90">
        <v>35379</v>
      </c>
      <c r="JCE16" s="90">
        <v>35379</v>
      </c>
      <c r="JCF16" s="90">
        <v>35379</v>
      </c>
      <c r="JCG16" s="90">
        <v>35379</v>
      </c>
      <c r="JCH16" s="90">
        <v>35379</v>
      </c>
      <c r="JCI16" s="90">
        <v>35379</v>
      </c>
      <c r="JCJ16" s="90">
        <v>35379</v>
      </c>
      <c r="JCK16" s="90">
        <v>35379</v>
      </c>
      <c r="JCL16" s="90">
        <v>35379</v>
      </c>
      <c r="JCM16" s="90">
        <v>35379</v>
      </c>
      <c r="JCN16" s="90">
        <v>35379</v>
      </c>
      <c r="JCO16" s="90">
        <v>35379</v>
      </c>
      <c r="JCP16" s="90">
        <v>35379</v>
      </c>
      <c r="JCQ16" s="90">
        <v>35379</v>
      </c>
      <c r="JCR16" s="90">
        <v>35379</v>
      </c>
      <c r="JCS16" s="90">
        <v>35379</v>
      </c>
      <c r="JCT16" s="90">
        <v>35379</v>
      </c>
      <c r="JCU16" s="90">
        <v>35379</v>
      </c>
      <c r="JCV16" s="90">
        <v>35379</v>
      </c>
      <c r="JCW16" s="90">
        <v>35379</v>
      </c>
      <c r="JCX16" s="90">
        <v>35379</v>
      </c>
      <c r="JCY16" s="90">
        <v>35379</v>
      </c>
      <c r="JCZ16" s="90">
        <v>35379</v>
      </c>
      <c r="JDA16" s="90">
        <v>35379</v>
      </c>
      <c r="JDB16" s="90">
        <v>35379</v>
      </c>
      <c r="JDC16" s="90">
        <v>35379</v>
      </c>
      <c r="JDD16" s="90">
        <v>35379</v>
      </c>
      <c r="JDE16" s="90">
        <v>35379</v>
      </c>
      <c r="JDF16" s="90">
        <v>35379</v>
      </c>
      <c r="JDG16" s="90">
        <v>35379</v>
      </c>
      <c r="JDH16" s="90">
        <v>35379</v>
      </c>
      <c r="JDI16" s="90">
        <v>35379</v>
      </c>
      <c r="JDJ16" s="90">
        <v>35379</v>
      </c>
      <c r="JDK16" s="90">
        <v>35379</v>
      </c>
      <c r="JDL16" s="90">
        <v>35379</v>
      </c>
      <c r="JDM16" s="90">
        <v>35379</v>
      </c>
      <c r="JDN16" s="90">
        <v>35379</v>
      </c>
      <c r="JDO16" s="90">
        <v>35379</v>
      </c>
      <c r="JDP16" s="90">
        <v>35379</v>
      </c>
      <c r="JDQ16" s="90">
        <v>35379</v>
      </c>
      <c r="JDR16" s="90">
        <v>35379</v>
      </c>
      <c r="JDS16" s="90">
        <v>35379</v>
      </c>
      <c r="JDT16" s="90">
        <v>35379</v>
      </c>
      <c r="JDU16" s="90">
        <v>35379</v>
      </c>
      <c r="JDV16" s="90">
        <v>35379</v>
      </c>
      <c r="JDW16" s="90">
        <v>35379</v>
      </c>
      <c r="JDX16" s="90">
        <v>35379</v>
      </c>
      <c r="JDY16" s="90">
        <v>35379</v>
      </c>
      <c r="JDZ16" s="90">
        <v>35379</v>
      </c>
      <c r="JEA16" s="90">
        <v>35379</v>
      </c>
      <c r="JEB16" s="90">
        <v>35379</v>
      </c>
      <c r="JEC16" s="90">
        <v>35379</v>
      </c>
      <c r="JED16" s="90">
        <v>35379</v>
      </c>
      <c r="JEE16" s="90">
        <v>35379</v>
      </c>
      <c r="JEF16" s="90">
        <v>35379</v>
      </c>
      <c r="JEG16" s="90">
        <v>35379</v>
      </c>
      <c r="JEH16" s="90">
        <v>35379</v>
      </c>
      <c r="JEI16" s="90">
        <v>35379</v>
      </c>
      <c r="JEJ16" s="90">
        <v>35379</v>
      </c>
      <c r="JEK16" s="90">
        <v>35379</v>
      </c>
      <c r="JEL16" s="90">
        <v>35379</v>
      </c>
      <c r="JEM16" s="90">
        <v>35379</v>
      </c>
      <c r="JEN16" s="90">
        <v>35379</v>
      </c>
      <c r="JEO16" s="90">
        <v>35379</v>
      </c>
      <c r="JEP16" s="90">
        <v>35379</v>
      </c>
      <c r="JEQ16" s="90">
        <v>35379</v>
      </c>
      <c r="JER16" s="90">
        <v>35379</v>
      </c>
      <c r="JES16" s="90">
        <v>35379</v>
      </c>
      <c r="JET16" s="90">
        <v>35379</v>
      </c>
      <c r="JEU16" s="90">
        <v>35379</v>
      </c>
      <c r="JEV16" s="90">
        <v>35379</v>
      </c>
      <c r="JEW16" s="90">
        <v>35379</v>
      </c>
      <c r="JEX16" s="90">
        <v>35379</v>
      </c>
      <c r="JEY16" s="90">
        <v>35379</v>
      </c>
      <c r="JEZ16" s="90">
        <v>35379</v>
      </c>
      <c r="JFA16" s="90">
        <v>35379</v>
      </c>
      <c r="JFB16" s="90">
        <v>35379</v>
      </c>
      <c r="JFC16" s="90">
        <v>35379</v>
      </c>
      <c r="JFD16" s="90">
        <v>35379</v>
      </c>
      <c r="JFE16" s="90">
        <v>35379</v>
      </c>
      <c r="JFF16" s="90">
        <v>35379</v>
      </c>
      <c r="JFG16" s="90">
        <v>35379</v>
      </c>
      <c r="JFH16" s="90">
        <v>35379</v>
      </c>
      <c r="JFI16" s="90">
        <v>35379</v>
      </c>
      <c r="JFJ16" s="90">
        <v>35379</v>
      </c>
      <c r="JFK16" s="90">
        <v>35379</v>
      </c>
      <c r="JFL16" s="90">
        <v>35379</v>
      </c>
      <c r="JFM16" s="90">
        <v>35379</v>
      </c>
      <c r="JFN16" s="90">
        <v>35379</v>
      </c>
      <c r="JFO16" s="90">
        <v>35379</v>
      </c>
      <c r="JFP16" s="90">
        <v>35379</v>
      </c>
      <c r="JFQ16" s="90">
        <v>35379</v>
      </c>
      <c r="JFR16" s="90">
        <v>35379</v>
      </c>
      <c r="JFS16" s="90">
        <v>35379</v>
      </c>
      <c r="JFT16" s="90">
        <v>35379</v>
      </c>
      <c r="JFU16" s="90">
        <v>35379</v>
      </c>
      <c r="JFV16" s="90">
        <v>35379</v>
      </c>
      <c r="JFW16" s="90">
        <v>35379</v>
      </c>
      <c r="JFX16" s="90">
        <v>35379</v>
      </c>
      <c r="JFY16" s="90">
        <v>35379</v>
      </c>
      <c r="JFZ16" s="90">
        <v>35379</v>
      </c>
      <c r="JGA16" s="90">
        <v>35379</v>
      </c>
      <c r="JGB16" s="90">
        <v>35379</v>
      </c>
      <c r="JGC16" s="90">
        <v>35379</v>
      </c>
      <c r="JGD16" s="90">
        <v>35379</v>
      </c>
      <c r="JGE16" s="90">
        <v>35379</v>
      </c>
      <c r="JGF16" s="90">
        <v>35379</v>
      </c>
      <c r="JGG16" s="90">
        <v>35379</v>
      </c>
      <c r="JGH16" s="90">
        <v>35379</v>
      </c>
      <c r="JGI16" s="90">
        <v>35379</v>
      </c>
      <c r="JGJ16" s="90">
        <v>35379</v>
      </c>
      <c r="JGK16" s="90">
        <v>35379</v>
      </c>
      <c r="JGL16" s="90">
        <v>35379</v>
      </c>
      <c r="JGM16" s="90">
        <v>35379</v>
      </c>
      <c r="JGN16" s="90">
        <v>35379</v>
      </c>
      <c r="JGO16" s="90">
        <v>35379</v>
      </c>
      <c r="JGP16" s="90">
        <v>35379</v>
      </c>
      <c r="JGQ16" s="90">
        <v>35379</v>
      </c>
      <c r="JGR16" s="90">
        <v>35379</v>
      </c>
      <c r="JGS16" s="90">
        <v>35379</v>
      </c>
      <c r="JGT16" s="90">
        <v>35379</v>
      </c>
      <c r="JGU16" s="90">
        <v>35379</v>
      </c>
      <c r="JGV16" s="90">
        <v>35379</v>
      </c>
      <c r="JGW16" s="90">
        <v>35379</v>
      </c>
      <c r="JGX16" s="90">
        <v>35379</v>
      </c>
      <c r="JGY16" s="90">
        <v>35379</v>
      </c>
      <c r="JGZ16" s="90">
        <v>35379</v>
      </c>
      <c r="JHA16" s="90">
        <v>35379</v>
      </c>
      <c r="JHB16" s="90">
        <v>35379</v>
      </c>
      <c r="JHC16" s="90">
        <v>35379</v>
      </c>
      <c r="JHD16" s="90">
        <v>35379</v>
      </c>
      <c r="JHE16" s="90">
        <v>35379</v>
      </c>
      <c r="JHF16" s="90">
        <v>35379</v>
      </c>
      <c r="JHG16" s="90">
        <v>35379</v>
      </c>
      <c r="JHH16" s="90">
        <v>35379</v>
      </c>
      <c r="JHI16" s="90">
        <v>35379</v>
      </c>
      <c r="JHJ16" s="90">
        <v>35379</v>
      </c>
      <c r="JHK16" s="90">
        <v>35379</v>
      </c>
      <c r="JHL16" s="90">
        <v>35379</v>
      </c>
      <c r="JHM16" s="90">
        <v>35379</v>
      </c>
      <c r="JHN16" s="90">
        <v>35379</v>
      </c>
      <c r="JHO16" s="90">
        <v>35379</v>
      </c>
      <c r="JHP16" s="90">
        <v>35379</v>
      </c>
      <c r="JHQ16" s="90">
        <v>35379</v>
      </c>
      <c r="JHR16" s="90">
        <v>35379</v>
      </c>
      <c r="JHS16" s="90">
        <v>35379</v>
      </c>
      <c r="JHT16" s="90">
        <v>35379</v>
      </c>
      <c r="JHU16" s="90">
        <v>35379</v>
      </c>
      <c r="JHV16" s="90">
        <v>35379</v>
      </c>
      <c r="JHW16" s="90">
        <v>35379</v>
      </c>
      <c r="JHX16" s="90">
        <v>35379</v>
      </c>
      <c r="JHY16" s="90">
        <v>35379</v>
      </c>
      <c r="JHZ16" s="90">
        <v>35379</v>
      </c>
      <c r="JIA16" s="90">
        <v>35379</v>
      </c>
      <c r="JIB16" s="90">
        <v>35379</v>
      </c>
      <c r="JIC16" s="90">
        <v>35379</v>
      </c>
      <c r="JID16" s="90">
        <v>35379</v>
      </c>
      <c r="JIE16" s="90">
        <v>35379</v>
      </c>
      <c r="JIF16" s="90">
        <v>35379</v>
      </c>
      <c r="JIG16" s="90">
        <v>35379</v>
      </c>
      <c r="JIH16" s="90">
        <v>35379</v>
      </c>
      <c r="JII16" s="90">
        <v>35379</v>
      </c>
      <c r="JIJ16" s="90">
        <v>35379</v>
      </c>
      <c r="JIK16" s="90">
        <v>35379</v>
      </c>
      <c r="JIL16" s="90">
        <v>35379</v>
      </c>
      <c r="JIM16" s="90">
        <v>35379</v>
      </c>
      <c r="JIN16" s="90">
        <v>35379</v>
      </c>
      <c r="JIO16" s="90">
        <v>35379</v>
      </c>
      <c r="JIP16" s="90">
        <v>35379</v>
      </c>
      <c r="JIQ16" s="90">
        <v>35379</v>
      </c>
      <c r="JIR16" s="90">
        <v>35379</v>
      </c>
      <c r="JIS16" s="90">
        <v>35379</v>
      </c>
      <c r="JIT16" s="90">
        <v>35379</v>
      </c>
      <c r="JIU16" s="90">
        <v>35379</v>
      </c>
      <c r="JIV16" s="90">
        <v>35379</v>
      </c>
      <c r="JIW16" s="90">
        <v>35379</v>
      </c>
      <c r="JIX16" s="90">
        <v>35379</v>
      </c>
      <c r="JIY16" s="90">
        <v>35379</v>
      </c>
      <c r="JIZ16" s="90">
        <v>35379</v>
      </c>
      <c r="JJA16" s="90">
        <v>35379</v>
      </c>
      <c r="JJB16" s="90">
        <v>35379</v>
      </c>
      <c r="JJC16" s="90">
        <v>35379</v>
      </c>
      <c r="JJD16" s="90">
        <v>35379</v>
      </c>
      <c r="JJE16" s="90">
        <v>35379</v>
      </c>
      <c r="JJF16" s="90">
        <v>35379</v>
      </c>
      <c r="JJG16" s="90">
        <v>35379</v>
      </c>
      <c r="JJH16" s="90">
        <v>35379</v>
      </c>
      <c r="JJI16" s="90">
        <v>35379</v>
      </c>
      <c r="JJJ16" s="90">
        <v>35379</v>
      </c>
      <c r="JJK16" s="90">
        <v>35379</v>
      </c>
      <c r="JJL16" s="90">
        <v>35379</v>
      </c>
      <c r="JJM16" s="90">
        <v>35379</v>
      </c>
      <c r="JJN16" s="90">
        <v>35379</v>
      </c>
      <c r="JJO16" s="90">
        <v>35379</v>
      </c>
      <c r="JJP16" s="90">
        <v>35379</v>
      </c>
      <c r="JJQ16" s="90">
        <v>35379</v>
      </c>
      <c r="JJR16" s="90">
        <v>35379</v>
      </c>
      <c r="JJS16" s="90">
        <v>35379</v>
      </c>
      <c r="JJT16" s="90">
        <v>35379</v>
      </c>
      <c r="JJU16" s="90">
        <v>35379</v>
      </c>
      <c r="JJV16" s="90">
        <v>35379</v>
      </c>
      <c r="JJW16" s="90">
        <v>35379</v>
      </c>
      <c r="JJX16" s="90">
        <v>35379</v>
      </c>
      <c r="JJY16" s="90">
        <v>35379</v>
      </c>
      <c r="JJZ16" s="90">
        <v>35379</v>
      </c>
      <c r="JKA16" s="90">
        <v>35379</v>
      </c>
      <c r="JKB16" s="90">
        <v>35379</v>
      </c>
      <c r="JKC16" s="90">
        <v>35379</v>
      </c>
      <c r="JKD16" s="90">
        <v>35379</v>
      </c>
      <c r="JKE16" s="90">
        <v>35379</v>
      </c>
      <c r="JKF16" s="90">
        <v>35379</v>
      </c>
      <c r="JKG16" s="90">
        <v>35379</v>
      </c>
      <c r="JKH16" s="90">
        <v>35379</v>
      </c>
      <c r="JKI16" s="90">
        <v>35379</v>
      </c>
      <c r="JKJ16" s="90">
        <v>35379</v>
      </c>
      <c r="JKK16" s="90">
        <v>35379</v>
      </c>
      <c r="JKL16" s="90">
        <v>35379</v>
      </c>
      <c r="JKM16" s="90">
        <v>35379</v>
      </c>
      <c r="JKN16" s="90">
        <v>35379</v>
      </c>
      <c r="JKO16" s="90">
        <v>35379</v>
      </c>
      <c r="JKP16" s="90">
        <v>35379</v>
      </c>
      <c r="JKQ16" s="90">
        <v>35379</v>
      </c>
      <c r="JKR16" s="90">
        <v>35379</v>
      </c>
      <c r="JKS16" s="90">
        <v>35379</v>
      </c>
      <c r="JKT16" s="90">
        <v>35379</v>
      </c>
      <c r="JKU16" s="90">
        <v>35379</v>
      </c>
      <c r="JKV16" s="90">
        <v>35379</v>
      </c>
      <c r="JKW16" s="90">
        <v>35379</v>
      </c>
      <c r="JKX16" s="90">
        <v>35379</v>
      </c>
      <c r="JKY16" s="90">
        <v>35379</v>
      </c>
      <c r="JKZ16" s="90">
        <v>35379</v>
      </c>
      <c r="JLA16" s="90">
        <v>35379</v>
      </c>
      <c r="JLB16" s="90">
        <v>35379</v>
      </c>
      <c r="JLC16" s="90">
        <v>35379</v>
      </c>
      <c r="JLD16" s="90">
        <v>35379</v>
      </c>
      <c r="JLE16" s="90">
        <v>35379</v>
      </c>
      <c r="JLF16" s="90">
        <v>35379</v>
      </c>
      <c r="JLG16" s="90">
        <v>35379</v>
      </c>
      <c r="JLH16" s="90">
        <v>35379</v>
      </c>
      <c r="JLI16" s="90">
        <v>35379</v>
      </c>
      <c r="JLJ16" s="90">
        <v>35379</v>
      </c>
      <c r="JLK16" s="90">
        <v>35379</v>
      </c>
      <c r="JLL16" s="90">
        <v>35379</v>
      </c>
      <c r="JLM16" s="90">
        <v>35379</v>
      </c>
      <c r="JLN16" s="90">
        <v>35379</v>
      </c>
      <c r="JLO16" s="90">
        <v>35379</v>
      </c>
      <c r="JLP16" s="90">
        <v>35379</v>
      </c>
      <c r="JLQ16" s="90">
        <v>35379</v>
      </c>
      <c r="JLR16" s="90">
        <v>35379</v>
      </c>
      <c r="JLS16" s="90">
        <v>35379</v>
      </c>
      <c r="JLT16" s="90">
        <v>35379</v>
      </c>
      <c r="JLU16" s="90">
        <v>35379</v>
      </c>
      <c r="JLV16" s="90">
        <v>35379</v>
      </c>
      <c r="JLW16" s="90">
        <v>35379</v>
      </c>
      <c r="JLX16" s="90">
        <v>35379</v>
      </c>
      <c r="JLY16" s="90">
        <v>35379</v>
      </c>
      <c r="JLZ16" s="90">
        <v>35379</v>
      </c>
      <c r="JMA16" s="90">
        <v>35379</v>
      </c>
      <c r="JMB16" s="90">
        <v>35379</v>
      </c>
      <c r="JMC16" s="90">
        <v>35379</v>
      </c>
      <c r="JMD16" s="90">
        <v>35379</v>
      </c>
      <c r="JME16" s="90">
        <v>35379</v>
      </c>
      <c r="JMF16" s="90">
        <v>35379</v>
      </c>
      <c r="JMG16" s="90">
        <v>35379</v>
      </c>
      <c r="JMH16" s="90">
        <v>35379</v>
      </c>
      <c r="JMI16" s="90">
        <v>35379</v>
      </c>
      <c r="JMJ16" s="90">
        <v>35379</v>
      </c>
      <c r="JMK16" s="90">
        <v>35379</v>
      </c>
      <c r="JML16" s="90">
        <v>35379</v>
      </c>
      <c r="JMM16" s="90">
        <v>35379</v>
      </c>
      <c r="JMN16" s="90">
        <v>35379</v>
      </c>
      <c r="JMO16" s="90">
        <v>35379</v>
      </c>
      <c r="JMP16" s="90">
        <v>35379</v>
      </c>
      <c r="JMQ16" s="90">
        <v>35379</v>
      </c>
      <c r="JMR16" s="90">
        <v>35379</v>
      </c>
      <c r="JMS16" s="90">
        <v>35379</v>
      </c>
      <c r="JMT16" s="90">
        <v>35379</v>
      </c>
      <c r="JMU16" s="90">
        <v>35379</v>
      </c>
      <c r="JMV16" s="90">
        <v>35379</v>
      </c>
      <c r="JMW16" s="90">
        <v>35379</v>
      </c>
      <c r="JMX16" s="90">
        <v>35379</v>
      </c>
      <c r="JMY16" s="90">
        <v>35379</v>
      </c>
      <c r="JMZ16" s="90">
        <v>35379</v>
      </c>
      <c r="JNA16" s="90">
        <v>35379</v>
      </c>
      <c r="JNB16" s="90">
        <v>35379</v>
      </c>
      <c r="JNC16" s="90">
        <v>35379</v>
      </c>
      <c r="JND16" s="90">
        <v>35379</v>
      </c>
      <c r="JNE16" s="90">
        <v>35379</v>
      </c>
      <c r="JNF16" s="90">
        <v>35379</v>
      </c>
      <c r="JNG16" s="90">
        <v>35379</v>
      </c>
      <c r="JNH16" s="90">
        <v>35379</v>
      </c>
      <c r="JNI16" s="90">
        <v>35379</v>
      </c>
      <c r="JNJ16" s="90">
        <v>35379</v>
      </c>
      <c r="JNK16" s="90">
        <v>35379</v>
      </c>
      <c r="JNL16" s="90">
        <v>35379</v>
      </c>
      <c r="JNM16" s="90">
        <v>35379</v>
      </c>
      <c r="JNN16" s="90">
        <v>35379</v>
      </c>
      <c r="JNO16" s="90">
        <v>35379</v>
      </c>
      <c r="JNP16" s="90">
        <v>35379</v>
      </c>
      <c r="JNQ16" s="90">
        <v>35379</v>
      </c>
      <c r="JNR16" s="90">
        <v>35379</v>
      </c>
      <c r="JNS16" s="90">
        <v>35379</v>
      </c>
      <c r="JNT16" s="90">
        <v>35379</v>
      </c>
      <c r="JNU16" s="90">
        <v>35379</v>
      </c>
      <c r="JNV16" s="90">
        <v>35379</v>
      </c>
      <c r="JNW16" s="90">
        <v>35379</v>
      </c>
      <c r="JNX16" s="90">
        <v>35379</v>
      </c>
      <c r="JNY16" s="90">
        <v>35379</v>
      </c>
      <c r="JNZ16" s="90">
        <v>35379</v>
      </c>
      <c r="JOA16" s="90">
        <v>35379</v>
      </c>
      <c r="JOB16" s="90">
        <v>35379</v>
      </c>
      <c r="JOC16" s="90">
        <v>35379</v>
      </c>
      <c r="JOD16" s="90">
        <v>35379</v>
      </c>
      <c r="JOE16" s="90">
        <v>35379</v>
      </c>
      <c r="JOF16" s="90">
        <v>35379</v>
      </c>
      <c r="JOG16" s="90">
        <v>35379</v>
      </c>
      <c r="JOH16" s="90">
        <v>35379</v>
      </c>
      <c r="JOI16" s="90">
        <v>35379</v>
      </c>
      <c r="JOJ16" s="90">
        <v>35379</v>
      </c>
      <c r="JOK16" s="90">
        <v>35379</v>
      </c>
      <c r="JOL16" s="90">
        <v>35379</v>
      </c>
      <c r="JOM16" s="90">
        <v>35379</v>
      </c>
      <c r="JON16" s="90">
        <v>35379</v>
      </c>
      <c r="JOO16" s="90">
        <v>35379</v>
      </c>
      <c r="JOP16" s="90">
        <v>35379</v>
      </c>
      <c r="JOQ16" s="90">
        <v>35379</v>
      </c>
      <c r="JOR16" s="90">
        <v>35379</v>
      </c>
      <c r="JOS16" s="90">
        <v>35379</v>
      </c>
      <c r="JOT16" s="90">
        <v>35379</v>
      </c>
      <c r="JOU16" s="90">
        <v>35379</v>
      </c>
      <c r="JOV16" s="90">
        <v>35379</v>
      </c>
      <c r="JOW16" s="90">
        <v>35379</v>
      </c>
      <c r="JOX16" s="90">
        <v>35379</v>
      </c>
      <c r="JOY16" s="90">
        <v>35379</v>
      </c>
      <c r="JOZ16" s="90">
        <v>35379</v>
      </c>
      <c r="JPA16" s="90">
        <v>35379</v>
      </c>
      <c r="JPB16" s="90">
        <v>35379</v>
      </c>
      <c r="JPC16" s="90">
        <v>35379</v>
      </c>
      <c r="JPD16" s="90">
        <v>35379</v>
      </c>
      <c r="JPE16" s="90">
        <v>35379</v>
      </c>
      <c r="JPF16" s="90">
        <v>35379</v>
      </c>
      <c r="JPG16" s="90">
        <v>35379</v>
      </c>
      <c r="JPH16" s="90">
        <v>35379</v>
      </c>
      <c r="JPI16" s="90">
        <v>35379</v>
      </c>
      <c r="JPJ16" s="90">
        <v>35379</v>
      </c>
      <c r="JPK16" s="90">
        <v>35379</v>
      </c>
      <c r="JPL16" s="90">
        <v>35379</v>
      </c>
      <c r="JPM16" s="90">
        <v>35379</v>
      </c>
      <c r="JPN16" s="90">
        <v>35379</v>
      </c>
      <c r="JPO16" s="90">
        <v>35379</v>
      </c>
      <c r="JPP16" s="90">
        <v>35379</v>
      </c>
      <c r="JPQ16" s="90">
        <v>35379</v>
      </c>
      <c r="JPR16" s="90">
        <v>35379</v>
      </c>
      <c r="JPS16" s="90">
        <v>35379</v>
      </c>
      <c r="JPT16" s="90">
        <v>35379</v>
      </c>
      <c r="JPU16" s="90">
        <v>35379</v>
      </c>
      <c r="JPV16" s="90">
        <v>35379</v>
      </c>
      <c r="JPW16" s="90">
        <v>35379</v>
      </c>
      <c r="JPX16" s="90">
        <v>35379</v>
      </c>
      <c r="JPY16" s="90">
        <v>35379</v>
      </c>
      <c r="JPZ16" s="90">
        <v>35379</v>
      </c>
      <c r="JQA16" s="90">
        <v>35379</v>
      </c>
      <c r="JQB16" s="90">
        <v>35379</v>
      </c>
      <c r="JQC16" s="90">
        <v>35379</v>
      </c>
      <c r="JQD16" s="90">
        <v>35379</v>
      </c>
      <c r="JQE16" s="90">
        <v>35379</v>
      </c>
      <c r="JQF16" s="90">
        <v>35379</v>
      </c>
      <c r="JQG16" s="90">
        <v>35379</v>
      </c>
      <c r="JQH16" s="90">
        <v>35379</v>
      </c>
      <c r="JQI16" s="90">
        <v>35379</v>
      </c>
      <c r="JQJ16" s="90">
        <v>35379</v>
      </c>
      <c r="JQK16" s="90">
        <v>35379</v>
      </c>
      <c r="JQL16" s="90">
        <v>35379</v>
      </c>
      <c r="JQM16" s="90">
        <v>35379</v>
      </c>
      <c r="JQN16" s="90">
        <v>35379</v>
      </c>
      <c r="JQO16" s="90">
        <v>35379</v>
      </c>
      <c r="JQP16" s="90">
        <v>35379</v>
      </c>
      <c r="JQQ16" s="90">
        <v>35379</v>
      </c>
      <c r="JQR16" s="90">
        <v>35379</v>
      </c>
      <c r="JQS16" s="90">
        <v>35379</v>
      </c>
      <c r="JQT16" s="90">
        <v>35379</v>
      </c>
      <c r="JQU16" s="90">
        <v>35379</v>
      </c>
      <c r="JQV16" s="90">
        <v>35379</v>
      </c>
      <c r="JQW16" s="90">
        <v>35379</v>
      </c>
      <c r="JQX16" s="90">
        <v>35379</v>
      </c>
      <c r="JQY16" s="90">
        <v>35379</v>
      </c>
      <c r="JQZ16" s="90">
        <v>35379</v>
      </c>
      <c r="JRA16" s="90">
        <v>35379</v>
      </c>
      <c r="JRB16" s="90">
        <v>35379</v>
      </c>
      <c r="JRC16" s="90">
        <v>35379</v>
      </c>
      <c r="JRD16" s="90">
        <v>35379</v>
      </c>
      <c r="JRE16" s="90">
        <v>35379</v>
      </c>
      <c r="JRF16" s="90">
        <v>35379</v>
      </c>
      <c r="JRG16" s="90">
        <v>35379</v>
      </c>
      <c r="JRH16" s="90">
        <v>35379</v>
      </c>
      <c r="JRI16" s="90">
        <v>35379</v>
      </c>
      <c r="JRJ16" s="90">
        <v>35379</v>
      </c>
      <c r="JRK16" s="90">
        <v>35379</v>
      </c>
      <c r="JRL16" s="90">
        <v>35379</v>
      </c>
      <c r="JRM16" s="90">
        <v>35379</v>
      </c>
      <c r="JRN16" s="90">
        <v>35379</v>
      </c>
      <c r="JRO16" s="90">
        <v>35379</v>
      </c>
      <c r="JRP16" s="90">
        <v>35379</v>
      </c>
      <c r="JRQ16" s="90">
        <v>35379</v>
      </c>
      <c r="JRR16" s="90">
        <v>35379</v>
      </c>
      <c r="JRS16" s="90">
        <v>35379</v>
      </c>
      <c r="JRT16" s="90">
        <v>35379</v>
      </c>
      <c r="JRU16" s="90">
        <v>35379</v>
      </c>
      <c r="JRV16" s="90">
        <v>35379</v>
      </c>
      <c r="JRW16" s="90">
        <v>35379</v>
      </c>
      <c r="JRX16" s="90">
        <v>35379</v>
      </c>
      <c r="JRY16" s="90">
        <v>35379</v>
      </c>
      <c r="JRZ16" s="90">
        <v>35379</v>
      </c>
      <c r="JSA16" s="90">
        <v>35379</v>
      </c>
      <c r="JSB16" s="90">
        <v>35379</v>
      </c>
      <c r="JSC16" s="90">
        <v>35379</v>
      </c>
      <c r="JSD16" s="90">
        <v>35379</v>
      </c>
      <c r="JSE16" s="90">
        <v>35379</v>
      </c>
      <c r="JSF16" s="90">
        <v>35379</v>
      </c>
      <c r="JSG16" s="90">
        <v>35379</v>
      </c>
      <c r="JSH16" s="90">
        <v>35379</v>
      </c>
      <c r="JSI16" s="90">
        <v>35379</v>
      </c>
      <c r="JSJ16" s="90">
        <v>35379</v>
      </c>
      <c r="JSK16" s="90">
        <v>35379</v>
      </c>
      <c r="JSL16" s="90">
        <v>35379</v>
      </c>
      <c r="JSM16" s="90">
        <v>35379</v>
      </c>
      <c r="JSN16" s="90">
        <v>35379</v>
      </c>
      <c r="JSO16" s="90">
        <v>35379</v>
      </c>
      <c r="JSP16" s="90">
        <v>35379</v>
      </c>
      <c r="JSQ16" s="90">
        <v>35379</v>
      </c>
      <c r="JSR16" s="90">
        <v>35379</v>
      </c>
      <c r="JSS16" s="90">
        <v>35379</v>
      </c>
      <c r="JST16" s="90">
        <v>35379</v>
      </c>
      <c r="JSU16" s="90">
        <v>35379</v>
      </c>
      <c r="JSV16" s="90">
        <v>35379</v>
      </c>
      <c r="JSW16" s="90">
        <v>35379</v>
      </c>
      <c r="JSX16" s="90">
        <v>35379</v>
      </c>
      <c r="JSY16" s="90">
        <v>35379</v>
      </c>
      <c r="JSZ16" s="90">
        <v>35379</v>
      </c>
      <c r="JTA16" s="90">
        <v>35379</v>
      </c>
      <c r="JTB16" s="90">
        <v>35379</v>
      </c>
      <c r="JTC16" s="90">
        <v>35379</v>
      </c>
      <c r="JTD16" s="90">
        <v>35379</v>
      </c>
      <c r="JTE16" s="90">
        <v>35379</v>
      </c>
      <c r="JTF16" s="90">
        <v>35379</v>
      </c>
      <c r="JTG16" s="90">
        <v>35379</v>
      </c>
      <c r="JTH16" s="90">
        <v>35379</v>
      </c>
      <c r="JTI16" s="90">
        <v>35379</v>
      </c>
      <c r="JTJ16" s="90">
        <v>35379</v>
      </c>
      <c r="JTK16" s="90">
        <v>35379</v>
      </c>
      <c r="JTL16" s="90">
        <v>35379</v>
      </c>
      <c r="JTM16" s="90">
        <v>35379</v>
      </c>
      <c r="JTN16" s="90">
        <v>35379</v>
      </c>
      <c r="JTO16" s="90">
        <v>35379</v>
      </c>
      <c r="JTP16" s="90">
        <v>35379</v>
      </c>
      <c r="JTQ16" s="90">
        <v>35379</v>
      </c>
      <c r="JTR16" s="90">
        <v>35379</v>
      </c>
      <c r="JTS16" s="90">
        <v>35379</v>
      </c>
      <c r="JTT16" s="90">
        <v>35379</v>
      </c>
      <c r="JTU16" s="90">
        <v>35379</v>
      </c>
      <c r="JTV16" s="90">
        <v>35379</v>
      </c>
      <c r="JTW16" s="90">
        <v>35379</v>
      </c>
      <c r="JTX16" s="90">
        <v>35379</v>
      </c>
      <c r="JTY16" s="90">
        <v>35379</v>
      </c>
      <c r="JTZ16" s="90">
        <v>35379</v>
      </c>
      <c r="JUA16" s="90">
        <v>35379</v>
      </c>
      <c r="JUB16" s="90">
        <v>35379</v>
      </c>
      <c r="JUC16" s="90">
        <v>35379</v>
      </c>
      <c r="JUD16" s="90">
        <v>35379</v>
      </c>
      <c r="JUE16" s="90">
        <v>35379</v>
      </c>
      <c r="JUF16" s="90">
        <v>35379</v>
      </c>
      <c r="JUG16" s="90">
        <v>35379</v>
      </c>
      <c r="JUH16" s="90">
        <v>35379</v>
      </c>
      <c r="JUI16" s="90">
        <v>35379</v>
      </c>
      <c r="JUJ16" s="90">
        <v>35379</v>
      </c>
      <c r="JUK16" s="90">
        <v>35379</v>
      </c>
      <c r="JUL16" s="90">
        <v>35379</v>
      </c>
      <c r="JUM16" s="90">
        <v>35379</v>
      </c>
      <c r="JUN16" s="90">
        <v>35379</v>
      </c>
      <c r="JUO16" s="90">
        <v>35379</v>
      </c>
      <c r="JUP16" s="90">
        <v>35379</v>
      </c>
      <c r="JUQ16" s="90">
        <v>35379</v>
      </c>
      <c r="JUR16" s="90">
        <v>35379</v>
      </c>
      <c r="JUS16" s="90">
        <v>35379</v>
      </c>
      <c r="JUT16" s="90">
        <v>35379</v>
      </c>
      <c r="JUU16" s="90">
        <v>35379</v>
      </c>
      <c r="JUV16" s="90">
        <v>35379</v>
      </c>
      <c r="JUW16" s="90">
        <v>35379</v>
      </c>
      <c r="JUX16" s="90">
        <v>35379</v>
      </c>
      <c r="JUY16" s="90">
        <v>35379</v>
      </c>
      <c r="JUZ16" s="90">
        <v>35379</v>
      </c>
      <c r="JVA16" s="90">
        <v>35379</v>
      </c>
      <c r="JVB16" s="90">
        <v>35379</v>
      </c>
      <c r="JVC16" s="90">
        <v>35379</v>
      </c>
      <c r="JVD16" s="90">
        <v>35379</v>
      </c>
      <c r="JVE16" s="90">
        <v>35379</v>
      </c>
      <c r="JVF16" s="90">
        <v>35379</v>
      </c>
      <c r="JVG16" s="90">
        <v>35379</v>
      </c>
      <c r="JVH16" s="90">
        <v>35379</v>
      </c>
      <c r="JVI16" s="90">
        <v>35379</v>
      </c>
      <c r="JVJ16" s="90">
        <v>35379</v>
      </c>
      <c r="JVK16" s="90">
        <v>35379</v>
      </c>
      <c r="JVL16" s="90">
        <v>35379</v>
      </c>
      <c r="JVM16" s="90">
        <v>35379</v>
      </c>
      <c r="JVN16" s="90">
        <v>35379</v>
      </c>
      <c r="JVO16" s="90">
        <v>35379</v>
      </c>
      <c r="JVP16" s="90">
        <v>35379</v>
      </c>
      <c r="JVQ16" s="90">
        <v>35379</v>
      </c>
      <c r="JVR16" s="90">
        <v>35379</v>
      </c>
      <c r="JVS16" s="90">
        <v>35379</v>
      </c>
      <c r="JVT16" s="90">
        <v>35379</v>
      </c>
      <c r="JVU16" s="90">
        <v>35379</v>
      </c>
      <c r="JVV16" s="90">
        <v>35379</v>
      </c>
      <c r="JVW16" s="90">
        <v>35379</v>
      </c>
      <c r="JVX16" s="90">
        <v>35379</v>
      </c>
      <c r="JVY16" s="90">
        <v>35379</v>
      </c>
      <c r="JVZ16" s="90">
        <v>35379</v>
      </c>
      <c r="JWA16" s="90">
        <v>35379</v>
      </c>
      <c r="JWB16" s="90">
        <v>35379</v>
      </c>
      <c r="JWC16" s="90">
        <v>35379</v>
      </c>
      <c r="JWD16" s="90">
        <v>35379</v>
      </c>
      <c r="JWE16" s="90">
        <v>35379</v>
      </c>
      <c r="JWF16" s="90">
        <v>35379</v>
      </c>
      <c r="JWG16" s="90">
        <v>35379</v>
      </c>
      <c r="JWH16" s="90">
        <v>35379</v>
      </c>
      <c r="JWI16" s="90">
        <v>35379</v>
      </c>
      <c r="JWJ16" s="90">
        <v>35379</v>
      </c>
      <c r="JWK16" s="90">
        <v>35379</v>
      </c>
      <c r="JWL16" s="90">
        <v>35379</v>
      </c>
      <c r="JWM16" s="90">
        <v>35379</v>
      </c>
      <c r="JWN16" s="90">
        <v>35379</v>
      </c>
      <c r="JWO16" s="90">
        <v>35379</v>
      </c>
      <c r="JWP16" s="90">
        <v>35379</v>
      </c>
      <c r="JWQ16" s="90">
        <v>35379</v>
      </c>
      <c r="JWR16" s="90">
        <v>35379</v>
      </c>
      <c r="JWS16" s="90">
        <v>35379</v>
      </c>
      <c r="JWT16" s="90">
        <v>35379</v>
      </c>
      <c r="JWU16" s="90">
        <v>35379</v>
      </c>
      <c r="JWV16" s="90">
        <v>35379</v>
      </c>
      <c r="JWW16" s="90">
        <v>35379</v>
      </c>
      <c r="JWX16" s="90">
        <v>35379</v>
      </c>
      <c r="JWY16" s="90">
        <v>35379</v>
      </c>
      <c r="JWZ16" s="90">
        <v>35379</v>
      </c>
      <c r="JXA16" s="90">
        <v>35379</v>
      </c>
      <c r="JXB16" s="90">
        <v>35379</v>
      </c>
      <c r="JXC16" s="90">
        <v>35379</v>
      </c>
      <c r="JXD16" s="90">
        <v>35379</v>
      </c>
      <c r="JXE16" s="90">
        <v>35379</v>
      </c>
      <c r="JXF16" s="90">
        <v>35379</v>
      </c>
      <c r="JXG16" s="90">
        <v>35379</v>
      </c>
      <c r="JXH16" s="90">
        <v>35379</v>
      </c>
      <c r="JXI16" s="90">
        <v>35379</v>
      </c>
      <c r="JXJ16" s="90">
        <v>35379</v>
      </c>
      <c r="JXK16" s="90">
        <v>35379</v>
      </c>
      <c r="JXL16" s="90">
        <v>35379</v>
      </c>
      <c r="JXM16" s="90">
        <v>35379</v>
      </c>
      <c r="JXN16" s="90">
        <v>35379</v>
      </c>
      <c r="JXO16" s="90">
        <v>35379</v>
      </c>
      <c r="JXP16" s="90">
        <v>35379</v>
      </c>
      <c r="JXQ16" s="90">
        <v>35379</v>
      </c>
      <c r="JXR16" s="90">
        <v>35379</v>
      </c>
      <c r="JXS16" s="90">
        <v>35379</v>
      </c>
      <c r="JXT16" s="90">
        <v>35379</v>
      </c>
      <c r="JXU16" s="90">
        <v>35379</v>
      </c>
      <c r="JXV16" s="90">
        <v>35379</v>
      </c>
      <c r="JXW16" s="90">
        <v>35379</v>
      </c>
      <c r="JXX16" s="90">
        <v>35379</v>
      </c>
      <c r="JXY16" s="90">
        <v>35379</v>
      </c>
      <c r="JXZ16" s="90">
        <v>35379</v>
      </c>
      <c r="JYA16" s="90">
        <v>35379</v>
      </c>
      <c r="JYB16" s="90">
        <v>35379</v>
      </c>
      <c r="JYC16" s="90">
        <v>35379</v>
      </c>
      <c r="JYD16" s="90">
        <v>35379</v>
      </c>
      <c r="JYE16" s="90">
        <v>35379</v>
      </c>
      <c r="JYF16" s="90">
        <v>35379</v>
      </c>
      <c r="JYG16" s="90">
        <v>35379</v>
      </c>
      <c r="JYH16" s="90">
        <v>35379</v>
      </c>
      <c r="JYI16" s="90">
        <v>35379</v>
      </c>
      <c r="JYJ16" s="90">
        <v>35379</v>
      </c>
      <c r="JYK16" s="90">
        <v>35379</v>
      </c>
      <c r="JYL16" s="90">
        <v>35379</v>
      </c>
      <c r="JYM16" s="90">
        <v>35379</v>
      </c>
      <c r="JYN16" s="90">
        <v>35379</v>
      </c>
      <c r="JYO16" s="90">
        <v>35379</v>
      </c>
      <c r="JYP16" s="90">
        <v>35379</v>
      </c>
      <c r="JYQ16" s="90">
        <v>35379</v>
      </c>
      <c r="JYR16" s="90">
        <v>35379</v>
      </c>
      <c r="JYS16" s="90">
        <v>35379</v>
      </c>
      <c r="JYT16" s="90">
        <v>35379</v>
      </c>
      <c r="JYU16" s="90">
        <v>35379</v>
      </c>
      <c r="JYV16" s="90">
        <v>35379</v>
      </c>
      <c r="JYW16" s="90">
        <v>35379</v>
      </c>
      <c r="JYX16" s="90">
        <v>35379</v>
      </c>
      <c r="JYY16" s="90">
        <v>35379</v>
      </c>
      <c r="JYZ16" s="90">
        <v>35379</v>
      </c>
      <c r="JZA16" s="90">
        <v>35379</v>
      </c>
      <c r="JZB16" s="90">
        <v>35379</v>
      </c>
      <c r="JZC16" s="90">
        <v>35379</v>
      </c>
      <c r="JZD16" s="90">
        <v>35379</v>
      </c>
      <c r="JZE16" s="90">
        <v>35379</v>
      </c>
      <c r="JZF16" s="90">
        <v>35379</v>
      </c>
      <c r="JZG16" s="90">
        <v>35379</v>
      </c>
      <c r="JZH16" s="90">
        <v>35379</v>
      </c>
      <c r="JZI16" s="90">
        <v>35379</v>
      </c>
      <c r="JZJ16" s="90">
        <v>35379</v>
      </c>
      <c r="JZK16" s="90">
        <v>35379</v>
      </c>
      <c r="JZL16" s="90">
        <v>35379</v>
      </c>
      <c r="JZM16" s="90">
        <v>35379</v>
      </c>
      <c r="JZN16" s="90">
        <v>35379</v>
      </c>
      <c r="JZO16" s="90">
        <v>35379</v>
      </c>
      <c r="JZP16" s="90">
        <v>35379</v>
      </c>
      <c r="JZQ16" s="90">
        <v>35379</v>
      </c>
      <c r="JZR16" s="90">
        <v>35379</v>
      </c>
      <c r="JZS16" s="90">
        <v>35379</v>
      </c>
      <c r="JZT16" s="90">
        <v>35379</v>
      </c>
      <c r="JZU16" s="90">
        <v>35379</v>
      </c>
      <c r="JZV16" s="90">
        <v>35379</v>
      </c>
      <c r="JZW16" s="90">
        <v>35379</v>
      </c>
      <c r="JZX16" s="90">
        <v>35379</v>
      </c>
      <c r="JZY16" s="90">
        <v>35379</v>
      </c>
      <c r="JZZ16" s="90">
        <v>35379</v>
      </c>
      <c r="KAA16" s="90">
        <v>35379</v>
      </c>
      <c r="KAB16" s="90">
        <v>35379</v>
      </c>
      <c r="KAC16" s="90">
        <v>35379</v>
      </c>
      <c r="KAD16" s="90">
        <v>35379</v>
      </c>
      <c r="KAE16" s="90">
        <v>35379</v>
      </c>
      <c r="KAF16" s="90">
        <v>35379</v>
      </c>
      <c r="KAG16" s="90">
        <v>35379</v>
      </c>
      <c r="KAH16" s="90">
        <v>35379</v>
      </c>
      <c r="KAI16" s="90">
        <v>35379</v>
      </c>
      <c r="KAJ16" s="90">
        <v>35379</v>
      </c>
      <c r="KAK16" s="90">
        <v>35379</v>
      </c>
      <c r="KAL16" s="90">
        <v>35379</v>
      </c>
      <c r="KAM16" s="90">
        <v>35379</v>
      </c>
      <c r="KAN16" s="90">
        <v>35379</v>
      </c>
      <c r="KAO16" s="90">
        <v>35379</v>
      </c>
      <c r="KAP16" s="90">
        <v>35379</v>
      </c>
      <c r="KAQ16" s="90">
        <v>35379</v>
      </c>
      <c r="KAR16" s="90">
        <v>35379</v>
      </c>
      <c r="KAS16" s="90">
        <v>35379</v>
      </c>
      <c r="KAT16" s="90">
        <v>35379</v>
      </c>
      <c r="KAU16" s="90">
        <v>35379</v>
      </c>
      <c r="KAV16" s="90">
        <v>35379</v>
      </c>
      <c r="KAW16" s="90">
        <v>35379</v>
      </c>
      <c r="KAX16" s="90">
        <v>35379</v>
      </c>
      <c r="KAY16" s="90">
        <v>35379</v>
      </c>
      <c r="KAZ16" s="90">
        <v>35379</v>
      </c>
      <c r="KBA16" s="90">
        <v>35379</v>
      </c>
      <c r="KBB16" s="90">
        <v>35379</v>
      </c>
      <c r="KBC16" s="90">
        <v>35379</v>
      </c>
      <c r="KBD16" s="90">
        <v>35379</v>
      </c>
      <c r="KBE16" s="90">
        <v>35379</v>
      </c>
      <c r="KBF16" s="90">
        <v>35379</v>
      </c>
      <c r="KBG16" s="90">
        <v>35379</v>
      </c>
      <c r="KBH16" s="90">
        <v>35379</v>
      </c>
      <c r="KBI16" s="90">
        <v>35379</v>
      </c>
      <c r="KBJ16" s="90">
        <v>35379</v>
      </c>
      <c r="KBK16" s="90">
        <v>35379</v>
      </c>
      <c r="KBL16" s="90">
        <v>35379</v>
      </c>
      <c r="KBM16" s="90">
        <v>35379</v>
      </c>
      <c r="KBN16" s="90">
        <v>35379</v>
      </c>
      <c r="KBO16" s="90">
        <v>35379</v>
      </c>
      <c r="KBP16" s="90">
        <v>35379</v>
      </c>
      <c r="KBQ16" s="90">
        <v>35379</v>
      </c>
      <c r="KBR16" s="90">
        <v>35379</v>
      </c>
      <c r="KBS16" s="90">
        <v>35379</v>
      </c>
      <c r="KBT16" s="90">
        <v>35379</v>
      </c>
      <c r="KBU16" s="90">
        <v>35379</v>
      </c>
      <c r="KBV16" s="90">
        <v>35379</v>
      </c>
      <c r="KBW16" s="90">
        <v>35379</v>
      </c>
      <c r="KBX16" s="90">
        <v>35379</v>
      </c>
      <c r="KBY16" s="90">
        <v>35379</v>
      </c>
      <c r="KBZ16" s="90">
        <v>35379</v>
      </c>
      <c r="KCA16" s="90">
        <v>35379</v>
      </c>
      <c r="KCB16" s="90">
        <v>35379</v>
      </c>
      <c r="KCC16" s="90">
        <v>35379</v>
      </c>
      <c r="KCD16" s="90">
        <v>35379</v>
      </c>
      <c r="KCE16" s="90">
        <v>35379</v>
      </c>
      <c r="KCF16" s="90">
        <v>35379</v>
      </c>
      <c r="KCG16" s="90">
        <v>35379</v>
      </c>
      <c r="KCH16" s="90">
        <v>35379</v>
      </c>
      <c r="KCI16" s="90">
        <v>35379</v>
      </c>
      <c r="KCJ16" s="90">
        <v>35379</v>
      </c>
      <c r="KCK16" s="90">
        <v>35379</v>
      </c>
      <c r="KCL16" s="90">
        <v>35379</v>
      </c>
      <c r="KCM16" s="90">
        <v>35379</v>
      </c>
      <c r="KCN16" s="90">
        <v>35379</v>
      </c>
      <c r="KCO16" s="90">
        <v>35379</v>
      </c>
      <c r="KCP16" s="90">
        <v>35379</v>
      </c>
      <c r="KCQ16" s="90">
        <v>35379</v>
      </c>
      <c r="KCR16" s="90">
        <v>35379</v>
      </c>
      <c r="KCS16" s="90">
        <v>35379</v>
      </c>
      <c r="KCT16" s="90">
        <v>35379</v>
      </c>
      <c r="KCU16" s="90">
        <v>35379</v>
      </c>
      <c r="KCV16" s="90">
        <v>35379</v>
      </c>
      <c r="KCW16" s="90">
        <v>35379</v>
      </c>
      <c r="KCX16" s="90">
        <v>35379</v>
      </c>
      <c r="KCY16" s="90">
        <v>35379</v>
      </c>
      <c r="KCZ16" s="90">
        <v>35379</v>
      </c>
      <c r="KDA16" s="90">
        <v>35379</v>
      </c>
      <c r="KDB16" s="90">
        <v>35379</v>
      </c>
      <c r="KDC16" s="90">
        <v>35379</v>
      </c>
      <c r="KDD16" s="90">
        <v>35379</v>
      </c>
      <c r="KDE16" s="90">
        <v>35379</v>
      </c>
      <c r="KDF16" s="90">
        <v>35379</v>
      </c>
      <c r="KDG16" s="90">
        <v>35379</v>
      </c>
      <c r="KDH16" s="90">
        <v>35379</v>
      </c>
      <c r="KDI16" s="90">
        <v>35379</v>
      </c>
      <c r="KDJ16" s="90">
        <v>35379</v>
      </c>
      <c r="KDK16" s="90">
        <v>35379</v>
      </c>
      <c r="KDL16" s="90">
        <v>35379</v>
      </c>
      <c r="KDM16" s="90">
        <v>35379</v>
      </c>
      <c r="KDN16" s="90">
        <v>35379</v>
      </c>
      <c r="KDO16" s="90">
        <v>35379</v>
      </c>
      <c r="KDP16" s="90">
        <v>35379</v>
      </c>
      <c r="KDQ16" s="90">
        <v>35379</v>
      </c>
      <c r="KDR16" s="90">
        <v>35379</v>
      </c>
      <c r="KDS16" s="90">
        <v>35379</v>
      </c>
      <c r="KDT16" s="90">
        <v>35379</v>
      </c>
      <c r="KDU16" s="90">
        <v>35379</v>
      </c>
      <c r="KDV16" s="90">
        <v>35379</v>
      </c>
      <c r="KDW16" s="90">
        <v>35379</v>
      </c>
      <c r="KDX16" s="90">
        <v>35379</v>
      </c>
      <c r="KDY16" s="90">
        <v>35379</v>
      </c>
      <c r="KDZ16" s="90">
        <v>35379</v>
      </c>
      <c r="KEA16" s="90">
        <v>35379</v>
      </c>
      <c r="KEB16" s="90">
        <v>35379</v>
      </c>
      <c r="KEC16" s="90">
        <v>35379</v>
      </c>
      <c r="KED16" s="90">
        <v>35379</v>
      </c>
      <c r="KEE16" s="90">
        <v>35379</v>
      </c>
      <c r="KEF16" s="90">
        <v>35379</v>
      </c>
      <c r="KEG16" s="90">
        <v>35379</v>
      </c>
      <c r="KEH16" s="90">
        <v>35379</v>
      </c>
      <c r="KEI16" s="90">
        <v>35379</v>
      </c>
      <c r="KEJ16" s="90">
        <v>35379</v>
      </c>
      <c r="KEK16" s="90">
        <v>35379</v>
      </c>
      <c r="KEL16" s="90">
        <v>35379</v>
      </c>
      <c r="KEM16" s="90">
        <v>35379</v>
      </c>
      <c r="KEN16" s="90">
        <v>35379</v>
      </c>
      <c r="KEO16" s="90">
        <v>35379</v>
      </c>
      <c r="KEP16" s="90">
        <v>35379</v>
      </c>
      <c r="KEQ16" s="90">
        <v>35379</v>
      </c>
      <c r="KER16" s="90">
        <v>35379</v>
      </c>
      <c r="KES16" s="90">
        <v>35379</v>
      </c>
      <c r="KET16" s="90">
        <v>35379</v>
      </c>
      <c r="KEU16" s="90">
        <v>35379</v>
      </c>
      <c r="KEV16" s="90">
        <v>35379</v>
      </c>
      <c r="KEW16" s="90">
        <v>35379</v>
      </c>
      <c r="KEX16" s="90">
        <v>35379</v>
      </c>
      <c r="KEY16" s="90">
        <v>35379</v>
      </c>
      <c r="KEZ16" s="90">
        <v>35379</v>
      </c>
      <c r="KFA16" s="90">
        <v>35379</v>
      </c>
      <c r="KFB16" s="90">
        <v>35379</v>
      </c>
      <c r="KFC16" s="90">
        <v>35379</v>
      </c>
      <c r="KFD16" s="90">
        <v>35379</v>
      </c>
      <c r="KFE16" s="90">
        <v>35379</v>
      </c>
      <c r="KFF16" s="90">
        <v>35379</v>
      </c>
      <c r="KFG16" s="90">
        <v>35379</v>
      </c>
      <c r="KFH16" s="90">
        <v>35379</v>
      </c>
      <c r="KFI16" s="90">
        <v>35379</v>
      </c>
      <c r="KFJ16" s="90">
        <v>35379</v>
      </c>
      <c r="KFK16" s="90">
        <v>35379</v>
      </c>
      <c r="KFL16" s="90">
        <v>35379</v>
      </c>
      <c r="KFM16" s="90">
        <v>35379</v>
      </c>
      <c r="KFN16" s="90">
        <v>35379</v>
      </c>
      <c r="KFO16" s="90">
        <v>35379</v>
      </c>
      <c r="KFP16" s="90">
        <v>35379</v>
      </c>
      <c r="KFQ16" s="90">
        <v>35379</v>
      </c>
      <c r="KFR16" s="90">
        <v>35379</v>
      </c>
      <c r="KFS16" s="90">
        <v>35379</v>
      </c>
      <c r="KFT16" s="90">
        <v>35379</v>
      </c>
      <c r="KFU16" s="90">
        <v>35379</v>
      </c>
      <c r="KFV16" s="90">
        <v>35379</v>
      </c>
      <c r="KFW16" s="90">
        <v>35379</v>
      </c>
      <c r="KFX16" s="90">
        <v>35379</v>
      </c>
      <c r="KFY16" s="90">
        <v>35379</v>
      </c>
      <c r="KFZ16" s="90">
        <v>35379</v>
      </c>
      <c r="KGA16" s="90">
        <v>35379</v>
      </c>
      <c r="KGB16" s="90">
        <v>35379</v>
      </c>
      <c r="KGC16" s="90">
        <v>35379</v>
      </c>
      <c r="KGD16" s="90">
        <v>35379</v>
      </c>
      <c r="KGE16" s="90">
        <v>35379</v>
      </c>
      <c r="KGF16" s="90">
        <v>35379</v>
      </c>
      <c r="KGG16" s="90">
        <v>35379</v>
      </c>
      <c r="KGH16" s="90">
        <v>35379</v>
      </c>
      <c r="KGI16" s="90">
        <v>35379</v>
      </c>
      <c r="KGJ16" s="90">
        <v>35379</v>
      </c>
      <c r="KGK16" s="90">
        <v>35379</v>
      </c>
      <c r="KGL16" s="90">
        <v>35379</v>
      </c>
      <c r="KGM16" s="90">
        <v>35379</v>
      </c>
      <c r="KGN16" s="90">
        <v>35379</v>
      </c>
      <c r="KGO16" s="90">
        <v>35379</v>
      </c>
      <c r="KGP16" s="90">
        <v>35379</v>
      </c>
      <c r="KGQ16" s="90">
        <v>35379</v>
      </c>
      <c r="KGR16" s="90">
        <v>35379</v>
      </c>
      <c r="KGS16" s="90">
        <v>35379</v>
      </c>
      <c r="KGT16" s="90">
        <v>35379</v>
      </c>
      <c r="KGU16" s="90">
        <v>35379</v>
      </c>
      <c r="KGV16" s="90">
        <v>35379</v>
      </c>
      <c r="KGW16" s="90">
        <v>35379</v>
      </c>
      <c r="KGX16" s="90">
        <v>35379</v>
      </c>
      <c r="KGY16" s="90">
        <v>35379</v>
      </c>
      <c r="KGZ16" s="90">
        <v>35379</v>
      </c>
      <c r="KHA16" s="90">
        <v>35379</v>
      </c>
      <c r="KHB16" s="90">
        <v>35379</v>
      </c>
      <c r="KHC16" s="90">
        <v>35379</v>
      </c>
      <c r="KHD16" s="90">
        <v>35379</v>
      </c>
      <c r="KHE16" s="90">
        <v>35379</v>
      </c>
      <c r="KHF16" s="90">
        <v>35379</v>
      </c>
      <c r="KHG16" s="90">
        <v>35379</v>
      </c>
      <c r="KHH16" s="90">
        <v>35379</v>
      </c>
      <c r="KHI16" s="90">
        <v>35379</v>
      </c>
      <c r="KHJ16" s="90">
        <v>35379</v>
      </c>
      <c r="KHK16" s="90">
        <v>35379</v>
      </c>
      <c r="KHL16" s="90">
        <v>35379</v>
      </c>
      <c r="KHM16" s="90">
        <v>35379</v>
      </c>
      <c r="KHN16" s="90">
        <v>35379</v>
      </c>
      <c r="KHO16" s="90">
        <v>35379</v>
      </c>
      <c r="KHP16" s="90">
        <v>35379</v>
      </c>
      <c r="KHQ16" s="90">
        <v>35379</v>
      </c>
      <c r="KHR16" s="90">
        <v>35379</v>
      </c>
      <c r="KHS16" s="90">
        <v>35379</v>
      </c>
      <c r="KHT16" s="90">
        <v>35379</v>
      </c>
      <c r="KHU16" s="90">
        <v>35379</v>
      </c>
      <c r="KHV16" s="90">
        <v>35379</v>
      </c>
      <c r="KHW16" s="90">
        <v>35379</v>
      </c>
      <c r="KHX16" s="90">
        <v>35379</v>
      </c>
      <c r="KHY16" s="90">
        <v>35379</v>
      </c>
      <c r="KHZ16" s="90">
        <v>35379</v>
      </c>
      <c r="KIA16" s="90">
        <v>35379</v>
      </c>
      <c r="KIB16" s="90">
        <v>35379</v>
      </c>
      <c r="KIC16" s="90">
        <v>35379</v>
      </c>
      <c r="KID16" s="90">
        <v>35379</v>
      </c>
      <c r="KIE16" s="90">
        <v>35379</v>
      </c>
      <c r="KIF16" s="90">
        <v>35379</v>
      </c>
      <c r="KIG16" s="90">
        <v>35379</v>
      </c>
      <c r="KIH16" s="90">
        <v>35379</v>
      </c>
      <c r="KII16" s="90">
        <v>35379</v>
      </c>
      <c r="KIJ16" s="90">
        <v>35379</v>
      </c>
      <c r="KIK16" s="90">
        <v>35379</v>
      </c>
      <c r="KIL16" s="90">
        <v>35379</v>
      </c>
      <c r="KIM16" s="90">
        <v>35379</v>
      </c>
      <c r="KIN16" s="90">
        <v>35379</v>
      </c>
      <c r="KIO16" s="90">
        <v>35379</v>
      </c>
      <c r="KIP16" s="90">
        <v>35379</v>
      </c>
      <c r="KIQ16" s="90">
        <v>35379</v>
      </c>
      <c r="KIR16" s="90">
        <v>35379</v>
      </c>
      <c r="KIS16" s="90">
        <v>35379</v>
      </c>
      <c r="KIT16" s="90">
        <v>35379</v>
      </c>
      <c r="KIU16" s="90">
        <v>35379</v>
      </c>
      <c r="KIV16" s="90">
        <v>35379</v>
      </c>
      <c r="KIW16" s="90">
        <v>35379</v>
      </c>
      <c r="KIX16" s="90">
        <v>35379</v>
      </c>
      <c r="KIY16" s="90">
        <v>35379</v>
      </c>
      <c r="KIZ16" s="90">
        <v>35379</v>
      </c>
      <c r="KJA16" s="90">
        <v>35379</v>
      </c>
      <c r="KJB16" s="90">
        <v>35379</v>
      </c>
      <c r="KJC16" s="90">
        <v>35379</v>
      </c>
      <c r="KJD16" s="90">
        <v>35379</v>
      </c>
      <c r="KJE16" s="90">
        <v>35379</v>
      </c>
      <c r="KJF16" s="90">
        <v>35379</v>
      </c>
      <c r="KJG16" s="90">
        <v>35379</v>
      </c>
      <c r="KJH16" s="90">
        <v>35379</v>
      </c>
      <c r="KJI16" s="90">
        <v>35379</v>
      </c>
      <c r="KJJ16" s="90">
        <v>35379</v>
      </c>
      <c r="KJK16" s="90">
        <v>35379</v>
      </c>
      <c r="KJL16" s="90">
        <v>35379</v>
      </c>
      <c r="KJM16" s="90">
        <v>35379</v>
      </c>
      <c r="KJN16" s="90">
        <v>35379</v>
      </c>
      <c r="KJO16" s="90">
        <v>35379</v>
      </c>
      <c r="KJP16" s="90">
        <v>35379</v>
      </c>
      <c r="KJQ16" s="90">
        <v>35379</v>
      </c>
      <c r="KJR16" s="90">
        <v>35379</v>
      </c>
      <c r="KJS16" s="90">
        <v>35379</v>
      </c>
      <c r="KJT16" s="90">
        <v>35379</v>
      </c>
      <c r="KJU16" s="90">
        <v>35379</v>
      </c>
      <c r="KJV16" s="90">
        <v>35379</v>
      </c>
      <c r="KJW16" s="90">
        <v>35379</v>
      </c>
      <c r="KJX16" s="90">
        <v>35379</v>
      </c>
      <c r="KJY16" s="90">
        <v>35379</v>
      </c>
      <c r="KJZ16" s="90">
        <v>35379</v>
      </c>
      <c r="KKA16" s="90">
        <v>35379</v>
      </c>
      <c r="KKB16" s="90">
        <v>35379</v>
      </c>
      <c r="KKC16" s="90">
        <v>35379</v>
      </c>
      <c r="KKD16" s="90">
        <v>35379</v>
      </c>
      <c r="KKE16" s="90">
        <v>35379</v>
      </c>
      <c r="KKF16" s="90">
        <v>35379</v>
      </c>
      <c r="KKG16" s="90">
        <v>35379</v>
      </c>
      <c r="KKH16" s="90">
        <v>35379</v>
      </c>
      <c r="KKI16" s="90">
        <v>35379</v>
      </c>
      <c r="KKJ16" s="90">
        <v>35379</v>
      </c>
      <c r="KKK16" s="90">
        <v>35379</v>
      </c>
      <c r="KKL16" s="90">
        <v>35379</v>
      </c>
      <c r="KKM16" s="90">
        <v>35379</v>
      </c>
      <c r="KKN16" s="90">
        <v>35379</v>
      </c>
      <c r="KKO16" s="90">
        <v>35379</v>
      </c>
      <c r="KKP16" s="90">
        <v>35379</v>
      </c>
      <c r="KKQ16" s="90">
        <v>35379</v>
      </c>
      <c r="KKR16" s="90">
        <v>35379</v>
      </c>
      <c r="KKS16" s="90">
        <v>35379</v>
      </c>
      <c r="KKT16" s="90">
        <v>35379</v>
      </c>
      <c r="KKU16" s="90">
        <v>35379</v>
      </c>
      <c r="KKV16" s="90">
        <v>35379</v>
      </c>
      <c r="KKW16" s="90">
        <v>35379</v>
      </c>
      <c r="KKX16" s="90">
        <v>35379</v>
      </c>
      <c r="KKY16" s="90">
        <v>35379</v>
      </c>
      <c r="KKZ16" s="90">
        <v>35379</v>
      </c>
      <c r="KLA16" s="90">
        <v>35379</v>
      </c>
      <c r="KLB16" s="90">
        <v>35379</v>
      </c>
      <c r="KLC16" s="90">
        <v>35379</v>
      </c>
      <c r="KLD16" s="90">
        <v>35379</v>
      </c>
      <c r="KLE16" s="90">
        <v>35379</v>
      </c>
      <c r="KLF16" s="90">
        <v>35379</v>
      </c>
      <c r="KLG16" s="90">
        <v>35379</v>
      </c>
      <c r="KLH16" s="90">
        <v>35379</v>
      </c>
      <c r="KLI16" s="90">
        <v>35379</v>
      </c>
      <c r="KLJ16" s="90">
        <v>35379</v>
      </c>
      <c r="KLK16" s="90">
        <v>35379</v>
      </c>
      <c r="KLL16" s="90">
        <v>35379</v>
      </c>
      <c r="KLM16" s="90">
        <v>35379</v>
      </c>
      <c r="KLN16" s="90">
        <v>35379</v>
      </c>
      <c r="KLO16" s="90">
        <v>35379</v>
      </c>
      <c r="KLP16" s="90">
        <v>35379</v>
      </c>
      <c r="KLQ16" s="90">
        <v>35379</v>
      </c>
      <c r="KLR16" s="90">
        <v>35379</v>
      </c>
      <c r="KLS16" s="90">
        <v>35379</v>
      </c>
      <c r="KLT16" s="90">
        <v>35379</v>
      </c>
      <c r="KLU16" s="90">
        <v>35379</v>
      </c>
      <c r="KLV16" s="90">
        <v>35379</v>
      </c>
      <c r="KLW16" s="90">
        <v>35379</v>
      </c>
      <c r="KLX16" s="90">
        <v>35379</v>
      </c>
      <c r="KLY16" s="90">
        <v>35379</v>
      </c>
      <c r="KLZ16" s="90">
        <v>35379</v>
      </c>
      <c r="KMA16" s="90">
        <v>35379</v>
      </c>
      <c r="KMB16" s="90">
        <v>35379</v>
      </c>
      <c r="KMC16" s="90">
        <v>35379</v>
      </c>
      <c r="KMD16" s="90">
        <v>35379</v>
      </c>
      <c r="KME16" s="90">
        <v>35379</v>
      </c>
      <c r="KMF16" s="90">
        <v>35379</v>
      </c>
      <c r="KMG16" s="90">
        <v>35379</v>
      </c>
      <c r="KMH16" s="90">
        <v>35379</v>
      </c>
      <c r="KMI16" s="90">
        <v>35379</v>
      </c>
      <c r="KMJ16" s="90">
        <v>35379</v>
      </c>
      <c r="KMK16" s="90">
        <v>35379</v>
      </c>
      <c r="KML16" s="90">
        <v>35379</v>
      </c>
      <c r="KMM16" s="90">
        <v>35379</v>
      </c>
      <c r="KMN16" s="90">
        <v>35379</v>
      </c>
      <c r="KMO16" s="90">
        <v>35379</v>
      </c>
      <c r="KMP16" s="90">
        <v>35379</v>
      </c>
      <c r="KMQ16" s="90">
        <v>35379</v>
      </c>
      <c r="KMR16" s="90">
        <v>35379</v>
      </c>
      <c r="KMS16" s="90">
        <v>35379</v>
      </c>
      <c r="KMT16" s="90">
        <v>35379</v>
      </c>
      <c r="KMU16" s="90">
        <v>35379</v>
      </c>
      <c r="KMV16" s="90">
        <v>35379</v>
      </c>
      <c r="KMW16" s="90">
        <v>35379</v>
      </c>
      <c r="KMX16" s="90">
        <v>35379</v>
      </c>
      <c r="KMY16" s="90">
        <v>35379</v>
      </c>
      <c r="KMZ16" s="90">
        <v>35379</v>
      </c>
      <c r="KNA16" s="90">
        <v>35379</v>
      </c>
      <c r="KNB16" s="90">
        <v>35379</v>
      </c>
      <c r="KNC16" s="90">
        <v>35379</v>
      </c>
      <c r="KND16" s="90">
        <v>35379</v>
      </c>
      <c r="KNE16" s="90">
        <v>35379</v>
      </c>
      <c r="KNF16" s="90">
        <v>35379</v>
      </c>
      <c r="KNG16" s="90">
        <v>35379</v>
      </c>
      <c r="KNH16" s="90">
        <v>35379</v>
      </c>
      <c r="KNI16" s="90">
        <v>35379</v>
      </c>
      <c r="KNJ16" s="90">
        <v>35379</v>
      </c>
      <c r="KNK16" s="90">
        <v>35379</v>
      </c>
      <c r="KNL16" s="90">
        <v>35379</v>
      </c>
      <c r="KNM16" s="90">
        <v>35379</v>
      </c>
      <c r="KNN16" s="90">
        <v>35379</v>
      </c>
      <c r="KNO16" s="90">
        <v>35379</v>
      </c>
      <c r="KNP16" s="90">
        <v>35379</v>
      </c>
      <c r="KNQ16" s="90">
        <v>35379</v>
      </c>
      <c r="KNR16" s="90">
        <v>35379</v>
      </c>
      <c r="KNS16" s="90">
        <v>35379</v>
      </c>
      <c r="KNT16" s="90">
        <v>35379</v>
      </c>
      <c r="KNU16" s="90">
        <v>35379</v>
      </c>
      <c r="KNV16" s="90">
        <v>35379</v>
      </c>
      <c r="KNW16" s="90">
        <v>35379</v>
      </c>
      <c r="KNX16" s="90">
        <v>35379</v>
      </c>
      <c r="KNY16" s="90">
        <v>35379</v>
      </c>
      <c r="KNZ16" s="90">
        <v>35379</v>
      </c>
      <c r="KOA16" s="90">
        <v>35379</v>
      </c>
      <c r="KOB16" s="90">
        <v>35379</v>
      </c>
      <c r="KOC16" s="90">
        <v>35379</v>
      </c>
      <c r="KOD16" s="90">
        <v>35379</v>
      </c>
      <c r="KOE16" s="90">
        <v>35379</v>
      </c>
      <c r="KOF16" s="90">
        <v>35379</v>
      </c>
      <c r="KOG16" s="90">
        <v>35379</v>
      </c>
      <c r="KOH16" s="90">
        <v>35379</v>
      </c>
      <c r="KOI16" s="90">
        <v>35379</v>
      </c>
      <c r="KOJ16" s="90">
        <v>35379</v>
      </c>
      <c r="KOK16" s="90">
        <v>35379</v>
      </c>
      <c r="KOL16" s="90">
        <v>35379</v>
      </c>
      <c r="KOM16" s="90">
        <v>35379</v>
      </c>
      <c r="KON16" s="90">
        <v>35379</v>
      </c>
      <c r="KOO16" s="90">
        <v>35379</v>
      </c>
      <c r="KOP16" s="90">
        <v>35379</v>
      </c>
      <c r="KOQ16" s="90">
        <v>35379</v>
      </c>
      <c r="KOR16" s="90">
        <v>35379</v>
      </c>
      <c r="KOS16" s="90">
        <v>35379</v>
      </c>
      <c r="KOT16" s="90">
        <v>35379</v>
      </c>
      <c r="KOU16" s="90">
        <v>35379</v>
      </c>
      <c r="KOV16" s="90">
        <v>35379</v>
      </c>
      <c r="KOW16" s="90">
        <v>35379</v>
      </c>
      <c r="KOX16" s="90">
        <v>35379</v>
      </c>
      <c r="KOY16" s="90">
        <v>35379</v>
      </c>
      <c r="KOZ16" s="90">
        <v>35379</v>
      </c>
      <c r="KPA16" s="90">
        <v>35379</v>
      </c>
      <c r="KPB16" s="90">
        <v>35379</v>
      </c>
      <c r="KPC16" s="90">
        <v>35379</v>
      </c>
      <c r="KPD16" s="90">
        <v>35379</v>
      </c>
      <c r="KPE16" s="90">
        <v>35379</v>
      </c>
      <c r="KPF16" s="90">
        <v>35379</v>
      </c>
      <c r="KPG16" s="90">
        <v>35379</v>
      </c>
      <c r="KPH16" s="90">
        <v>35379</v>
      </c>
      <c r="KPI16" s="90">
        <v>35379</v>
      </c>
      <c r="KPJ16" s="90">
        <v>35379</v>
      </c>
      <c r="KPK16" s="90">
        <v>35379</v>
      </c>
      <c r="KPL16" s="90">
        <v>35379</v>
      </c>
      <c r="KPM16" s="90">
        <v>35379</v>
      </c>
      <c r="KPN16" s="90">
        <v>35379</v>
      </c>
      <c r="KPO16" s="90">
        <v>35379</v>
      </c>
      <c r="KPP16" s="90">
        <v>35379</v>
      </c>
      <c r="KPQ16" s="90">
        <v>35379</v>
      </c>
      <c r="KPR16" s="90">
        <v>35379</v>
      </c>
      <c r="KPS16" s="90">
        <v>35379</v>
      </c>
      <c r="KPT16" s="90">
        <v>35379</v>
      </c>
      <c r="KPU16" s="90">
        <v>35379</v>
      </c>
      <c r="KPV16" s="90">
        <v>35379</v>
      </c>
      <c r="KPW16" s="90">
        <v>35379</v>
      </c>
      <c r="KPX16" s="90">
        <v>35379</v>
      </c>
      <c r="KPY16" s="90">
        <v>35379</v>
      </c>
      <c r="KPZ16" s="90">
        <v>35379</v>
      </c>
      <c r="KQA16" s="90">
        <v>35379</v>
      </c>
      <c r="KQB16" s="90">
        <v>35379</v>
      </c>
      <c r="KQC16" s="90">
        <v>35379</v>
      </c>
      <c r="KQD16" s="90">
        <v>35379</v>
      </c>
      <c r="KQE16" s="90">
        <v>35379</v>
      </c>
      <c r="KQF16" s="90">
        <v>35379</v>
      </c>
      <c r="KQG16" s="90">
        <v>35379</v>
      </c>
      <c r="KQH16" s="90">
        <v>35379</v>
      </c>
      <c r="KQI16" s="90">
        <v>35379</v>
      </c>
      <c r="KQJ16" s="90">
        <v>35379</v>
      </c>
      <c r="KQK16" s="90">
        <v>35379</v>
      </c>
      <c r="KQL16" s="90">
        <v>35379</v>
      </c>
      <c r="KQM16" s="90">
        <v>35379</v>
      </c>
      <c r="KQN16" s="90">
        <v>35379</v>
      </c>
      <c r="KQO16" s="90">
        <v>35379</v>
      </c>
      <c r="KQP16" s="90">
        <v>35379</v>
      </c>
      <c r="KQQ16" s="90">
        <v>35379</v>
      </c>
      <c r="KQR16" s="90">
        <v>35379</v>
      </c>
      <c r="KQS16" s="90">
        <v>35379</v>
      </c>
      <c r="KQT16" s="90">
        <v>35379</v>
      </c>
      <c r="KQU16" s="90">
        <v>35379</v>
      </c>
      <c r="KQV16" s="90">
        <v>35379</v>
      </c>
      <c r="KQW16" s="90">
        <v>35379</v>
      </c>
      <c r="KQX16" s="90">
        <v>35379</v>
      </c>
      <c r="KQY16" s="90">
        <v>35379</v>
      </c>
      <c r="KQZ16" s="90">
        <v>35379</v>
      </c>
      <c r="KRA16" s="90">
        <v>35379</v>
      </c>
      <c r="KRB16" s="90">
        <v>35379</v>
      </c>
      <c r="KRC16" s="90">
        <v>35379</v>
      </c>
      <c r="KRD16" s="90">
        <v>35379</v>
      </c>
      <c r="KRE16" s="90">
        <v>35379</v>
      </c>
      <c r="KRF16" s="90">
        <v>35379</v>
      </c>
      <c r="KRG16" s="90">
        <v>35379</v>
      </c>
      <c r="KRH16" s="90">
        <v>35379</v>
      </c>
      <c r="KRI16" s="90">
        <v>35379</v>
      </c>
      <c r="KRJ16" s="90">
        <v>35379</v>
      </c>
      <c r="KRK16" s="90">
        <v>35379</v>
      </c>
      <c r="KRL16" s="90">
        <v>35379</v>
      </c>
      <c r="KRM16" s="90">
        <v>35379</v>
      </c>
      <c r="KRN16" s="90">
        <v>35379</v>
      </c>
      <c r="KRO16" s="90">
        <v>35379</v>
      </c>
      <c r="KRP16" s="90">
        <v>35379</v>
      </c>
      <c r="KRQ16" s="90">
        <v>35379</v>
      </c>
      <c r="KRR16" s="90">
        <v>35379</v>
      </c>
      <c r="KRS16" s="90">
        <v>35379</v>
      </c>
      <c r="KRT16" s="90">
        <v>35379</v>
      </c>
      <c r="KRU16" s="90">
        <v>35379</v>
      </c>
      <c r="KRV16" s="90">
        <v>35379</v>
      </c>
      <c r="KRW16" s="90">
        <v>35379</v>
      </c>
      <c r="KRX16" s="90">
        <v>35379</v>
      </c>
      <c r="KRY16" s="90">
        <v>35379</v>
      </c>
      <c r="KRZ16" s="90">
        <v>35379</v>
      </c>
      <c r="KSA16" s="90">
        <v>35379</v>
      </c>
      <c r="KSB16" s="90">
        <v>35379</v>
      </c>
      <c r="KSC16" s="90">
        <v>35379</v>
      </c>
      <c r="KSD16" s="90">
        <v>35379</v>
      </c>
      <c r="KSE16" s="90">
        <v>35379</v>
      </c>
      <c r="KSF16" s="90">
        <v>35379</v>
      </c>
      <c r="KSG16" s="90">
        <v>35379</v>
      </c>
      <c r="KSH16" s="90">
        <v>35379</v>
      </c>
      <c r="KSI16" s="90">
        <v>35379</v>
      </c>
      <c r="KSJ16" s="90">
        <v>35379</v>
      </c>
      <c r="KSK16" s="90">
        <v>35379</v>
      </c>
      <c r="KSL16" s="90">
        <v>35379</v>
      </c>
      <c r="KSM16" s="90">
        <v>35379</v>
      </c>
      <c r="KSN16" s="90">
        <v>35379</v>
      </c>
      <c r="KSO16" s="90">
        <v>35379</v>
      </c>
      <c r="KSP16" s="90">
        <v>35379</v>
      </c>
      <c r="KSQ16" s="90">
        <v>35379</v>
      </c>
      <c r="KSR16" s="90">
        <v>35379</v>
      </c>
      <c r="KSS16" s="90">
        <v>35379</v>
      </c>
      <c r="KST16" s="90">
        <v>35379</v>
      </c>
      <c r="KSU16" s="90">
        <v>35379</v>
      </c>
      <c r="KSV16" s="90">
        <v>35379</v>
      </c>
      <c r="KSW16" s="90">
        <v>35379</v>
      </c>
      <c r="KSX16" s="90">
        <v>35379</v>
      </c>
      <c r="KSY16" s="90">
        <v>35379</v>
      </c>
      <c r="KSZ16" s="90">
        <v>35379</v>
      </c>
      <c r="KTA16" s="90">
        <v>35379</v>
      </c>
      <c r="KTB16" s="90">
        <v>35379</v>
      </c>
      <c r="KTC16" s="90">
        <v>35379</v>
      </c>
      <c r="KTD16" s="90">
        <v>35379</v>
      </c>
      <c r="KTE16" s="90">
        <v>35379</v>
      </c>
      <c r="KTF16" s="90">
        <v>35379</v>
      </c>
      <c r="KTG16" s="90">
        <v>35379</v>
      </c>
      <c r="KTH16" s="90">
        <v>35379</v>
      </c>
      <c r="KTI16" s="90">
        <v>35379</v>
      </c>
      <c r="KTJ16" s="90">
        <v>35379</v>
      </c>
      <c r="KTK16" s="90">
        <v>35379</v>
      </c>
      <c r="KTL16" s="90">
        <v>35379</v>
      </c>
      <c r="KTM16" s="90">
        <v>35379</v>
      </c>
      <c r="KTN16" s="90">
        <v>35379</v>
      </c>
      <c r="KTO16" s="90">
        <v>35379</v>
      </c>
      <c r="KTP16" s="90">
        <v>35379</v>
      </c>
      <c r="KTQ16" s="90">
        <v>35379</v>
      </c>
      <c r="KTR16" s="90">
        <v>35379</v>
      </c>
      <c r="KTS16" s="90">
        <v>35379</v>
      </c>
      <c r="KTT16" s="90">
        <v>35379</v>
      </c>
      <c r="KTU16" s="90">
        <v>35379</v>
      </c>
      <c r="KTV16" s="90">
        <v>35379</v>
      </c>
      <c r="KTW16" s="90">
        <v>35379</v>
      </c>
      <c r="KTX16" s="90">
        <v>35379</v>
      </c>
      <c r="KTY16" s="90">
        <v>35379</v>
      </c>
      <c r="KTZ16" s="90">
        <v>35379</v>
      </c>
      <c r="KUA16" s="90">
        <v>35379</v>
      </c>
      <c r="KUB16" s="90">
        <v>35379</v>
      </c>
      <c r="KUC16" s="90">
        <v>35379</v>
      </c>
      <c r="KUD16" s="90">
        <v>35379</v>
      </c>
      <c r="KUE16" s="90">
        <v>35379</v>
      </c>
      <c r="KUF16" s="90">
        <v>35379</v>
      </c>
      <c r="KUG16" s="90">
        <v>35379</v>
      </c>
      <c r="KUH16" s="90">
        <v>35379</v>
      </c>
      <c r="KUI16" s="90">
        <v>35379</v>
      </c>
      <c r="KUJ16" s="90">
        <v>35379</v>
      </c>
      <c r="KUK16" s="90">
        <v>35379</v>
      </c>
      <c r="KUL16" s="90">
        <v>35379</v>
      </c>
      <c r="KUM16" s="90">
        <v>35379</v>
      </c>
      <c r="KUN16" s="90">
        <v>35379</v>
      </c>
      <c r="KUO16" s="90">
        <v>35379</v>
      </c>
      <c r="KUP16" s="90">
        <v>35379</v>
      </c>
      <c r="KUQ16" s="90">
        <v>35379</v>
      </c>
      <c r="KUR16" s="90">
        <v>35379</v>
      </c>
      <c r="KUS16" s="90">
        <v>35379</v>
      </c>
      <c r="KUT16" s="90">
        <v>35379</v>
      </c>
      <c r="KUU16" s="90">
        <v>35379</v>
      </c>
      <c r="KUV16" s="90">
        <v>35379</v>
      </c>
      <c r="KUW16" s="90">
        <v>35379</v>
      </c>
      <c r="KUX16" s="90">
        <v>35379</v>
      </c>
      <c r="KUY16" s="90">
        <v>35379</v>
      </c>
      <c r="KUZ16" s="90">
        <v>35379</v>
      </c>
      <c r="KVA16" s="90">
        <v>35379</v>
      </c>
      <c r="KVB16" s="90">
        <v>35379</v>
      </c>
      <c r="KVC16" s="90">
        <v>35379</v>
      </c>
      <c r="KVD16" s="90">
        <v>35379</v>
      </c>
      <c r="KVE16" s="90">
        <v>35379</v>
      </c>
      <c r="KVF16" s="90">
        <v>35379</v>
      </c>
      <c r="KVG16" s="90">
        <v>35379</v>
      </c>
      <c r="KVH16" s="90">
        <v>35379</v>
      </c>
      <c r="KVI16" s="90">
        <v>35379</v>
      </c>
      <c r="KVJ16" s="90">
        <v>35379</v>
      </c>
      <c r="KVK16" s="90">
        <v>35379</v>
      </c>
      <c r="KVL16" s="90">
        <v>35379</v>
      </c>
      <c r="KVM16" s="90">
        <v>35379</v>
      </c>
      <c r="KVN16" s="90">
        <v>35379</v>
      </c>
      <c r="KVO16" s="90">
        <v>35379</v>
      </c>
      <c r="KVP16" s="90">
        <v>35379</v>
      </c>
      <c r="KVQ16" s="90">
        <v>35379</v>
      </c>
      <c r="KVR16" s="90">
        <v>35379</v>
      </c>
      <c r="KVS16" s="90">
        <v>35379</v>
      </c>
      <c r="KVT16" s="90">
        <v>35379</v>
      </c>
      <c r="KVU16" s="90">
        <v>35379</v>
      </c>
      <c r="KVV16" s="90">
        <v>35379</v>
      </c>
      <c r="KVW16" s="90">
        <v>35379</v>
      </c>
      <c r="KVX16" s="90">
        <v>35379</v>
      </c>
      <c r="KVY16" s="90">
        <v>35379</v>
      </c>
      <c r="KVZ16" s="90">
        <v>35379</v>
      </c>
      <c r="KWA16" s="90">
        <v>35379</v>
      </c>
      <c r="KWB16" s="90">
        <v>35379</v>
      </c>
      <c r="KWC16" s="90">
        <v>35379</v>
      </c>
      <c r="KWD16" s="90">
        <v>35379</v>
      </c>
      <c r="KWE16" s="90">
        <v>35379</v>
      </c>
      <c r="KWF16" s="90">
        <v>35379</v>
      </c>
      <c r="KWG16" s="90">
        <v>35379</v>
      </c>
      <c r="KWH16" s="90">
        <v>35379</v>
      </c>
      <c r="KWI16" s="90">
        <v>35379</v>
      </c>
      <c r="KWJ16" s="90">
        <v>35379</v>
      </c>
      <c r="KWK16" s="90">
        <v>35379</v>
      </c>
      <c r="KWL16" s="90">
        <v>35379</v>
      </c>
      <c r="KWM16" s="90">
        <v>35379</v>
      </c>
      <c r="KWN16" s="90">
        <v>35379</v>
      </c>
      <c r="KWO16" s="90">
        <v>35379</v>
      </c>
      <c r="KWP16" s="90">
        <v>35379</v>
      </c>
      <c r="KWQ16" s="90">
        <v>35379</v>
      </c>
      <c r="KWR16" s="90">
        <v>35379</v>
      </c>
      <c r="KWS16" s="90">
        <v>35379</v>
      </c>
      <c r="KWT16" s="90">
        <v>35379</v>
      </c>
      <c r="KWU16" s="90">
        <v>35379</v>
      </c>
      <c r="KWV16" s="90">
        <v>35379</v>
      </c>
      <c r="KWW16" s="90">
        <v>35379</v>
      </c>
      <c r="KWX16" s="90">
        <v>35379</v>
      </c>
      <c r="KWY16" s="90">
        <v>35379</v>
      </c>
      <c r="KWZ16" s="90">
        <v>35379</v>
      </c>
      <c r="KXA16" s="90">
        <v>35379</v>
      </c>
      <c r="KXB16" s="90">
        <v>35379</v>
      </c>
      <c r="KXC16" s="90">
        <v>35379</v>
      </c>
      <c r="KXD16" s="90">
        <v>35379</v>
      </c>
      <c r="KXE16" s="90">
        <v>35379</v>
      </c>
      <c r="KXF16" s="90">
        <v>35379</v>
      </c>
      <c r="KXG16" s="90">
        <v>35379</v>
      </c>
      <c r="KXH16" s="90">
        <v>35379</v>
      </c>
      <c r="KXI16" s="90">
        <v>35379</v>
      </c>
      <c r="KXJ16" s="90">
        <v>35379</v>
      </c>
      <c r="KXK16" s="90">
        <v>35379</v>
      </c>
      <c r="KXL16" s="90">
        <v>35379</v>
      </c>
      <c r="KXM16" s="90">
        <v>35379</v>
      </c>
      <c r="KXN16" s="90">
        <v>35379</v>
      </c>
      <c r="KXO16" s="90">
        <v>35379</v>
      </c>
      <c r="KXP16" s="90">
        <v>35379</v>
      </c>
      <c r="KXQ16" s="90">
        <v>35379</v>
      </c>
      <c r="KXR16" s="90">
        <v>35379</v>
      </c>
      <c r="KXS16" s="90">
        <v>35379</v>
      </c>
      <c r="KXT16" s="90">
        <v>35379</v>
      </c>
      <c r="KXU16" s="90">
        <v>35379</v>
      </c>
      <c r="KXV16" s="90">
        <v>35379</v>
      </c>
      <c r="KXW16" s="90">
        <v>35379</v>
      </c>
      <c r="KXX16" s="90">
        <v>35379</v>
      </c>
      <c r="KXY16" s="90">
        <v>35379</v>
      </c>
      <c r="KXZ16" s="90">
        <v>35379</v>
      </c>
      <c r="KYA16" s="90">
        <v>35379</v>
      </c>
      <c r="KYB16" s="90">
        <v>35379</v>
      </c>
      <c r="KYC16" s="90">
        <v>35379</v>
      </c>
      <c r="KYD16" s="90">
        <v>35379</v>
      </c>
      <c r="KYE16" s="90">
        <v>35379</v>
      </c>
      <c r="KYF16" s="90">
        <v>35379</v>
      </c>
      <c r="KYG16" s="90">
        <v>35379</v>
      </c>
      <c r="KYH16" s="90">
        <v>35379</v>
      </c>
      <c r="KYI16" s="90">
        <v>35379</v>
      </c>
      <c r="KYJ16" s="90">
        <v>35379</v>
      </c>
      <c r="KYK16" s="90">
        <v>35379</v>
      </c>
      <c r="KYL16" s="90">
        <v>35379</v>
      </c>
      <c r="KYM16" s="90">
        <v>35379</v>
      </c>
      <c r="KYN16" s="90">
        <v>35379</v>
      </c>
      <c r="KYO16" s="90">
        <v>35379</v>
      </c>
      <c r="KYP16" s="90">
        <v>35379</v>
      </c>
      <c r="KYQ16" s="90">
        <v>35379</v>
      </c>
      <c r="KYR16" s="90">
        <v>35379</v>
      </c>
      <c r="KYS16" s="90">
        <v>35379</v>
      </c>
      <c r="KYT16" s="90">
        <v>35379</v>
      </c>
      <c r="KYU16" s="90">
        <v>35379</v>
      </c>
      <c r="KYV16" s="90">
        <v>35379</v>
      </c>
      <c r="KYW16" s="90">
        <v>35379</v>
      </c>
      <c r="KYX16" s="90">
        <v>35379</v>
      </c>
      <c r="KYY16" s="90">
        <v>35379</v>
      </c>
      <c r="KYZ16" s="90">
        <v>35379</v>
      </c>
      <c r="KZA16" s="90">
        <v>35379</v>
      </c>
      <c r="KZB16" s="90">
        <v>35379</v>
      </c>
      <c r="KZC16" s="90">
        <v>35379</v>
      </c>
      <c r="KZD16" s="90">
        <v>35379</v>
      </c>
      <c r="KZE16" s="90">
        <v>35379</v>
      </c>
      <c r="KZF16" s="90">
        <v>35379</v>
      </c>
      <c r="KZG16" s="90">
        <v>35379</v>
      </c>
      <c r="KZH16" s="90">
        <v>35379</v>
      </c>
      <c r="KZI16" s="90">
        <v>35379</v>
      </c>
      <c r="KZJ16" s="90">
        <v>35379</v>
      </c>
      <c r="KZK16" s="90">
        <v>35379</v>
      </c>
      <c r="KZL16" s="90">
        <v>35379</v>
      </c>
      <c r="KZM16" s="90">
        <v>35379</v>
      </c>
      <c r="KZN16" s="90">
        <v>35379</v>
      </c>
      <c r="KZO16" s="90">
        <v>35379</v>
      </c>
      <c r="KZP16" s="90">
        <v>35379</v>
      </c>
      <c r="KZQ16" s="90">
        <v>35379</v>
      </c>
      <c r="KZR16" s="90">
        <v>35379</v>
      </c>
      <c r="KZS16" s="90">
        <v>35379</v>
      </c>
      <c r="KZT16" s="90">
        <v>35379</v>
      </c>
      <c r="KZU16" s="90">
        <v>35379</v>
      </c>
      <c r="KZV16" s="90">
        <v>35379</v>
      </c>
      <c r="KZW16" s="90">
        <v>35379</v>
      </c>
      <c r="KZX16" s="90">
        <v>35379</v>
      </c>
      <c r="KZY16" s="90">
        <v>35379</v>
      </c>
      <c r="KZZ16" s="90">
        <v>35379</v>
      </c>
      <c r="LAA16" s="90">
        <v>35379</v>
      </c>
      <c r="LAB16" s="90">
        <v>35379</v>
      </c>
      <c r="LAC16" s="90">
        <v>35379</v>
      </c>
      <c r="LAD16" s="90">
        <v>35379</v>
      </c>
      <c r="LAE16" s="90">
        <v>35379</v>
      </c>
      <c r="LAF16" s="90">
        <v>35379</v>
      </c>
      <c r="LAG16" s="90">
        <v>35379</v>
      </c>
      <c r="LAH16" s="90">
        <v>35379</v>
      </c>
      <c r="LAI16" s="90">
        <v>35379</v>
      </c>
      <c r="LAJ16" s="90">
        <v>35379</v>
      </c>
      <c r="LAK16" s="90">
        <v>35379</v>
      </c>
      <c r="LAL16" s="90">
        <v>35379</v>
      </c>
      <c r="LAM16" s="90">
        <v>35379</v>
      </c>
      <c r="LAN16" s="90">
        <v>35379</v>
      </c>
      <c r="LAO16" s="90">
        <v>35379</v>
      </c>
      <c r="LAP16" s="90">
        <v>35379</v>
      </c>
      <c r="LAQ16" s="90">
        <v>35379</v>
      </c>
      <c r="LAR16" s="90">
        <v>35379</v>
      </c>
      <c r="LAS16" s="90">
        <v>35379</v>
      </c>
      <c r="LAT16" s="90">
        <v>35379</v>
      </c>
      <c r="LAU16" s="90">
        <v>35379</v>
      </c>
      <c r="LAV16" s="90">
        <v>35379</v>
      </c>
      <c r="LAW16" s="90">
        <v>35379</v>
      </c>
      <c r="LAX16" s="90">
        <v>35379</v>
      </c>
      <c r="LAY16" s="90">
        <v>35379</v>
      </c>
      <c r="LAZ16" s="90">
        <v>35379</v>
      </c>
      <c r="LBA16" s="90">
        <v>35379</v>
      </c>
      <c r="LBB16" s="90">
        <v>35379</v>
      </c>
      <c r="LBC16" s="90">
        <v>35379</v>
      </c>
      <c r="LBD16" s="90">
        <v>35379</v>
      </c>
      <c r="LBE16" s="90">
        <v>35379</v>
      </c>
      <c r="LBF16" s="90">
        <v>35379</v>
      </c>
      <c r="LBG16" s="90">
        <v>35379</v>
      </c>
      <c r="LBH16" s="90">
        <v>35379</v>
      </c>
      <c r="LBI16" s="90">
        <v>35379</v>
      </c>
      <c r="LBJ16" s="90">
        <v>35379</v>
      </c>
      <c r="LBK16" s="90">
        <v>35379</v>
      </c>
      <c r="LBL16" s="90">
        <v>35379</v>
      </c>
      <c r="LBM16" s="90">
        <v>35379</v>
      </c>
      <c r="LBN16" s="90">
        <v>35379</v>
      </c>
      <c r="LBO16" s="90">
        <v>35379</v>
      </c>
      <c r="LBP16" s="90">
        <v>35379</v>
      </c>
      <c r="LBQ16" s="90">
        <v>35379</v>
      </c>
      <c r="LBR16" s="90">
        <v>35379</v>
      </c>
      <c r="LBS16" s="90">
        <v>35379</v>
      </c>
      <c r="LBT16" s="90">
        <v>35379</v>
      </c>
      <c r="LBU16" s="90">
        <v>35379</v>
      </c>
      <c r="LBV16" s="90">
        <v>35379</v>
      </c>
      <c r="LBW16" s="90">
        <v>35379</v>
      </c>
      <c r="LBX16" s="90">
        <v>35379</v>
      </c>
      <c r="LBY16" s="90">
        <v>35379</v>
      </c>
      <c r="LBZ16" s="90">
        <v>35379</v>
      </c>
      <c r="LCA16" s="90">
        <v>35379</v>
      </c>
      <c r="LCB16" s="90">
        <v>35379</v>
      </c>
      <c r="LCC16" s="90">
        <v>35379</v>
      </c>
      <c r="LCD16" s="90">
        <v>35379</v>
      </c>
      <c r="LCE16" s="90">
        <v>35379</v>
      </c>
      <c r="LCF16" s="90">
        <v>35379</v>
      </c>
      <c r="LCG16" s="90">
        <v>35379</v>
      </c>
      <c r="LCH16" s="90">
        <v>35379</v>
      </c>
      <c r="LCI16" s="90">
        <v>35379</v>
      </c>
      <c r="LCJ16" s="90">
        <v>35379</v>
      </c>
      <c r="LCK16" s="90">
        <v>35379</v>
      </c>
      <c r="LCL16" s="90">
        <v>35379</v>
      </c>
      <c r="LCM16" s="90">
        <v>35379</v>
      </c>
      <c r="LCN16" s="90">
        <v>35379</v>
      </c>
      <c r="LCO16" s="90">
        <v>35379</v>
      </c>
      <c r="LCP16" s="90">
        <v>35379</v>
      </c>
      <c r="LCQ16" s="90">
        <v>35379</v>
      </c>
      <c r="LCR16" s="90">
        <v>35379</v>
      </c>
      <c r="LCS16" s="90">
        <v>35379</v>
      </c>
      <c r="LCT16" s="90">
        <v>35379</v>
      </c>
      <c r="LCU16" s="90">
        <v>35379</v>
      </c>
      <c r="LCV16" s="90">
        <v>35379</v>
      </c>
      <c r="LCW16" s="90">
        <v>35379</v>
      </c>
      <c r="LCX16" s="90">
        <v>35379</v>
      </c>
      <c r="LCY16" s="90">
        <v>35379</v>
      </c>
      <c r="LCZ16" s="90">
        <v>35379</v>
      </c>
      <c r="LDA16" s="90">
        <v>35379</v>
      </c>
      <c r="LDB16" s="90">
        <v>35379</v>
      </c>
      <c r="LDC16" s="90">
        <v>35379</v>
      </c>
      <c r="LDD16" s="90">
        <v>35379</v>
      </c>
      <c r="LDE16" s="90">
        <v>35379</v>
      </c>
      <c r="LDF16" s="90">
        <v>35379</v>
      </c>
      <c r="LDG16" s="90">
        <v>35379</v>
      </c>
      <c r="LDH16" s="90">
        <v>35379</v>
      </c>
      <c r="LDI16" s="90">
        <v>35379</v>
      </c>
      <c r="LDJ16" s="90">
        <v>35379</v>
      </c>
      <c r="LDK16" s="90">
        <v>35379</v>
      </c>
      <c r="LDL16" s="90">
        <v>35379</v>
      </c>
      <c r="LDM16" s="90">
        <v>35379</v>
      </c>
      <c r="LDN16" s="90">
        <v>35379</v>
      </c>
      <c r="LDO16" s="90">
        <v>35379</v>
      </c>
      <c r="LDP16" s="90">
        <v>35379</v>
      </c>
      <c r="LDQ16" s="90">
        <v>35379</v>
      </c>
      <c r="LDR16" s="90">
        <v>35379</v>
      </c>
      <c r="LDS16" s="90">
        <v>35379</v>
      </c>
      <c r="LDT16" s="90">
        <v>35379</v>
      </c>
      <c r="LDU16" s="90">
        <v>35379</v>
      </c>
      <c r="LDV16" s="90">
        <v>35379</v>
      </c>
      <c r="LDW16" s="90">
        <v>35379</v>
      </c>
      <c r="LDX16" s="90">
        <v>35379</v>
      </c>
      <c r="LDY16" s="90">
        <v>35379</v>
      </c>
      <c r="LDZ16" s="90">
        <v>35379</v>
      </c>
      <c r="LEA16" s="90">
        <v>35379</v>
      </c>
      <c r="LEB16" s="90">
        <v>35379</v>
      </c>
      <c r="LEC16" s="90">
        <v>35379</v>
      </c>
      <c r="LED16" s="90">
        <v>35379</v>
      </c>
      <c r="LEE16" s="90">
        <v>35379</v>
      </c>
      <c r="LEF16" s="90">
        <v>35379</v>
      </c>
      <c r="LEG16" s="90">
        <v>35379</v>
      </c>
      <c r="LEH16" s="90">
        <v>35379</v>
      </c>
      <c r="LEI16" s="90">
        <v>35379</v>
      </c>
      <c r="LEJ16" s="90">
        <v>35379</v>
      </c>
      <c r="LEK16" s="90">
        <v>35379</v>
      </c>
      <c r="LEL16" s="90">
        <v>35379</v>
      </c>
      <c r="LEM16" s="90">
        <v>35379</v>
      </c>
      <c r="LEN16" s="90">
        <v>35379</v>
      </c>
      <c r="LEO16" s="90">
        <v>35379</v>
      </c>
      <c r="LEP16" s="90">
        <v>35379</v>
      </c>
      <c r="LEQ16" s="90">
        <v>35379</v>
      </c>
      <c r="LER16" s="90">
        <v>35379</v>
      </c>
      <c r="LES16" s="90">
        <v>35379</v>
      </c>
      <c r="LET16" s="90">
        <v>35379</v>
      </c>
      <c r="LEU16" s="90">
        <v>35379</v>
      </c>
      <c r="LEV16" s="90">
        <v>35379</v>
      </c>
      <c r="LEW16" s="90">
        <v>35379</v>
      </c>
      <c r="LEX16" s="90">
        <v>35379</v>
      </c>
      <c r="LEY16" s="90">
        <v>35379</v>
      </c>
      <c r="LEZ16" s="90">
        <v>35379</v>
      </c>
      <c r="LFA16" s="90">
        <v>35379</v>
      </c>
      <c r="LFB16" s="90">
        <v>35379</v>
      </c>
      <c r="LFC16" s="90">
        <v>35379</v>
      </c>
      <c r="LFD16" s="90">
        <v>35379</v>
      </c>
      <c r="LFE16" s="90">
        <v>35379</v>
      </c>
      <c r="LFF16" s="90">
        <v>35379</v>
      </c>
      <c r="LFG16" s="90">
        <v>35379</v>
      </c>
      <c r="LFH16" s="90">
        <v>35379</v>
      </c>
      <c r="LFI16" s="90">
        <v>35379</v>
      </c>
      <c r="LFJ16" s="90">
        <v>35379</v>
      </c>
      <c r="LFK16" s="90">
        <v>35379</v>
      </c>
      <c r="LFL16" s="90">
        <v>35379</v>
      </c>
      <c r="LFM16" s="90">
        <v>35379</v>
      </c>
      <c r="LFN16" s="90">
        <v>35379</v>
      </c>
      <c r="LFO16" s="90">
        <v>35379</v>
      </c>
      <c r="LFP16" s="90">
        <v>35379</v>
      </c>
      <c r="LFQ16" s="90">
        <v>35379</v>
      </c>
      <c r="LFR16" s="90">
        <v>35379</v>
      </c>
      <c r="LFS16" s="90">
        <v>35379</v>
      </c>
      <c r="LFT16" s="90">
        <v>35379</v>
      </c>
      <c r="LFU16" s="90">
        <v>35379</v>
      </c>
      <c r="LFV16" s="90">
        <v>35379</v>
      </c>
      <c r="LFW16" s="90">
        <v>35379</v>
      </c>
      <c r="LFX16" s="90">
        <v>35379</v>
      </c>
      <c r="LFY16" s="90">
        <v>35379</v>
      </c>
      <c r="LFZ16" s="90">
        <v>35379</v>
      </c>
      <c r="LGA16" s="90">
        <v>35379</v>
      </c>
      <c r="LGB16" s="90">
        <v>35379</v>
      </c>
      <c r="LGC16" s="90">
        <v>35379</v>
      </c>
      <c r="LGD16" s="90">
        <v>35379</v>
      </c>
      <c r="LGE16" s="90">
        <v>35379</v>
      </c>
      <c r="LGF16" s="90">
        <v>35379</v>
      </c>
      <c r="LGG16" s="90">
        <v>35379</v>
      </c>
      <c r="LGH16" s="90">
        <v>35379</v>
      </c>
      <c r="LGI16" s="90">
        <v>35379</v>
      </c>
      <c r="LGJ16" s="90">
        <v>35379</v>
      </c>
      <c r="LGK16" s="90">
        <v>35379</v>
      </c>
      <c r="LGL16" s="90">
        <v>35379</v>
      </c>
      <c r="LGM16" s="90">
        <v>35379</v>
      </c>
      <c r="LGN16" s="90">
        <v>35379</v>
      </c>
      <c r="LGO16" s="90">
        <v>35379</v>
      </c>
      <c r="LGP16" s="90">
        <v>35379</v>
      </c>
      <c r="LGQ16" s="90">
        <v>35379</v>
      </c>
      <c r="LGR16" s="90">
        <v>35379</v>
      </c>
      <c r="LGS16" s="90">
        <v>35379</v>
      </c>
      <c r="LGT16" s="90">
        <v>35379</v>
      </c>
      <c r="LGU16" s="90">
        <v>35379</v>
      </c>
      <c r="LGV16" s="90">
        <v>35379</v>
      </c>
      <c r="LGW16" s="90">
        <v>35379</v>
      </c>
      <c r="LGX16" s="90">
        <v>35379</v>
      </c>
      <c r="LGY16" s="90">
        <v>35379</v>
      </c>
      <c r="LGZ16" s="90">
        <v>35379</v>
      </c>
      <c r="LHA16" s="90">
        <v>35379</v>
      </c>
      <c r="LHB16" s="90">
        <v>35379</v>
      </c>
      <c r="LHC16" s="90">
        <v>35379</v>
      </c>
      <c r="LHD16" s="90">
        <v>35379</v>
      </c>
      <c r="LHE16" s="90">
        <v>35379</v>
      </c>
      <c r="LHF16" s="90">
        <v>35379</v>
      </c>
      <c r="LHG16" s="90">
        <v>35379</v>
      </c>
      <c r="LHH16" s="90">
        <v>35379</v>
      </c>
      <c r="LHI16" s="90">
        <v>35379</v>
      </c>
      <c r="LHJ16" s="90">
        <v>35379</v>
      </c>
      <c r="LHK16" s="90">
        <v>35379</v>
      </c>
      <c r="LHL16" s="90">
        <v>35379</v>
      </c>
      <c r="LHM16" s="90">
        <v>35379</v>
      </c>
      <c r="LHN16" s="90">
        <v>35379</v>
      </c>
      <c r="LHO16" s="90">
        <v>35379</v>
      </c>
      <c r="LHP16" s="90">
        <v>35379</v>
      </c>
      <c r="LHQ16" s="90">
        <v>35379</v>
      </c>
      <c r="LHR16" s="90">
        <v>35379</v>
      </c>
      <c r="LHS16" s="90">
        <v>35379</v>
      </c>
      <c r="LHT16" s="90">
        <v>35379</v>
      </c>
      <c r="LHU16" s="90">
        <v>35379</v>
      </c>
      <c r="LHV16" s="90">
        <v>35379</v>
      </c>
      <c r="LHW16" s="90">
        <v>35379</v>
      </c>
      <c r="LHX16" s="90">
        <v>35379</v>
      </c>
      <c r="LHY16" s="90">
        <v>35379</v>
      </c>
      <c r="LHZ16" s="90">
        <v>35379</v>
      </c>
      <c r="LIA16" s="90">
        <v>35379</v>
      </c>
      <c r="LIB16" s="90">
        <v>35379</v>
      </c>
      <c r="LIC16" s="90">
        <v>35379</v>
      </c>
      <c r="LID16" s="90">
        <v>35379</v>
      </c>
      <c r="LIE16" s="90">
        <v>35379</v>
      </c>
      <c r="LIF16" s="90">
        <v>35379</v>
      </c>
      <c r="LIG16" s="90">
        <v>35379</v>
      </c>
      <c r="LIH16" s="90">
        <v>35379</v>
      </c>
      <c r="LII16" s="90">
        <v>35379</v>
      </c>
      <c r="LIJ16" s="90">
        <v>35379</v>
      </c>
      <c r="LIK16" s="90">
        <v>35379</v>
      </c>
      <c r="LIL16" s="90">
        <v>35379</v>
      </c>
      <c r="LIM16" s="90">
        <v>35379</v>
      </c>
      <c r="LIN16" s="90">
        <v>35379</v>
      </c>
      <c r="LIO16" s="90">
        <v>35379</v>
      </c>
      <c r="LIP16" s="90">
        <v>35379</v>
      </c>
      <c r="LIQ16" s="90">
        <v>35379</v>
      </c>
      <c r="LIR16" s="90">
        <v>35379</v>
      </c>
      <c r="LIS16" s="90">
        <v>35379</v>
      </c>
      <c r="LIT16" s="90">
        <v>35379</v>
      </c>
      <c r="LIU16" s="90">
        <v>35379</v>
      </c>
      <c r="LIV16" s="90">
        <v>35379</v>
      </c>
      <c r="LIW16" s="90">
        <v>35379</v>
      </c>
      <c r="LIX16" s="90">
        <v>35379</v>
      </c>
      <c r="LIY16" s="90">
        <v>35379</v>
      </c>
      <c r="LIZ16" s="90">
        <v>35379</v>
      </c>
      <c r="LJA16" s="90">
        <v>35379</v>
      </c>
      <c r="LJB16" s="90">
        <v>35379</v>
      </c>
      <c r="LJC16" s="90">
        <v>35379</v>
      </c>
      <c r="LJD16" s="90">
        <v>35379</v>
      </c>
      <c r="LJE16" s="90">
        <v>35379</v>
      </c>
      <c r="LJF16" s="90">
        <v>35379</v>
      </c>
      <c r="LJG16" s="90">
        <v>35379</v>
      </c>
      <c r="LJH16" s="90">
        <v>35379</v>
      </c>
      <c r="LJI16" s="90">
        <v>35379</v>
      </c>
      <c r="LJJ16" s="90">
        <v>35379</v>
      </c>
      <c r="LJK16" s="90">
        <v>35379</v>
      </c>
      <c r="LJL16" s="90">
        <v>35379</v>
      </c>
      <c r="LJM16" s="90">
        <v>35379</v>
      </c>
      <c r="LJN16" s="90">
        <v>35379</v>
      </c>
      <c r="LJO16" s="90">
        <v>35379</v>
      </c>
      <c r="LJP16" s="90">
        <v>35379</v>
      </c>
      <c r="LJQ16" s="90">
        <v>35379</v>
      </c>
      <c r="LJR16" s="90">
        <v>35379</v>
      </c>
      <c r="LJS16" s="90">
        <v>35379</v>
      </c>
      <c r="LJT16" s="90">
        <v>35379</v>
      </c>
      <c r="LJU16" s="90">
        <v>35379</v>
      </c>
      <c r="LJV16" s="90">
        <v>35379</v>
      </c>
      <c r="LJW16" s="90">
        <v>35379</v>
      </c>
      <c r="LJX16" s="90">
        <v>35379</v>
      </c>
      <c r="LJY16" s="90">
        <v>35379</v>
      </c>
      <c r="LJZ16" s="90">
        <v>35379</v>
      </c>
      <c r="LKA16" s="90">
        <v>35379</v>
      </c>
      <c r="LKB16" s="90">
        <v>35379</v>
      </c>
      <c r="LKC16" s="90">
        <v>35379</v>
      </c>
      <c r="LKD16" s="90">
        <v>35379</v>
      </c>
      <c r="LKE16" s="90">
        <v>35379</v>
      </c>
      <c r="LKF16" s="90">
        <v>35379</v>
      </c>
      <c r="LKG16" s="90">
        <v>35379</v>
      </c>
      <c r="LKH16" s="90">
        <v>35379</v>
      </c>
      <c r="LKI16" s="90">
        <v>35379</v>
      </c>
      <c r="LKJ16" s="90">
        <v>35379</v>
      </c>
      <c r="LKK16" s="90">
        <v>35379</v>
      </c>
      <c r="LKL16" s="90">
        <v>35379</v>
      </c>
      <c r="LKM16" s="90">
        <v>35379</v>
      </c>
      <c r="LKN16" s="90">
        <v>35379</v>
      </c>
      <c r="LKO16" s="90">
        <v>35379</v>
      </c>
      <c r="LKP16" s="90">
        <v>35379</v>
      </c>
      <c r="LKQ16" s="90">
        <v>35379</v>
      </c>
      <c r="LKR16" s="90">
        <v>35379</v>
      </c>
      <c r="LKS16" s="90">
        <v>35379</v>
      </c>
      <c r="LKT16" s="90">
        <v>35379</v>
      </c>
      <c r="LKU16" s="90">
        <v>35379</v>
      </c>
      <c r="LKV16" s="90">
        <v>35379</v>
      </c>
      <c r="LKW16" s="90">
        <v>35379</v>
      </c>
      <c r="LKX16" s="90">
        <v>35379</v>
      </c>
      <c r="LKY16" s="90">
        <v>35379</v>
      </c>
      <c r="LKZ16" s="90">
        <v>35379</v>
      </c>
      <c r="LLA16" s="90">
        <v>35379</v>
      </c>
      <c r="LLB16" s="90">
        <v>35379</v>
      </c>
      <c r="LLC16" s="90">
        <v>35379</v>
      </c>
      <c r="LLD16" s="90">
        <v>35379</v>
      </c>
      <c r="LLE16" s="90">
        <v>35379</v>
      </c>
      <c r="LLF16" s="90">
        <v>35379</v>
      </c>
      <c r="LLG16" s="90">
        <v>35379</v>
      </c>
      <c r="LLH16" s="90">
        <v>35379</v>
      </c>
      <c r="LLI16" s="90">
        <v>35379</v>
      </c>
      <c r="LLJ16" s="90">
        <v>35379</v>
      </c>
      <c r="LLK16" s="90">
        <v>35379</v>
      </c>
      <c r="LLL16" s="90">
        <v>35379</v>
      </c>
      <c r="LLM16" s="90">
        <v>35379</v>
      </c>
      <c r="LLN16" s="90">
        <v>35379</v>
      </c>
      <c r="LLO16" s="90">
        <v>35379</v>
      </c>
      <c r="LLP16" s="90">
        <v>35379</v>
      </c>
      <c r="LLQ16" s="90">
        <v>35379</v>
      </c>
      <c r="LLR16" s="90">
        <v>35379</v>
      </c>
      <c r="LLS16" s="90">
        <v>35379</v>
      </c>
      <c r="LLT16" s="90">
        <v>35379</v>
      </c>
      <c r="LLU16" s="90">
        <v>35379</v>
      </c>
      <c r="LLV16" s="90">
        <v>35379</v>
      </c>
      <c r="LLW16" s="90">
        <v>35379</v>
      </c>
      <c r="LLX16" s="90">
        <v>35379</v>
      </c>
      <c r="LLY16" s="90">
        <v>35379</v>
      </c>
      <c r="LLZ16" s="90">
        <v>35379</v>
      </c>
      <c r="LMA16" s="90">
        <v>35379</v>
      </c>
      <c r="LMB16" s="90">
        <v>35379</v>
      </c>
      <c r="LMC16" s="90">
        <v>35379</v>
      </c>
      <c r="LMD16" s="90">
        <v>35379</v>
      </c>
      <c r="LME16" s="90">
        <v>35379</v>
      </c>
      <c r="LMF16" s="90">
        <v>35379</v>
      </c>
      <c r="LMG16" s="90">
        <v>35379</v>
      </c>
      <c r="LMH16" s="90">
        <v>35379</v>
      </c>
      <c r="LMI16" s="90">
        <v>35379</v>
      </c>
      <c r="LMJ16" s="90">
        <v>35379</v>
      </c>
      <c r="LMK16" s="90">
        <v>35379</v>
      </c>
      <c r="LML16" s="90">
        <v>35379</v>
      </c>
      <c r="LMM16" s="90">
        <v>35379</v>
      </c>
      <c r="LMN16" s="90">
        <v>35379</v>
      </c>
      <c r="LMO16" s="90">
        <v>35379</v>
      </c>
      <c r="LMP16" s="90">
        <v>35379</v>
      </c>
      <c r="LMQ16" s="90">
        <v>35379</v>
      </c>
      <c r="LMR16" s="90">
        <v>35379</v>
      </c>
      <c r="LMS16" s="90">
        <v>35379</v>
      </c>
      <c r="LMT16" s="90">
        <v>35379</v>
      </c>
      <c r="LMU16" s="90">
        <v>35379</v>
      </c>
      <c r="LMV16" s="90">
        <v>35379</v>
      </c>
      <c r="LMW16" s="90">
        <v>35379</v>
      </c>
      <c r="LMX16" s="90">
        <v>35379</v>
      </c>
      <c r="LMY16" s="90">
        <v>35379</v>
      </c>
      <c r="LMZ16" s="90">
        <v>35379</v>
      </c>
      <c r="LNA16" s="90">
        <v>35379</v>
      </c>
      <c r="LNB16" s="90">
        <v>35379</v>
      </c>
      <c r="LNC16" s="90">
        <v>35379</v>
      </c>
      <c r="LND16" s="90">
        <v>35379</v>
      </c>
      <c r="LNE16" s="90">
        <v>35379</v>
      </c>
      <c r="LNF16" s="90">
        <v>35379</v>
      </c>
      <c r="LNG16" s="90">
        <v>35379</v>
      </c>
      <c r="LNH16" s="90">
        <v>35379</v>
      </c>
      <c r="LNI16" s="90">
        <v>35379</v>
      </c>
      <c r="LNJ16" s="90">
        <v>35379</v>
      </c>
      <c r="LNK16" s="90">
        <v>35379</v>
      </c>
      <c r="LNL16" s="90">
        <v>35379</v>
      </c>
      <c r="LNM16" s="90">
        <v>35379</v>
      </c>
      <c r="LNN16" s="90">
        <v>35379</v>
      </c>
      <c r="LNO16" s="90">
        <v>35379</v>
      </c>
      <c r="LNP16" s="90">
        <v>35379</v>
      </c>
      <c r="LNQ16" s="90">
        <v>35379</v>
      </c>
      <c r="LNR16" s="90">
        <v>35379</v>
      </c>
      <c r="LNS16" s="90">
        <v>35379</v>
      </c>
      <c r="LNT16" s="90">
        <v>35379</v>
      </c>
      <c r="LNU16" s="90">
        <v>35379</v>
      </c>
      <c r="LNV16" s="90">
        <v>35379</v>
      </c>
      <c r="LNW16" s="90">
        <v>35379</v>
      </c>
      <c r="LNX16" s="90">
        <v>35379</v>
      </c>
      <c r="LNY16" s="90">
        <v>35379</v>
      </c>
      <c r="LNZ16" s="90">
        <v>35379</v>
      </c>
      <c r="LOA16" s="90">
        <v>35379</v>
      </c>
      <c r="LOB16" s="90">
        <v>35379</v>
      </c>
      <c r="LOC16" s="90">
        <v>35379</v>
      </c>
      <c r="LOD16" s="90">
        <v>35379</v>
      </c>
      <c r="LOE16" s="90">
        <v>35379</v>
      </c>
      <c r="LOF16" s="90">
        <v>35379</v>
      </c>
      <c r="LOG16" s="90">
        <v>35379</v>
      </c>
      <c r="LOH16" s="90">
        <v>35379</v>
      </c>
      <c r="LOI16" s="90">
        <v>35379</v>
      </c>
      <c r="LOJ16" s="90">
        <v>35379</v>
      </c>
      <c r="LOK16" s="90">
        <v>35379</v>
      </c>
      <c r="LOL16" s="90">
        <v>35379</v>
      </c>
      <c r="LOM16" s="90">
        <v>35379</v>
      </c>
      <c r="LON16" s="90">
        <v>35379</v>
      </c>
      <c r="LOO16" s="90">
        <v>35379</v>
      </c>
      <c r="LOP16" s="90">
        <v>35379</v>
      </c>
      <c r="LOQ16" s="90">
        <v>35379</v>
      </c>
      <c r="LOR16" s="90">
        <v>35379</v>
      </c>
      <c r="LOS16" s="90">
        <v>35379</v>
      </c>
      <c r="LOT16" s="90">
        <v>35379</v>
      </c>
      <c r="LOU16" s="90">
        <v>35379</v>
      </c>
      <c r="LOV16" s="90">
        <v>35379</v>
      </c>
      <c r="LOW16" s="90">
        <v>35379</v>
      </c>
      <c r="LOX16" s="90">
        <v>35379</v>
      </c>
      <c r="LOY16" s="90">
        <v>35379</v>
      </c>
      <c r="LOZ16" s="90">
        <v>35379</v>
      </c>
      <c r="LPA16" s="90">
        <v>35379</v>
      </c>
      <c r="LPB16" s="90">
        <v>35379</v>
      </c>
      <c r="LPC16" s="90">
        <v>35379</v>
      </c>
      <c r="LPD16" s="90">
        <v>35379</v>
      </c>
      <c r="LPE16" s="90">
        <v>35379</v>
      </c>
      <c r="LPF16" s="90">
        <v>35379</v>
      </c>
      <c r="LPG16" s="90">
        <v>35379</v>
      </c>
      <c r="LPH16" s="90">
        <v>35379</v>
      </c>
      <c r="LPI16" s="90">
        <v>35379</v>
      </c>
      <c r="LPJ16" s="90">
        <v>35379</v>
      </c>
      <c r="LPK16" s="90">
        <v>35379</v>
      </c>
      <c r="LPL16" s="90">
        <v>35379</v>
      </c>
      <c r="LPM16" s="90">
        <v>35379</v>
      </c>
      <c r="LPN16" s="90">
        <v>35379</v>
      </c>
      <c r="LPO16" s="90">
        <v>35379</v>
      </c>
      <c r="LPP16" s="90">
        <v>35379</v>
      </c>
      <c r="LPQ16" s="90">
        <v>35379</v>
      </c>
      <c r="LPR16" s="90">
        <v>35379</v>
      </c>
      <c r="LPS16" s="90">
        <v>35379</v>
      </c>
      <c r="LPT16" s="90">
        <v>35379</v>
      </c>
      <c r="LPU16" s="90">
        <v>35379</v>
      </c>
      <c r="LPV16" s="90">
        <v>35379</v>
      </c>
      <c r="LPW16" s="90">
        <v>35379</v>
      </c>
      <c r="LPX16" s="90">
        <v>35379</v>
      </c>
      <c r="LPY16" s="90">
        <v>35379</v>
      </c>
      <c r="LPZ16" s="90">
        <v>35379</v>
      </c>
      <c r="LQA16" s="90">
        <v>35379</v>
      </c>
      <c r="LQB16" s="90">
        <v>35379</v>
      </c>
      <c r="LQC16" s="90">
        <v>35379</v>
      </c>
      <c r="LQD16" s="90">
        <v>35379</v>
      </c>
      <c r="LQE16" s="90">
        <v>35379</v>
      </c>
      <c r="LQF16" s="90">
        <v>35379</v>
      </c>
      <c r="LQG16" s="90">
        <v>35379</v>
      </c>
      <c r="LQH16" s="90">
        <v>35379</v>
      </c>
      <c r="LQI16" s="90">
        <v>35379</v>
      </c>
      <c r="LQJ16" s="90">
        <v>35379</v>
      </c>
      <c r="LQK16" s="90">
        <v>35379</v>
      </c>
      <c r="LQL16" s="90">
        <v>35379</v>
      </c>
      <c r="LQM16" s="90">
        <v>35379</v>
      </c>
      <c r="LQN16" s="90">
        <v>35379</v>
      </c>
      <c r="LQO16" s="90">
        <v>35379</v>
      </c>
      <c r="LQP16" s="90">
        <v>35379</v>
      </c>
      <c r="LQQ16" s="90">
        <v>35379</v>
      </c>
      <c r="LQR16" s="90">
        <v>35379</v>
      </c>
      <c r="LQS16" s="90">
        <v>35379</v>
      </c>
      <c r="LQT16" s="90">
        <v>35379</v>
      </c>
      <c r="LQU16" s="90">
        <v>35379</v>
      </c>
      <c r="LQV16" s="90">
        <v>35379</v>
      </c>
      <c r="LQW16" s="90">
        <v>35379</v>
      </c>
      <c r="LQX16" s="90">
        <v>35379</v>
      </c>
      <c r="LQY16" s="90">
        <v>35379</v>
      </c>
      <c r="LQZ16" s="90">
        <v>35379</v>
      </c>
      <c r="LRA16" s="90">
        <v>35379</v>
      </c>
      <c r="LRB16" s="90">
        <v>35379</v>
      </c>
      <c r="LRC16" s="90">
        <v>35379</v>
      </c>
      <c r="LRD16" s="90">
        <v>35379</v>
      </c>
      <c r="LRE16" s="90">
        <v>35379</v>
      </c>
      <c r="LRF16" s="90">
        <v>35379</v>
      </c>
      <c r="LRG16" s="90">
        <v>35379</v>
      </c>
      <c r="LRH16" s="90">
        <v>35379</v>
      </c>
      <c r="LRI16" s="90">
        <v>35379</v>
      </c>
      <c r="LRJ16" s="90">
        <v>35379</v>
      </c>
      <c r="LRK16" s="90">
        <v>35379</v>
      </c>
      <c r="LRL16" s="90">
        <v>35379</v>
      </c>
      <c r="LRM16" s="90">
        <v>35379</v>
      </c>
      <c r="LRN16" s="90">
        <v>35379</v>
      </c>
      <c r="LRO16" s="90">
        <v>35379</v>
      </c>
      <c r="LRP16" s="90">
        <v>35379</v>
      </c>
      <c r="LRQ16" s="90">
        <v>35379</v>
      </c>
      <c r="LRR16" s="90">
        <v>35379</v>
      </c>
      <c r="LRS16" s="90">
        <v>35379</v>
      </c>
      <c r="LRT16" s="90">
        <v>35379</v>
      </c>
      <c r="LRU16" s="90">
        <v>35379</v>
      </c>
      <c r="LRV16" s="90">
        <v>35379</v>
      </c>
      <c r="LRW16" s="90">
        <v>35379</v>
      </c>
      <c r="LRX16" s="90">
        <v>35379</v>
      </c>
      <c r="LRY16" s="90">
        <v>35379</v>
      </c>
      <c r="LRZ16" s="90">
        <v>35379</v>
      </c>
      <c r="LSA16" s="90">
        <v>35379</v>
      </c>
      <c r="LSB16" s="90">
        <v>35379</v>
      </c>
      <c r="LSC16" s="90">
        <v>35379</v>
      </c>
      <c r="LSD16" s="90">
        <v>35379</v>
      </c>
      <c r="LSE16" s="90">
        <v>35379</v>
      </c>
      <c r="LSF16" s="90">
        <v>35379</v>
      </c>
      <c r="LSG16" s="90">
        <v>35379</v>
      </c>
      <c r="LSH16" s="90">
        <v>35379</v>
      </c>
      <c r="LSI16" s="90">
        <v>35379</v>
      </c>
      <c r="LSJ16" s="90">
        <v>35379</v>
      </c>
      <c r="LSK16" s="90">
        <v>35379</v>
      </c>
      <c r="LSL16" s="90">
        <v>35379</v>
      </c>
      <c r="LSM16" s="90">
        <v>35379</v>
      </c>
      <c r="LSN16" s="90">
        <v>35379</v>
      </c>
      <c r="LSO16" s="90">
        <v>35379</v>
      </c>
      <c r="LSP16" s="90">
        <v>35379</v>
      </c>
      <c r="LSQ16" s="90">
        <v>35379</v>
      </c>
      <c r="LSR16" s="90">
        <v>35379</v>
      </c>
      <c r="LSS16" s="90">
        <v>35379</v>
      </c>
      <c r="LST16" s="90">
        <v>35379</v>
      </c>
      <c r="LSU16" s="90">
        <v>35379</v>
      </c>
      <c r="LSV16" s="90">
        <v>35379</v>
      </c>
      <c r="LSW16" s="90">
        <v>35379</v>
      </c>
      <c r="LSX16" s="90">
        <v>35379</v>
      </c>
      <c r="LSY16" s="90">
        <v>35379</v>
      </c>
      <c r="LSZ16" s="90">
        <v>35379</v>
      </c>
      <c r="LTA16" s="90">
        <v>35379</v>
      </c>
      <c r="LTB16" s="90">
        <v>35379</v>
      </c>
      <c r="LTC16" s="90">
        <v>35379</v>
      </c>
      <c r="LTD16" s="90">
        <v>35379</v>
      </c>
      <c r="LTE16" s="90">
        <v>35379</v>
      </c>
      <c r="LTF16" s="90">
        <v>35379</v>
      </c>
      <c r="LTG16" s="90">
        <v>35379</v>
      </c>
      <c r="LTH16" s="90">
        <v>35379</v>
      </c>
      <c r="LTI16" s="90">
        <v>35379</v>
      </c>
      <c r="LTJ16" s="90">
        <v>35379</v>
      </c>
      <c r="LTK16" s="90">
        <v>35379</v>
      </c>
      <c r="LTL16" s="90">
        <v>35379</v>
      </c>
      <c r="LTM16" s="90">
        <v>35379</v>
      </c>
      <c r="LTN16" s="90">
        <v>35379</v>
      </c>
      <c r="LTO16" s="90">
        <v>35379</v>
      </c>
      <c r="LTP16" s="90">
        <v>35379</v>
      </c>
      <c r="LTQ16" s="90">
        <v>35379</v>
      </c>
      <c r="LTR16" s="90">
        <v>35379</v>
      </c>
      <c r="LTS16" s="90">
        <v>35379</v>
      </c>
      <c r="LTT16" s="90">
        <v>35379</v>
      </c>
      <c r="LTU16" s="90">
        <v>35379</v>
      </c>
      <c r="LTV16" s="90">
        <v>35379</v>
      </c>
      <c r="LTW16" s="90">
        <v>35379</v>
      </c>
      <c r="LTX16" s="90">
        <v>35379</v>
      </c>
      <c r="LTY16" s="90">
        <v>35379</v>
      </c>
      <c r="LTZ16" s="90">
        <v>35379</v>
      </c>
      <c r="LUA16" s="90">
        <v>35379</v>
      </c>
      <c r="LUB16" s="90">
        <v>35379</v>
      </c>
      <c r="LUC16" s="90">
        <v>35379</v>
      </c>
      <c r="LUD16" s="90">
        <v>35379</v>
      </c>
      <c r="LUE16" s="90">
        <v>35379</v>
      </c>
      <c r="LUF16" s="90">
        <v>35379</v>
      </c>
      <c r="LUG16" s="90">
        <v>35379</v>
      </c>
      <c r="LUH16" s="90">
        <v>35379</v>
      </c>
      <c r="LUI16" s="90">
        <v>35379</v>
      </c>
      <c r="LUJ16" s="90">
        <v>35379</v>
      </c>
      <c r="LUK16" s="90">
        <v>35379</v>
      </c>
      <c r="LUL16" s="90">
        <v>35379</v>
      </c>
      <c r="LUM16" s="90">
        <v>35379</v>
      </c>
      <c r="LUN16" s="90">
        <v>35379</v>
      </c>
      <c r="LUO16" s="90">
        <v>35379</v>
      </c>
      <c r="LUP16" s="90">
        <v>35379</v>
      </c>
      <c r="LUQ16" s="90">
        <v>35379</v>
      </c>
      <c r="LUR16" s="90">
        <v>35379</v>
      </c>
      <c r="LUS16" s="90">
        <v>35379</v>
      </c>
      <c r="LUT16" s="90">
        <v>35379</v>
      </c>
      <c r="LUU16" s="90">
        <v>35379</v>
      </c>
      <c r="LUV16" s="90">
        <v>35379</v>
      </c>
      <c r="LUW16" s="90">
        <v>35379</v>
      </c>
      <c r="LUX16" s="90">
        <v>35379</v>
      </c>
      <c r="LUY16" s="90">
        <v>35379</v>
      </c>
      <c r="LUZ16" s="90">
        <v>35379</v>
      </c>
      <c r="LVA16" s="90">
        <v>35379</v>
      </c>
      <c r="LVB16" s="90">
        <v>35379</v>
      </c>
      <c r="LVC16" s="90">
        <v>35379</v>
      </c>
      <c r="LVD16" s="90">
        <v>35379</v>
      </c>
      <c r="LVE16" s="90">
        <v>35379</v>
      </c>
      <c r="LVF16" s="90">
        <v>35379</v>
      </c>
      <c r="LVG16" s="90">
        <v>35379</v>
      </c>
      <c r="LVH16" s="90">
        <v>35379</v>
      </c>
      <c r="LVI16" s="90">
        <v>35379</v>
      </c>
      <c r="LVJ16" s="90">
        <v>35379</v>
      </c>
      <c r="LVK16" s="90">
        <v>35379</v>
      </c>
      <c r="LVL16" s="90">
        <v>35379</v>
      </c>
      <c r="LVM16" s="90">
        <v>35379</v>
      </c>
      <c r="LVN16" s="90">
        <v>35379</v>
      </c>
      <c r="LVO16" s="90">
        <v>35379</v>
      </c>
      <c r="LVP16" s="90">
        <v>35379</v>
      </c>
      <c r="LVQ16" s="90">
        <v>35379</v>
      </c>
      <c r="LVR16" s="90">
        <v>35379</v>
      </c>
      <c r="LVS16" s="90">
        <v>35379</v>
      </c>
      <c r="LVT16" s="90">
        <v>35379</v>
      </c>
      <c r="LVU16" s="90">
        <v>35379</v>
      </c>
      <c r="LVV16" s="90">
        <v>35379</v>
      </c>
      <c r="LVW16" s="90">
        <v>35379</v>
      </c>
      <c r="LVX16" s="90">
        <v>35379</v>
      </c>
      <c r="LVY16" s="90">
        <v>35379</v>
      </c>
      <c r="LVZ16" s="90">
        <v>35379</v>
      </c>
      <c r="LWA16" s="90">
        <v>35379</v>
      </c>
      <c r="LWB16" s="90">
        <v>35379</v>
      </c>
      <c r="LWC16" s="90">
        <v>35379</v>
      </c>
      <c r="LWD16" s="90">
        <v>35379</v>
      </c>
      <c r="LWE16" s="90">
        <v>35379</v>
      </c>
      <c r="LWF16" s="90">
        <v>35379</v>
      </c>
      <c r="LWG16" s="90">
        <v>35379</v>
      </c>
      <c r="LWH16" s="90">
        <v>35379</v>
      </c>
      <c r="LWI16" s="90">
        <v>35379</v>
      </c>
      <c r="LWJ16" s="90">
        <v>35379</v>
      </c>
      <c r="LWK16" s="90">
        <v>35379</v>
      </c>
      <c r="LWL16" s="90">
        <v>35379</v>
      </c>
      <c r="LWM16" s="90">
        <v>35379</v>
      </c>
      <c r="LWN16" s="90">
        <v>35379</v>
      </c>
      <c r="LWO16" s="90">
        <v>35379</v>
      </c>
      <c r="LWP16" s="90">
        <v>35379</v>
      </c>
      <c r="LWQ16" s="90">
        <v>35379</v>
      </c>
      <c r="LWR16" s="90">
        <v>35379</v>
      </c>
      <c r="LWS16" s="90">
        <v>35379</v>
      </c>
      <c r="LWT16" s="90">
        <v>35379</v>
      </c>
      <c r="LWU16" s="90">
        <v>35379</v>
      </c>
      <c r="LWV16" s="90">
        <v>35379</v>
      </c>
      <c r="LWW16" s="90">
        <v>35379</v>
      </c>
      <c r="LWX16" s="90">
        <v>35379</v>
      </c>
      <c r="LWY16" s="90">
        <v>35379</v>
      </c>
      <c r="LWZ16" s="90">
        <v>35379</v>
      </c>
      <c r="LXA16" s="90">
        <v>35379</v>
      </c>
      <c r="LXB16" s="90">
        <v>35379</v>
      </c>
      <c r="LXC16" s="90">
        <v>35379</v>
      </c>
      <c r="LXD16" s="90">
        <v>35379</v>
      </c>
      <c r="LXE16" s="90">
        <v>35379</v>
      </c>
      <c r="LXF16" s="90">
        <v>35379</v>
      </c>
      <c r="LXG16" s="90">
        <v>35379</v>
      </c>
      <c r="LXH16" s="90">
        <v>35379</v>
      </c>
      <c r="LXI16" s="90">
        <v>35379</v>
      </c>
      <c r="LXJ16" s="90">
        <v>35379</v>
      </c>
      <c r="LXK16" s="90">
        <v>35379</v>
      </c>
      <c r="LXL16" s="90">
        <v>35379</v>
      </c>
      <c r="LXM16" s="90">
        <v>35379</v>
      </c>
      <c r="LXN16" s="90">
        <v>35379</v>
      </c>
      <c r="LXO16" s="90">
        <v>35379</v>
      </c>
      <c r="LXP16" s="90">
        <v>35379</v>
      </c>
      <c r="LXQ16" s="90">
        <v>35379</v>
      </c>
      <c r="LXR16" s="90">
        <v>35379</v>
      </c>
      <c r="LXS16" s="90">
        <v>35379</v>
      </c>
      <c r="LXT16" s="90">
        <v>35379</v>
      </c>
      <c r="LXU16" s="90">
        <v>35379</v>
      </c>
      <c r="LXV16" s="90">
        <v>35379</v>
      </c>
      <c r="LXW16" s="90">
        <v>35379</v>
      </c>
      <c r="LXX16" s="90">
        <v>35379</v>
      </c>
      <c r="LXY16" s="90">
        <v>35379</v>
      </c>
      <c r="LXZ16" s="90">
        <v>35379</v>
      </c>
      <c r="LYA16" s="90">
        <v>35379</v>
      </c>
      <c r="LYB16" s="90">
        <v>35379</v>
      </c>
      <c r="LYC16" s="90">
        <v>35379</v>
      </c>
      <c r="LYD16" s="90">
        <v>35379</v>
      </c>
      <c r="LYE16" s="90">
        <v>35379</v>
      </c>
      <c r="LYF16" s="90">
        <v>35379</v>
      </c>
      <c r="LYG16" s="90">
        <v>35379</v>
      </c>
      <c r="LYH16" s="90">
        <v>35379</v>
      </c>
      <c r="LYI16" s="90">
        <v>35379</v>
      </c>
      <c r="LYJ16" s="90">
        <v>35379</v>
      </c>
      <c r="LYK16" s="90">
        <v>35379</v>
      </c>
      <c r="LYL16" s="90">
        <v>35379</v>
      </c>
      <c r="LYM16" s="90">
        <v>35379</v>
      </c>
      <c r="LYN16" s="90">
        <v>35379</v>
      </c>
      <c r="LYO16" s="90">
        <v>35379</v>
      </c>
      <c r="LYP16" s="90">
        <v>35379</v>
      </c>
      <c r="LYQ16" s="90">
        <v>35379</v>
      </c>
      <c r="LYR16" s="90">
        <v>35379</v>
      </c>
      <c r="LYS16" s="90">
        <v>35379</v>
      </c>
      <c r="LYT16" s="90">
        <v>35379</v>
      </c>
      <c r="LYU16" s="90">
        <v>35379</v>
      </c>
      <c r="LYV16" s="90">
        <v>35379</v>
      </c>
      <c r="LYW16" s="90">
        <v>35379</v>
      </c>
      <c r="LYX16" s="90">
        <v>35379</v>
      </c>
      <c r="LYY16" s="90">
        <v>35379</v>
      </c>
      <c r="LYZ16" s="90">
        <v>35379</v>
      </c>
      <c r="LZA16" s="90">
        <v>35379</v>
      </c>
      <c r="LZB16" s="90">
        <v>35379</v>
      </c>
      <c r="LZC16" s="90">
        <v>35379</v>
      </c>
      <c r="LZD16" s="90">
        <v>35379</v>
      </c>
      <c r="LZE16" s="90">
        <v>35379</v>
      </c>
      <c r="LZF16" s="90">
        <v>35379</v>
      </c>
      <c r="LZG16" s="90">
        <v>35379</v>
      </c>
      <c r="LZH16" s="90">
        <v>35379</v>
      </c>
      <c r="LZI16" s="90">
        <v>35379</v>
      </c>
      <c r="LZJ16" s="90">
        <v>35379</v>
      </c>
      <c r="LZK16" s="90">
        <v>35379</v>
      </c>
      <c r="LZL16" s="90">
        <v>35379</v>
      </c>
      <c r="LZM16" s="90">
        <v>35379</v>
      </c>
      <c r="LZN16" s="90">
        <v>35379</v>
      </c>
      <c r="LZO16" s="90">
        <v>35379</v>
      </c>
      <c r="LZP16" s="90">
        <v>35379</v>
      </c>
      <c r="LZQ16" s="90">
        <v>35379</v>
      </c>
      <c r="LZR16" s="90">
        <v>35379</v>
      </c>
      <c r="LZS16" s="90">
        <v>35379</v>
      </c>
      <c r="LZT16" s="90">
        <v>35379</v>
      </c>
      <c r="LZU16" s="90">
        <v>35379</v>
      </c>
      <c r="LZV16" s="90">
        <v>35379</v>
      </c>
      <c r="LZW16" s="90">
        <v>35379</v>
      </c>
      <c r="LZX16" s="90">
        <v>35379</v>
      </c>
      <c r="LZY16" s="90">
        <v>35379</v>
      </c>
      <c r="LZZ16" s="90">
        <v>35379</v>
      </c>
      <c r="MAA16" s="90">
        <v>35379</v>
      </c>
      <c r="MAB16" s="90">
        <v>35379</v>
      </c>
      <c r="MAC16" s="90">
        <v>35379</v>
      </c>
      <c r="MAD16" s="90">
        <v>35379</v>
      </c>
      <c r="MAE16" s="90">
        <v>35379</v>
      </c>
      <c r="MAF16" s="90">
        <v>35379</v>
      </c>
      <c r="MAG16" s="90">
        <v>35379</v>
      </c>
      <c r="MAH16" s="90">
        <v>35379</v>
      </c>
      <c r="MAI16" s="90">
        <v>35379</v>
      </c>
      <c r="MAJ16" s="90">
        <v>35379</v>
      </c>
      <c r="MAK16" s="90">
        <v>35379</v>
      </c>
      <c r="MAL16" s="90">
        <v>35379</v>
      </c>
      <c r="MAM16" s="90">
        <v>35379</v>
      </c>
      <c r="MAN16" s="90">
        <v>35379</v>
      </c>
      <c r="MAO16" s="90">
        <v>35379</v>
      </c>
      <c r="MAP16" s="90">
        <v>35379</v>
      </c>
      <c r="MAQ16" s="90">
        <v>35379</v>
      </c>
      <c r="MAR16" s="90">
        <v>35379</v>
      </c>
      <c r="MAS16" s="90">
        <v>35379</v>
      </c>
      <c r="MAT16" s="90">
        <v>35379</v>
      </c>
      <c r="MAU16" s="90">
        <v>35379</v>
      </c>
      <c r="MAV16" s="90">
        <v>35379</v>
      </c>
      <c r="MAW16" s="90">
        <v>35379</v>
      </c>
      <c r="MAX16" s="90">
        <v>35379</v>
      </c>
      <c r="MAY16" s="90">
        <v>35379</v>
      </c>
      <c r="MAZ16" s="90">
        <v>35379</v>
      </c>
      <c r="MBA16" s="90">
        <v>35379</v>
      </c>
      <c r="MBB16" s="90">
        <v>35379</v>
      </c>
      <c r="MBC16" s="90">
        <v>35379</v>
      </c>
      <c r="MBD16" s="90">
        <v>35379</v>
      </c>
      <c r="MBE16" s="90">
        <v>35379</v>
      </c>
      <c r="MBF16" s="90">
        <v>35379</v>
      </c>
      <c r="MBG16" s="90">
        <v>35379</v>
      </c>
      <c r="MBH16" s="90">
        <v>35379</v>
      </c>
      <c r="MBI16" s="90">
        <v>35379</v>
      </c>
      <c r="MBJ16" s="90">
        <v>35379</v>
      </c>
      <c r="MBK16" s="90">
        <v>35379</v>
      </c>
      <c r="MBL16" s="90">
        <v>35379</v>
      </c>
      <c r="MBM16" s="90">
        <v>35379</v>
      </c>
      <c r="MBN16" s="90">
        <v>35379</v>
      </c>
      <c r="MBO16" s="90">
        <v>35379</v>
      </c>
      <c r="MBP16" s="90">
        <v>35379</v>
      </c>
      <c r="MBQ16" s="90">
        <v>35379</v>
      </c>
      <c r="MBR16" s="90">
        <v>35379</v>
      </c>
      <c r="MBS16" s="90">
        <v>35379</v>
      </c>
      <c r="MBT16" s="90">
        <v>35379</v>
      </c>
      <c r="MBU16" s="90">
        <v>35379</v>
      </c>
      <c r="MBV16" s="90">
        <v>35379</v>
      </c>
      <c r="MBW16" s="90">
        <v>35379</v>
      </c>
      <c r="MBX16" s="90">
        <v>35379</v>
      </c>
      <c r="MBY16" s="90">
        <v>35379</v>
      </c>
      <c r="MBZ16" s="90">
        <v>35379</v>
      </c>
      <c r="MCA16" s="90">
        <v>35379</v>
      </c>
      <c r="MCB16" s="90">
        <v>35379</v>
      </c>
      <c r="MCC16" s="90">
        <v>35379</v>
      </c>
      <c r="MCD16" s="90">
        <v>35379</v>
      </c>
      <c r="MCE16" s="90">
        <v>35379</v>
      </c>
      <c r="MCF16" s="90">
        <v>35379</v>
      </c>
      <c r="MCG16" s="90">
        <v>35379</v>
      </c>
      <c r="MCH16" s="90">
        <v>35379</v>
      </c>
      <c r="MCI16" s="90">
        <v>35379</v>
      </c>
      <c r="MCJ16" s="90">
        <v>35379</v>
      </c>
      <c r="MCK16" s="90">
        <v>35379</v>
      </c>
      <c r="MCL16" s="90">
        <v>35379</v>
      </c>
      <c r="MCM16" s="90">
        <v>35379</v>
      </c>
      <c r="MCN16" s="90">
        <v>35379</v>
      </c>
      <c r="MCO16" s="90">
        <v>35379</v>
      </c>
      <c r="MCP16" s="90">
        <v>35379</v>
      </c>
      <c r="MCQ16" s="90">
        <v>35379</v>
      </c>
      <c r="MCR16" s="90">
        <v>35379</v>
      </c>
      <c r="MCS16" s="90">
        <v>35379</v>
      </c>
      <c r="MCT16" s="90">
        <v>35379</v>
      </c>
      <c r="MCU16" s="90">
        <v>35379</v>
      </c>
      <c r="MCV16" s="90">
        <v>35379</v>
      </c>
      <c r="MCW16" s="90">
        <v>35379</v>
      </c>
      <c r="MCX16" s="90">
        <v>35379</v>
      </c>
      <c r="MCY16" s="90">
        <v>35379</v>
      </c>
      <c r="MCZ16" s="90">
        <v>35379</v>
      </c>
      <c r="MDA16" s="90">
        <v>35379</v>
      </c>
      <c r="MDB16" s="90">
        <v>35379</v>
      </c>
      <c r="MDC16" s="90">
        <v>35379</v>
      </c>
      <c r="MDD16" s="90">
        <v>35379</v>
      </c>
      <c r="MDE16" s="90">
        <v>35379</v>
      </c>
      <c r="MDF16" s="90">
        <v>35379</v>
      </c>
      <c r="MDG16" s="90">
        <v>35379</v>
      </c>
      <c r="MDH16" s="90">
        <v>35379</v>
      </c>
      <c r="MDI16" s="90">
        <v>35379</v>
      </c>
      <c r="MDJ16" s="90">
        <v>35379</v>
      </c>
      <c r="MDK16" s="90">
        <v>35379</v>
      </c>
      <c r="MDL16" s="90">
        <v>35379</v>
      </c>
      <c r="MDM16" s="90">
        <v>35379</v>
      </c>
      <c r="MDN16" s="90">
        <v>35379</v>
      </c>
      <c r="MDO16" s="90">
        <v>35379</v>
      </c>
      <c r="MDP16" s="90">
        <v>35379</v>
      </c>
      <c r="MDQ16" s="90">
        <v>35379</v>
      </c>
      <c r="MDR16" s="90">
        <v>35379</v>
      </c>
      <c r="MDS16" s="90">
        <v>35379</v>
      </c>
      <c r="MDT16" s="90">
        <v>35379</v>
      </c>
      <c r="MDU16" s="90">
        <v>35379</v>
      </c>
      <c r="MDV16" s="90">
        <v>35379</v>
      </c>
      <c r="MDW16" s="90">
        <v>35379</v>
      </c>
      <c r="MDX16" s="90">
        <v>35379</v>
      </c>
      <c r="MDY16" s="90">
        <v>35379</v>
      </c>
      <c r="MDZ16" s="90">
        <v>35379</v>
      </c>
      <c r="MEA16" s="90">
        <v>35379</v>
      </c>
      <c r="MEB16" s="90">
        <v>35379</v>
      </c>
      <c r="MEC16" s="90">
        <v>35379</v>
      </c>
      <c r="MED16" s="90">
        <v>35379</v>
      </c>
      <c r="MEE16" s="90">
        <v>35379</v>
      </c>
      <c r="MEF16" s="90">
        <v>35379</v>
      </c>
      <c r="MEG16" s="90">
        <v>35379</v>
      </c>
      <c r="MEH16" s="90">
        <v>35379</v>
      </c>
      <c r="MEI16" s="90">
        <v>35379</v>
      </c>
      <c r="MEJ16" s="90">
        <v>35379</v>
      </c>
      <c r="MEK16" s="90">
        <v>35379</v>
      </c>
      <c r="MEL16" s="90">
        <v>35379</v>
      </c>
      <c r="MEM16" s="90">
        <v>35379</v>
      </c>
      <c r="MEN16" s="90">
        <v>35379</v>
      </c>
      <c r="MEO16" s="90">
        <v>35379</v>
      </c>
      <c r="MEP16" s="90">
        <v>35379</v>
      </c>
      <c r="MEQ16" s="90">
        <v>35379</v>
      </c>
      <c r="MER16" s="90">
        <v>35379</v>
      </c>
      <c r="MES16" s="90">
        <v>35379</v>
      </c>
      <c r="MET16" s="90">
        <v>35379</v>
      </c>
      <c r="MEU16" s="90">
        <v>35379</v>
      </c>
      <c r="MEV16" s="90">
        <v>35379</v>
      </c>
      <c r="MEW16" s="90">
        <v>35379</v>
      </c>
      <c r="MEX16" s="90">
        <v>35379</v>
      </c>
      <c r="MEY16" s="90">
        <v>35379</v>
      </c>
      <c r="MEZ16" s="90">
        <v>35379</v>
      </c>
      <c r="MFA16" s="90">
        <v>35379</v>
      </c>
      <c r="MFB16" s="90">
        <v>35379</v>
      </c>
      <c r="MFC16" s="90">
        <v>35379</v>
      </c>
      <c r="MFD16" s="90">
        <v>35379</v>
      </c>
      <c r="MFE16" s="90">
        <v>35379</v>
      </c>
      <c r="MFF16" s="90">
        <v>35379</v>
      </c>
      <c r="MFG16" s="90">
        <v>35379</v>
      </c>
      <c r="MFH16" s="90">
        <v>35379</v>
      </c>
      <c r="MFI16" s="90">
        <v>35379</v>
      </c>
      <c r="MFJ16" s="90">
        <v>35379</v>
      </c>
      <c r="MFK16" s="90">
        <v>35379</v>
      </c>
      <c r="MFL16" s="90">
        <v>35379</v>
      </c>
      <c r="MFM16" s="90">
        <v>35379</v>
      </c>
      <c r="MFN16" s="90">
        <v>35379</v>
      </c>
      <c r="MFO16" s="90">
        <v>35379</v>
      </c>
      <c r="MFP16" s="90">
        <v>35379</v>
      </c>
      <c r="MFQ16" s="90">
        <v>35379</v>
      </c>
      <c r="MFR16" s="90">
        <v>35379</v>
      </c>
      <c r="MFS16" s="90">
        <v>35379</v>
      </c>
      <c r="MFT16" s="90">
        <v>35379</v>
      </c>
      <c r="MFU16" s="90">
        <v>35379</v>
      </c>
      <c r="MFV16" s="90">
        <v>35379</v>
      </c>
      <c r="MFW16" s="90">
        <v>35379</v>
      </c>
      <c r="MFX16" s="90">
        <v>35379</v>
      </c>
      <c r="MFY16" s="90">
        <v>35379</v>
      </c>
      <c r="MFZ16" s="90">
        <v>35379</v>
      </c>
      <c r="MGA16" s="90">
        <v>35379</v>
      </c>
      <c r="MGB16" s="90">
        <v>35379</v>
      </c>
      <c r="MGC16" s="90">
        <v>35379</v>
      </c>
      <c r="MGD16" s="90">
        <v>35379</v>
      </c>
      <c r="MGE16" s="90">
        <v>35379</v>
      </c>
      <c r="MGF16" s="90">
        <v>35379</v>
      </c>
      <c r="MGG16" s="90">
        <v>35379</v>
      </c>
      <c r="MGH16" s="90">
        <v>35379</v>
      </c>
      <c r="MGI16" s="90">
        <v>35379</v>
      </c>
      <c r="MGJ16" s="90">
        <v>35379</v>
      </c>
      <c r="MGK16" s="90">
        <v>35379</v>
      </c>
      <c r="MGL16" s="90">
        <v>35379</v>
      </c>
      <c r="MGM16" s="90">
        <v>35379</v>
      </c>
      <c r="MGN16" s="90">
        <v>35379</v>
      </c>
      <c r="MGO16" s="90">
        <v>35379</v>
      </c>
      <c r="MGP16" s="90">
        <v>35379</v>
      </c>
      <c r="MGQ16" s="90">
        <v>35379</v>
      </c>
      <c r="MGR16" s="90">
        <v>35379</v>
      </c>
      <c r="MGS16" s="90">
        <v>35379</v>
      </c>
      <c r="MGT16" s="90">
        <v>35379</v>
      </c>
      <c r="MGU16" s="90">
        <v>35379</v>
      </c>
      <c r="MGV16" s="90">
        <v>35379</v>
      </c>
      <c r="MGW16" s="90">
        <v>35379</v>
      </c>
      <c r="MGX16" s="90">
        <v>35379</v>
      </c>
      <c r="MGY16" s="90">
        <v>35379</v>
      </c>
      <c r="MGZ16" s="90">
        <v>35379</v>
      </c>
      <c r="MHA16" s="90">
        <v>35379</v>
      </c>
      <c r="MHB16" s="90">
        <v>35379</v>
      </c>
      <c r="MHC16" s="90">
        <v>35379</v>
      </c>
      <c r="MHD16" s="90">
        <v>35379</v>
      </c>
      <c r="MHE16" s="90">
        <v>35379</v>
      </c>
      <c r="MHF16" s="90">
        <v>35379</v>
      </c>
      <c r="MHG16" s="90">
        <v>35379</v>
      </c>
      <c r="MHH16" s="90">
        <v>35379</v>
      </c>
      <c r="MHI16" s="90">
        <v>35379</v>
      </c>
      <c r="MHJ16" s="90">
        <v>35379</v>
      </c>
      <c r="MHK16" s="90">
        <v>35379</v>
      </c>
      <c r="MHL16" s="90">
        <v>35379</v>
      </c>
      <c r="MHM16" s="90">
        <v>35379</v>
      </c>
      <c r="MHN16" s="90">
        <v>35379</v>
      </c>
      <c r="MHO16" s="90">
        <v>35379</v>
      </c>
      <c r="MHP16" s="90">
        <v>35379</v>
      </c>
      <c r="MHQ16" s="90">
        <v>35379</v>
      </c>
      <c r="MHR16" s="90">
        <v>35379</v>
      </c>
      <c r="MHS16" s="90">
        <v>35379</v>
      </c>
      <c r="MHT16" s="90">
        <v>35379</v>
      </c>
      <c r="MHU16" s="90">
        <v>35379</v>
      </c>
      <c r="MHV16" s="90">
        <v>35379</v>
      </c>
      <c r="MHW16" s="90">
        <v>35379</v>
      </c>
      <c r="MHX16" s="90">
        <v>35379</v>
      </c>
      <c r="MHY16" s="90">
        <v>35379</v>
      </c>
      <c r="MHZ16" s="90">
        <v>35379</v>
      </c>
      <c r="MIA16" s="90">
        <v>35379</v>
      </c>
      <c r="MIB16" s="90">
        <v>35379</v>
      </c>
      <c r="MIC16" s="90">
        <v>35379</v>
      </c>
      <c r="MID16" s="90">
        <v>35379</v>
      </c>
      <c r="MIE16" s="90">
        <v>35379</v>
      </c>
      <c r="MIF16" s="90">
        <v>35379</v>
      </c>
      <c r="MIG16" s="90">
        <v>35379</v>
      </c>
      <c r="MIH16" s="90">
        <v>35379</v>
      </c>
      <c r="MII16" s="90">
        <v>35379</v>
      </c>
      <c r="MIJ16" s="90">
        <v>35379</v>
      </c>
      <c r="MIK16" s="90">
        <v>35379</v>
      </c>
      <c r="MIL16" s="90">
        <v>35379</v>
      </c>
      <c r="MIM16" s="90">
        <v>35379</v>
      </c>
      <c r="MIN16" s="90">
        <v>35379</v>
      </c>
      <c r="MIO16" s="90">
        <v>35379</v>
      </c>
      <c r="MIP16" s="90">
        <v>35379</v>
      </c>
      <c r="MIQ16" s="90">
        <v>35379</v>
      </c>
      <c r="MIR16" s="90">
        <v>35379</v>
      </c>
      <c r="MIS16" s="90">
        <v>35379</v>
      </c>
      <c r="MIT16" s="90">
        <v>35379</v>
      </c>
      <c r="MIU16" s="90">
        <v>35379</v>
      </c>
      <c r="MIV16" s="90">
        <v>35379</v>
      </c>
      <c r="MIW16" s="90">
        <v>35379</v>
      </c>
      <c r="MIX16" s="90">
        <v>35379</v>
      </c>
      <c r="MIY16" s="90">
        <v>35379</v>
      </c>
      <c r="MIZ16" s="90">
        <v>35379</v>
      </c>
      <c r="MJA16" s="90">
        <v>35379</v>
      </c>
      <c r="MJB16" s="90">
        <v>35379</v>
      </c>
      <c r="MJC16" s="90">
        <v>35379</v>
      </c>
      <c r="MJD16" s="90">
        <v>35379</v>
      </c>
      <c r="MJE16" s="90">
        <v>35379</v>
      </c>
      <c r="MJF16" s="90">
        <v>35379</v>
      </c>
      <c r="MJG16" s="90">
        <v>35379</v>
      </c>
      <c r="MJH16" s="90">
        <v>35379</v>
      </c>
      <c r="MJI16" s="90">
        <v>35379</v>
      </c>
      <c r="MJJ16" s="90">
        <v>35379</v>
      </c>
      <c r="MJK16" s="90">
        <v>35379</v>
      </c>
      <c r="MJL16" s="90">
        <v>35379</v>
      </c>
      <c r="MJM16" s="90">
        <v>35379</v>
      </c>
      <c r="MJN16" s="90">
        <v>35379</v>
      </c>
      <c r="MJO16" s="90">
        <v>35379</v>
      </c>
      <c r="MJP16" s="90">
        <v>35379</v>
      </c>
      <c r="MJQ16" s="90">
        <v>35379</v>
      </c>
      <c r="MJR16" s="90">
        <v>35379</v>
      </c>
      <c r="MJS16" s="90">
        <v>35379</v>
      </c>
      <c r="MJT16" s="90">
        <v>35379</v>
      </c>
      <c r="MJU16" s="90">
        <v>35379</v>
      </c>
      <c r="MJV16" s="90">
        <v>35379</v>
      </c>
      <c r="MJW16" s="90">
        <v>35379</v>
      </c>
      <c r="MJX16" s="90">
        <v>35379</v>
      </c>
      <c r="MJY16" s="90">
        <v>35379</v>
      </c>
      <c r="MJZ16" s="90">
        <v>35379</v>
      </c>
      <c r="MKA16" s="90">
        <v>35379</v>
      </c>
      <c r="MKB16" s="90">
        <v>35379</v>
      </c>
      <c r="MKC16" s="90">
        <v>35379</v>
      </c>
      <c r="MKD16" s="90">
        <v>35379</v>
      </c>
      <c r="MKE16" s="90">
        <v>35379</v>
      </c>
      <c r="MKF16" s="90">
        <v>35379</v>
      </c>
      <c r="MKG16" s="90">
        <v>35379</v>
      </c>
      <c r="MKH16" s="90">
        <v>35379</v>
      </c>
      <c r="MKI16" s="90">
        <v>35379</v>
      </c>
      <c r="MKJ16" s="90">
        <v>35379</v>
      </c>
      <c r="MKK16" s="90">
        <v>35379</v>
      </c>
      <c r="MKL16" s="90">
        <v>35379</v>
      </c>
      <c r="MKM16" s="90">
        <v>35379</v>
      </c>
      <c r="MKN16" s="90">
        <v>35379</v>
      </c>
      <c r="MKO16" s="90">
        <v>35379</v>
      </c>
      <c r="MKP16" s="90">
        <v>35379</v>
      </c>
      <c r="MKQ16" s="90">
        <v>35379</v>
      </c>
      <c r="MKR16" s="90">
        <v>35379</v>
      </c>
      <c r="MKS16" s="90">
        <v>35379</v>
      </c>
      <c r="MKT16" s="90">
        <v>35379</v>
      </c>
      <c r="MKU16" s="90">
        <v>35379</v>
      </c>
      <c r="MKV16" s="90">
        <v>35379</v>
      </c>
      <c r="MKW16" s="90">
        <v>35379</v>
      </c>
      <c r="MKX16" s="90">
        <v>35379</v>
      </c>
      <c r="MKY16" s="90">
        <v>35379</v>
      </c>
      <c r="MKZ16" s="90">
        <v>35379</v>
      </c>
      <c r="MLA16" s="90">
        <v>35379</v>
      </c>
      <c r="MLB16" s="90">
        <v>35379</v>
      </c>
      <c r="MLC16" s="90">
        <v>35379</v>
      </c>
      <c r="MLD16" s="90">
        <v>35379</v>
      </c>
      <c r="MLE16" s="90">
        <v>35379</v>
      </c>
      <c r="MLF16" s="90">
        <v>35379</v>
      </c>
      <c r="MLG16" s="90">
        <v>35379</v>
      </c>
      <c r="MLH16" s="90">
        <v>35379</v>
      </c>
      <c r="MLI16" s="90">
        <v>35379</v>
      </c>
      <c r="MLJ16" s="90">
        <v>35379</v>
      </c>
      <c r="MLK16" s="90">
        <v>35379</v>
      </c>
      <c r="MLL16" s="90">
        <v>35379</v>
      </c>
      <c r="MLM16" s="90">
        <v>35379</v>
      </c>
      <c r="MLN16" s="90">
        <v>35379</v>
      </c>
      <c r="MLO16" s="90">
        <v>35379</v>
      </c>
      <c r="MLP16" s="90">
        <v>35379</v>
      </c>
      <c r="MLQ16" s="90">
        <v>35379</v>
      </c>
      <c r="MLR16" s="90">
        <v>35379</v>
      </c>
      <c r="MLS16" s="90">
        <v>35379</v>
      </c>
      <c r="MLT16" s="90">
        <v>35379</v>
      </c>
      <c r="MLU16" s="90">
        <v>35379</v>
      </c>
      <c r="MLV16" s="90">
        <v>35379</v>
      </c>
      <c r="MLW16" s="90">
        <v>35379</v>
      </c>
      <c r="MLX16" s="90">
        <v>35379</v>
      </c>
      <c r="MLY16" s="90">
        <v>35379</v>
      </c>
      <c r="MLZ16" s="90">
        <v>35379</v>
      </c>
      <c r="MMA16" s="90">
        <v>35379</v>
      </c>
      <c r="MMB16" s="90">
        <v>35379</v>
      </c>
      <c r="MMC16" s="90">
        <v>35379</v>
      </c>
      <c r="MMD16" s="90">
        <v>35379</v>
      </c>
      <c r="MME16" s="90">
        <v>35379</v>
      </c>
      <c r="MMF16" s="90">
        <v>35379</v>
      </c>
      <c r="MMG16" s="90">
        <v>35379</v>
      </c>
      <c r="MMH16" s="90">
        <v>35379</v>
      </c>
      <c r="MMI16" s="90">
        <v>35379</v>
      </c>
      <c r="MMJ16" s="90">
        <v>35379</v>
      </c>
      <c r="MMK16" s="90">
        <v>35379</v>
      </c>
      <c r="MML16" s="90">
        <v>35379</v>
      </c>
      <c r="MMM16" s="90">
        <v>35379</v>
      </c>
      <c r="MMN16" s="90">
        <v>35379</v>
      </c>
      <c r="MMO16" s="90">
        <v>35379</v>
      </c>
      <c r="MMP16" s="90">
        <v>35379</v>
      </c>
      <c r="MMQ16" s="90">
        <v>35379</v>
      </c>
      <c r="MMR16" s="90">
        <v>35379</v>
      </c>
      <c r="MMS16" s="90">
        <v>35379</v>
      </c>
      <c r="MMT16" s="90">
        <v>35379</v>
      </c>
      <c r="MMU16" s="90">
        <v>35379</v>
      </c>
      <c r="MMV16" s="90">
        <v>35379</v>
      </c>
      <c r="MMW16" s="90">
        <v>35379</v>
      </c>
      <c r="MMX16" s="90">
        <v>35379</v>
      </c>
      <c r="MMY16" s="90">
        <v>35379</v>
      </c>
      <c r="MMZ16" s="90">
        <v>35379</v>
      </c>
      <c r="MNA16" s="90">
        <v>35379</v>
      </c>
      <c r="MNB16" s="90">
        <v>35379</v>
      </c>
      <c r="MNC16" s="90">
        <v>35379</v>
      </c>
      <c r="MND16" s="90">
        <v>35379</v>
      </c>
      <c r="MNE16" s="90">
        <v>35379</v>
      </c>
      <c r="MNF16" s="90">
        <v>35379</v>
      </c>
      <c r="MNG16" s="90">
        <v>35379</v>
      </c>
      <c r="MNH16" s="90">
        <v>35379</v>
      </c>
      <c r="MNI16" s="90">
        <v>35379</v>
      </c>
      <c r="MNJ16" s="90">
        <v>35379</v>
      </c>
      <c r="MNK16" s="90">
        <v>35379</v>
      </c>
      <c r="MNL16" s="90">
        <v>35379</v>
      </c>
      <c r="MNM16" s="90">
        <v>35379</v>
      </c>
      <c r="MNN16" s="90">
        <v>35379</v>
      </c>
      <c r="MNO16" s="90">
        <v>35379</v>
      </c>
      <c r="MNP16" s="90">
        <v>35379</v>
      </c>
      <c r="MNQ16" s="90">
        <v>35379</v>
      </c>
      <c r="MNR16" s="90">
        <v>35379</v>
      </c>
      <c r="MNS16" s="90">
        <v>35379</v>
      </c>
      <c r="MNT16" s="90">
        <v>35379</v>
      </c>
      <c r="MNU16" s="90">
        <v>35379</v>
      </c>
      <c r="MNV16" s="90">
        <v>35379</v>
      </c>
      <c r="MNW16" s="90">
        <v>35379</v>
      </c>
      <c r="MNX16" s="90">
        <v>35379</v>
      </c>
      <c r="MNY16" s="90">
        <v>35379</v>
      </c>
      <c r="MNZ16" s="90">
        <v>35379</v>
      </c>
      <c r="MOA16" s="90">
        <v>35379</v>
      </c>
      <c r="MOB16" s="90">
        <v>35379</v>
      </c>
      <c r="MOC16" s="90">
        <v>35379</v>
      </c>
      <c r="MOD16" s="90">
        <v>35379</v>
      </c>
      <c r="MOE16" s="90">
        <v>35379</v>
      </c>
      <c r="MOF16" s="90">
        <v>35379</v>
      </c>
      <c r="MOG16" s="90">
        <v>35379</v>
      </c>
      <c r="MOH16" s="90">
        <v>35379</v>
      </c>
      <c r="MOI16" s="90">
        <v>35379</v>
      </c>
      <c r="MOJ16" s="90">
        <v>35379</v>
      </c>
      <c r="MOK16" s="90">
        <v>35379</v>
      </c>
      <c r="MOL16" s="90">
        <v>35379</v>
      </c>
      <c r="MOM16" s="90">
        <v>35379</v>
      </c>
      <c r="MON16" s="90">
        <v>35379</v>
      </c>
      <c r="MOO16" s="90">
        <v>35379</v>
      </c>
      <c r="MOP16" s="90">
        <v>35379</v>
      </c>
      <c r="MOQ16" s="90">
        <v>35379</v>
      </c>
      <c r="MOR16" s="90">
        <v>35379</v>
      </c>
      <c r="MOS16" s="90">
        <v>35379</v>
      </c>
      <c r="MOT16" s="90">
        <v>35379</v>
      </c>
      <c r="MOU16" s="90">
        <v>35379</v>
      </c>
      <c r="MOV16" s="90">
        <v>35379</v>
      </c>
      <c r="MOW16" s="90">
        <v>35379</v>
      </c>
      <c r="MOX16" s="90">
        <v>35379</v>
      </c>
      <c r="MOY16" s="90">
        <v>35379</v>
      </c>
      <c r="MOZ16" s="90">
        <v>35379</v>
      </c>
      <c r="MPA16" s="90">
        <v>35379</v>
      </c>
      <c r="MPB16" s="90">
        <v>35379</v>
      </c>
      <c r="MPC16" s="90">
        <v>35379</v>
      </c>
      <c r="MPD16" s="90">
        <v>35379</v>
      </c>
      <c r="MPE16" s="90">
        <v>35379</v>
      </c>
      <c r="MPF16" s="90">
        <v>35379</v>
      </c>
      <c r="MPG16" s="90">
        <v>35379</v>
      </c>
      <c r="MPH16" s="90">
        <v>35379</v>
      </c>
      <c r="MPI16" s="90">
        <v>35379</v>
      </c>
      <c r="MPJ16" s="90">
        <v>35379</v>
      </c>
      <c r="MPK16" s="90">
        <v>35379</v>
      </c>
      <c r="MPL16" s="90">
        <v>35379</v>
      </c>
      <c r="MPM16" s="90">
        <v>35379</v>
      </c>
      <c r="MPN16" s="90">
        <v>35379</v>
      </c>
      <c r="MPO16" s="90">
        <v>35379</v>
      </c>
      <c r="MPP16" s="90">
        <v>35379</v>
      </c>
      <c r="MPQ16" s="90">
        <v>35379</v>
      </c>
      <c r="MPR16" s="90">
        <v>35379</v>
      </c>
      <c r="MPS16" s="90">
        <v>35379</v>
      </c>
      <c r="MPT16" s="90">
        <v>35379</v>
      </c>
      <c r="MPU16" s="90">
        <v>35379</v>
      </c>
      <c r="MPV16" s="90">
        <v>35379</v>
      </c>
      <c r="MPW16" s="90">
        <v>35379</v>
      </c>
      <c r="MPX16" s="90">
        <v>35379</v>
      </c>
      <c r="MPY16" s="90">
        <v>35379</v>
      </c>
      <c r="MPZ16" s="90">
        <v>35379</v>
      </c>
      <c r="MQA16" s="90">
        <v>35379</v>
      </c>
      <c r="MQB16" s="90">
        <v>35379</v>
      </c>
      <c r="MQC16" s="90">
        <v>35379</v>
      </c>
      <c r="MQD16" s="90">
        <v>35379</v>
      </c>
      <c r="MQE16" s="90">
        <v>35379</v>
      </c>
      <c r="MQF16" s="90">
        <v>35379</v>
      </c>
      <c r="MQG16" s="90">
        <v>35379</v>
      </c>
      <c r="MQH16" s="90">
        <v>35379</v>
      </c>
      <c r="MQI16" s="90">
        <v>35379</v>
      </c>
      <c r="MQJ16" s="90">
        <v>35379</v>
      </c>
      <c r="MQK16" s="90">
        <v>35379</v>
      </c>
      <c r="MQL16" s="90">
        <v>35379</v>
      </c>
      <c r="MQM16" s="90">
        <v>35379</v>
      </c>
      <c r="MQN16" s="90">
        <v>35379</v>
      </c>
      <c r="MQO16" s="90">
        <v>35379</v>
      </c>
      <c r="MQP16" s="90">
        <v>35379</v>
      </c>
      <c r="MQQ16" s="90">
        <v>35379</v>
      </c>
      <c r="MQR16" s="90">
        <v>35379</v>
      </c>
      <c r="MQS16" s="90">
        <v>35379</v>
      </c>
      <c r="MQT16" s="90">
        <v>35379</v>
      </c>
      <c r="MQU16" s="90">
        <v>35379</v>
      </c>
      <c r="MQV16" s="90">
        <v>35379</v>
      </c>
      <c r="MQW16" s="90">
        <v>35379</v>
      </c>
      <c r="MQX16" s="90">
        <v>35379</v>
      </c>
      <c r="MQY16" s="90">
        <v>35379</v>
      </c>
      <c r="MQZ16" s="90">
        <v>35379</v>
      </c>
      <c r="MRA16" s="90">
        <v>35379</v>
      </c>
      <c r="MRB16" s="90">
        <v>35379</v>
      </c>
      <c r="MRC16" s="90">
        <v>35379</v>
      </c>
      <c r="MRD16" s="90">
        <v>35379</v>
      </c>
      <c r="MRE16" s="90">
        <v>35379</v>
      </c>
      <c r="MRF16" s="90">
        <v>35379</v>
      </c>
      <c r="MRG16" s="90">
        <v>35379</v>
      </c>
      <c r="MRH16" s="90">
        <v>35379</v>
      </c>
      <c r="MRI16" s="90">
        <v>35379</v>
      </c>
      <c r="MRJ16" s="90">
        <v>35379</v>
      </c>
      <c r="MRK16" s="90">
        <v>35379</v>
      </c>
      <c r="MRL16" s="90">
        <v>35379</v>
      </c>
      <c r="MRM16" s="90">
        <v>35379</v>
      </c>
      <c r="MRN16" s="90">
        <v>35379</v>
      </c>
      <c r="MRO16" s="90">
        <v>35379</v>
      </c>
      <c r="MRP16" s="90">
        <v>35379</v>
      </c>
      <c r="MRQ16" s="90">
        <v>35379</v>
      </c>
      <c r="MRR16" s="90">
        <v>35379</v>
      </c>
      <c r="MRS16" s="90">
        <v>35379</v>
      </c>
      <c r="MRT16" s="90">
        <v>35379</v>
      </c>
      <c r="MRU16" s="90">
        <v>35379</v>
      </c>
      <c r="MRV16" s="90">
        <v>35379</v>
      </c>
      <c r="MRW16" s="90">
        <v>35379</v>
      </c>
      <c r="MRX16" s="90">
        <v>35379</v>
      </c>
      <c r="MRY16" s="90">
        <v>35379</v>
      </c>
      <c r="MRZ16" s="90">
        <v>35379</v>
      </c>
      <c r="MSA16" s="90">
        <v>35379</v>
      </c>
      <c r="MSB16" s="90">
        <v>35379</v>
      </c>
      <c r="MSC16" s="90">
        <v>35379</v>
      </c>
      <c r="MSD16" s="90">
        <v>35379</v>
      </c>
      <c r="MSE16" s="90">
        <v>35379</v>
      </c>
      <c r="MSF16" s="90">
        <v>35379</v>
      </c>
      <c r="MSG16" s="90">
        <v>35379</v>
      </c>
      <c r="MSH16" s="90">
        <v>35379</v>
      </c>
      <c r="MSI16" s="90">
        <v>35379</v>
      </c>
      <c r="MSJ16" s="90">
        <v>35379</v>
      </c>
      <c r="MSK16" s="90">
        <v>35379</v>
      </c>
      <c r="MSL16" s="90">
        <v>35379</v>
      </c>
      <c r="MSM16" s="90">
        <v>35379</v>
      </c>
      <c r="MSN16" s="90">
        <v>35379</v>
      </c>
      <c r="MSO16" s="90">
        <v>35379</v>
      </c>
      <c r="MSP16" s="90">
        <v>35379</v>
      </c>
      <c r="MSQ16" s="90">
        <v>35379</v>
      </c>
      <c r="MSR16" s="90">
        <v>35379</v>
      </c>
      <c r="MSS16" s="90">
        <v>35379</v>
      </c>
      <c r="MST16" s="90">
        <v>35379</v>
      </c>
      <c r="MSU16" s="90">
        <v>35379</v>
      </c>
      <c r="MSV16" s="90">
        <v>35379</v>
      </c>
      <c r="MSW16" s="90">
        <v>35379</v>
      </c>
      <c r="MSX16" s="90">
        <v>35379</v>
      </c>
      <c r="MSY16" s="90">
        <v>35379</v>
      </c>
      <c r="MSZ16" s="90">
        <v>35379</v>
      </c>
      <c r="MTA16" s="90">
        <v>35379</v>
      </c>
      <c r="MTB16" s="90">
        <v>35379</v>
      </c>
      <c r="MTC16" s="90">
        <v>35379</v>
      </c>
      <c r="MTD16" s="90">
        <v>35379</v>
      </c>
      <c r="MTE16" s="90">
        <v>35379</v>
      </c>
      <c r="MTF16" s="90">
        <v>35379</v>
      </c>
      <c r="MTG16" s="90">
        <v>35379</v>
      </c>
      <c r="MTH16" s="90">
        <v>35379</v>
      </c>
      <c r="MTI16" s="90">
        <v>35379</v>
      </c>
      <c r="MTJ16" s="90">
        <v>35379</v>
      </c>
      <c r="MTK16" s="90">
        <v>35379</v>
      </c>
      <c r="MTL16" s="90">
        <v>35379</v>
      </c>
      <c r="MTM16" s="90">
        <v>35379</v>
      </c>
      <c r="MTN16" s="90">
        <v>35379</v>
      </c>
      <c r="MTO16" s="90">
        <v>35379</v>
      </c>
      <c r="MTP16" s="90">
        <v>35379</v>
      </c>
      <c r="MTQ16" s="90">
        <v>35379</v>
      </c>
      <c r="MTR16" s="90">
        <v>35379</v>
      </c>
      <c r="MTS16" s="90">
        <v>35379</v>
      </c>
      <c r="MTT16" s="90">
        <v>35379</v>
      </c>
      <c r="MTU16" s="90">
        <v>35379</v>
      </c>
      <c r="MTV16" s="90">
        <v>35379</v>
      </c>
      <c r="MTW16" s="90">
        <v>35379</v>
      </c>
      <c r="MTX16" s="90">
        <v>35379</v>
      </c>
      <c r="MTY16" s="90">
        <v>35379</v>
      </c>
      <c r="MTZ16" s="90">
        <v>35379</v>
      </c>
      <c r="MUA16" s="90">
        <v>35379</v>
      </c>
      <c r="MUB16" s="90">
        <v>35379</v>
      </c>
      <c r="MUC16" s="90">
        <v>35379</v>
      </c>
      <c r="MUD16" s="90">
        <v>35379</v>
      </c>
      <c r="MUE16" s="90">
        <v>35379</v>
      </c>
      <c r="MUF16" s="90">
        <v>35379</v>
      </c>
      <c r="MUG16" s="90">
        <v>35379</v>
      </c>
      <c r="MUH16" s="90">
        <v>35379</v>
      </c>
      <c r="MUI16" s="90">
        <v>35379</v>
      </c>
      <c r="MUJ16" s="90">
        <v>35379</v>
      </c>
      <c r="MUK16" s="90">
        <v>35379</v>
      </c>
      <c r="MUL16" s="90">
        <v>35379</v>
      </c>
      <c r="MUM16" s="90">
        <v>35379</v>
      </c>
      <c r="MUN16" s="90">
        <v>35379</v>
      </c>
      <c r="MUO16" s="90">
        <v>35379</v>
      </c>
      <c r="MUP16" s="90">
        <v>35379</v>
      </c>
      <c r="MUQ16" s="90">
        <v>35379</v>
      </c>
      <c r="MUR16" s="90">
        <v>35379</v>
      </c>
      <c r="MUS16" s="90">
        <v>35379</v>
      </c>
      <c r="MUT16" s="90">
        <v>35379</v>
      </c>
      <c r="MUU16" s="90">
        <v>35379</v>
      </c>
      <c r="MUV16" s="90">
        <v>35379</v>
      </c>
      <c r="MUW16" s="90">
        <v>35379</v>
      </c>
      <c r="MUX16" s="90">
        <v>35379</v>
      </c>
      <c r="MUY16" s="90">
        <v>35379</v>
      </c>
      <c r="MUZ16" s="90">
        <v>35379</v>
      </c>
      <c r="MVA16" s="90">
        <v>35379</v>
      </c>
      <c r="MVB16" s="90">
        <v>35379</v>
      </c>
      <c r="MVC16" s="90">
        <v>35379</v>
      </c>
      <c r="MVD16" s="90">
        <v>35379</v>
      </c>
      <c r="MVE16" s="90">
        <v>35379</v>
      </c>
      <c r="MVF16" s="90">
        <v>35379</v>
      </c>
      <c r="MVG16" s="90">
        <v>35379</v>
      </c>
      <c r="MVH16" s="90">
        <v>35379</v>
      </c>
      <c r="MVI16" s="90">
        <v>35379</v>
      </c>
      <c r="MVJ16" s="90">
        <v>35379</v>
      </c>
      <c r="MVK16" s="90">
        <v>35379</v>
      </c>
      <c r="MVL16" s="90">
        <v>35379</v>
      </c>
      <c r="MVM16" s="90">
        <v>35379</v>
      </c>
      <c r="MVN16" s="90">
        <v>35379</v>
      </c>
      <c r="MVO16" s="90">
        <v>35379</v>
      </c>
      <c r="MVP16" s="90">
        <v>35379</v>
      </c>
      <c r="MVQ16" s="90">
        <v>35379</v>
      </c>
      <c r="MVR16" s="90">
        <v>35379</v>
      </c>
      <c r="MVS16" s="90">
        <v>35379</v>
      </c>
      <c r="MVT16" s="90">
        <v>35379</v>
      </c>
      <c r="MVU16" s="90">
        <v>35379</v>
      </c>
      <c r="MVV16" s="90">
        <v>35379</v>
      </c>
      <c r="MVW16" s="90">
        <v>35379</v>
      </c>
      <c r="MVX16" s="90">
        <v>35379</v>
      </c>
      <c r="MVY16" s="90">
        <v>35379</v>
      </c>
      <c r="MVZ16" s="90">
        <v>35379</v>
      </c>
      <c r="MWA16" s="90">
        <v>35379</v>
      </c>
      <c r="MWB16" s="90">
        <v>35379</v>
      </c>
      <c r="MWC16" s="90">
        <v>35379</v>
      </c>
      <c r="MWD16" s="90">
        <v>35379</v>
      </c>
      <c r="MWE16" s="90">
        <v>35379</v>
      </c>
      <c r="MWF16" s="90">
        <v>35379</v>
      </c>
      <c r="MWG16" s="90">
        <v>35379</v>
      </c>
      <c r="MWH16" s="90">
        <v>35379</v>
      </c>
      <c r="MWI16" s="90">
        <v>35379</v>
      </c>
      <c r="MWJ16" s="90">
        <v>35379</v>
      </c>
      <c r="MWK16" s="90">
        <v>35379</v>
      </c>
      <c r="MWL16" s="90">
        <v>35379</v>
      </c>
      <c r="MWM16" s="90">
        <v>35379</v>
      </c>
      <c r="MWN16" s="90">
        <v>35379</v>
      </c>
      <c r="MWO16" s="90">
        <v>35379</v>
      </c>
      <c r="MWP16" s="90">
        <v>35379</v>
      </c>
      <c r="MWQ16" s="90">
        <v>35379</v>
      </c>
      <c r="MWR16" s="90">
        <v>35379</v>
      </c>
      <c r="MWS16" s="90">
        <v>35379</v>
      </c>
      <c r="MWT16" s="90">
        <v>35379</v>
      </c>
      <c r="MWU16" s="90">
        <v>35379</v>
      </c>
      <c r="MWV16" s="90">
        <v>35379</v>
      </c>
      <c r="MWW16" s="90">
        <v>35379</v>
      </c>
      <c r="MWX16" s="90">
        <v>35379</v>
      </c>
      <c r="MWY16" s="90">
        <v>35379</v>
      </c>
      <c r="MWZ16" s="90">
        <v>35379</v>
      </c>
      <c r="MXA16" s="90">
        <v>35379</v>
      </c>
      <c r="MXB16" s="90">
        <v>35379</v>
      </c>
      <c r="MXC16" s="90">
        <v>35379</v>
      </c>
      <c r="MXD16" s="90">
        <v>35379</v>
      </c>
      <c r="MXE16" s="90">
        <v>35379</v>
      </c>
      <c r="MXF16" s="90">
        <v>35379</v>
      </c>
      <c r="MXG16" s="90">
        <v>35379</v>
      </c>
      <c r="MXH16" s="90">
        <v>35379</v>
      </c>
      <c r="MXI16" s="90">
        <v>35379</v>
      </c>
      <c r="MXJ16" s="90">
        <v>35379</v>
      </c>
      <c r="MXK16" s="90">
        <v>35379</v>
      </c>
      <c r="MXL16" s="90">
        <v>35379</v>
      </c>
      <c r="MXM16" s="90">
        <v>35379</v>
      </c>
      <c r="MXN16" s="90">
        <v>35379</v>
      </c>
      <c r="MXO16" s="90">
        <v>35379</v>
      </c>
      <c r="MXP16" s="90">
        <v>35379</v>
      </c>
      <c r="MXQ16" s="90">
        <v>35379</v>
      </c>
      <c r="MXR16" s="90">
        <v>35379</v>
      </c>
      <c r="MXS16" s="90">
        <v>35379</v>
      </c>
      <c r="MXT16" s="90">
        <v>35379</v>
      </c>
      <c r="MXU16" s="90">
        <v>35379</v>
      </c>
      <c r="MXV16" s="90">
        <v>35379</v>
      </c>
      <c r="MXW16" s="90">
        <v>35379</v>
      </c>
      <c r="MXX16" s="90">
        <v>35379</v>
      </c>
      <c r="MXY16" s="90">
        <v>35379</v>
      </c>
      <c r="MXZ16" s="90">
        <v>35379</v>
      </c>
      <c r="MYA16" s="90">
        <v>35379</v>
      </c>
      <c r="MYB16" s="90">
        <v>35379</v>
      </c>
      <c r="MYC16" s="90">
        <v>35379</v>
      </c>
      <c r="MYD16" s="90">
        <v>35379</v>
      </c>
      <c r="MYE16" s="90">
        <v>35379</v>
      </c>
      <c r="MYF16" s="90">
        <v>35379</v>
      </c>
      <c r="MYG16" s="90">
        <v>35379</v>
      </c>
      <c r="MYH16" s="90">
        <v>35379</v>
      </c>
      <c r="MYI16" s="90">
        <v>35379</v>
      </c>
      <c r="MYJ16" s="90">
        <v>35379</v>
      </c>
      <c r="MYK16" s="90">
        <v>35379</v>
      </c>
      <c r="MYL16" s="90">
        <v>35379</v>
      </c>
      <c r="MYM16" s="90">
        <v>35379</v>
      </c>
      <c r="MYN16" s="90">
        <v>35379</v>
      </c>
      <c r="MYO16" s="90">
        <v>35379</v>
      </c>
      <c r="MYP16" s="90">
        <v>35379</v>
      </c>
      <c r="MYQ16" s="90">
        <v>35379</v>
      </c>
      <c r="MYR16" s="90">
        <v>35379</v>
      </c>
      <c r="MYS16" s="90">
        <v>35379</v>
      </c>
      <c r="MYT16" s="90">
        <v>35379</v>
      </c>
      <c r="MYU16" s="90">
        <v>35379</v>
      </c>
      <c r="MYV16" s="90">
        <v>35379</v>
      </c>
      <c r="MYW16" s="90">
        <v>35379</v>
      </c>
      <c r="MYX16" s="90">
        <v>35379</v>
      </c>
      <c r="MYY16" s="90">
        <v>35379</v>
      </c>
      <c r="MYZ16" s="90">
        <v>35379</v>
      </c>
      <c r="MZA16" s="90">
        <v>35379</v>
      </c>
      <c r="MZB16" s="90">
        <v>35379</v>
      </c>
      <c r="MZC16" s="90">
        <v>35379</v>
      </c>
      <c r="MZD16" s="90">
        <v>35379</v>
      </c>
      <c r="MZE16" s="90">
        <v>35379</v>
      </c>
      <c r="MZF16" s="90">
        <v>35379</v>
      </c>
      <c r="MZG16" s="90">
        <v>35379</v>
      </c>
      <c r="MZH16" s="90">
        <v>35379</v>
      </c>
      <c r="MZI16" s="90">
        <v>35379</v>
      </c>
      <c r="MZJ16" s="90">
        <v>35379</v>
      </c>
      <c r="MZK16" s="90">
        <v>35379</v>
      </c>
      <c r="MZL16" s="90">
        <v>35379</v>
      </c>
      <c r="MZM16" s="90">
        <v>35379</v>
      </c>
      <c r="MZN16" s="90">
        <v>35379</v>
      </c>
      <c r="MZO16" s="90">
        <v>35379</v>
      </c>
      <c r="MZP16" s="90">
        <v>35379</v>
      </c>
      <c r="MZQ16" s="90">
        <v>35379</v>
      </c>
      <c r="MZR16" s="90">
        <v>35379</v>
      </c>
      <c r="MZS16" s="90">
        <v>35379</v>
      </c>
      <c r="MZT16" s="90">
        <v>35379</v>
      </c>
      <c r="MZU16" s="90">
        <v>35379</v>
      </c>
      <c r="MZV16" s="90">
        <v>35379</v>
      </c>
      <c r="MZW16" s="90">
        <v>35379</v>
      </c>
      <c r="MZX16" s="90">
        <v>35379</v>
      </c>
      <c r="MZY16" s="90">
        <v>35379</v>
      </c>
      <c r="MZZ16" s="90">
        <v>35379</v>
      </c>
      <c r="NAA16" s="90">
        <v>35379</v>
      </c>
      <c r="NAB16" s="90">
        <v>35379</v>
      </c>
      <c r="NAC16" s="90">
        <v>35379</v>
      </c>
      <c r="NAD16" s="90">
        <v>35379</v>
      </c>
      <c r="NAE16" s="90">
        <v>35379</v>
      </c>
      <c r="NAF16" s="90">
        <v>35379</v>
      </c>
      <c r="NAG16" s="90">
        <v>35379</v>
      </c>
      <c r="NAH16" s="90">
        <v>35379</v>
      </c>
      <c r="NAI16" s="90">
        <v>35379</v>
      </c>
      <c r="NAJ16" s="90">
        <v>35379</v>
      </c>
      <c r="NAK16" s="90">
        <v>35379</v>
      </c>
      <c r="NAL16" s="90">
        <v>35379</v>
      </c>
      <c r="NAM16" s="90">
        <v>35379</v>
      </c>
      <c r="NAN16" s="90">
        <v>35379</v>
      </c>
      <c r="NAO16" s="90">
        <v>35379</v>
      </c>
      <c r="NAP16" s="90">
        <v>35379</v>
      </c>
      <c r="NAQ16" s="90">
        <v>35379</v>
      </c>
      <c r="NAR16" s="90">
        <v>35379</v>
      </c>
      <c r="NAS16" s="90">
        <v>35379</v>
      </c>
      <c r="NAT16" s="90">
        <v>35379</v>
      </c>
      <c r="NAU16" s="90">
        <v>35379</v>
      </c>
      <c r="NAV16" s="90">
        <v>35379</v>
      </c>
      <c r="NAW16" s="90">
        <v>35379</v>
      </c>
      <c r="NAX16" s="90">
        <v>35379</v>
      </c>
      <c r="NAY16" s="90">
        <v>35379</v>
      </c>
      <c r="NAZ16" s="90">
        <v>35379</v>
      </c>
      <c r="NBA16" s="90">
        <v>35379</v>
      </c>
      <c r="NBB16" s="90">
        <v>35379</v>
      </c>
      <c r="NBC16" s="90">
        <v>35379</v>
      </c>
      <c r="NBD16" s="90">
        <v>35379</v>
      </c>
      <c r="NBE16" s="90">
        <v>35379</v>
      </c>
      <c r="NBF16" s="90">
        <v>35379</v>
      </c>
      <c r="NBG16" s="90">
        <v>35379</v>
      </c>
      <c r="NBH16" s="90">
        <v>35379</v>
      </c>
      <c r="NBI16" s="90">
        <v>35379</v>
      </c>
      <c r="NBJ16" s="90">
        <v>35379</v>
      </c>
      <c r="NBK16" s="90">
        <v>35379</v>
      </c>
      <c r="NBL16" s="90">
        <v>35379</v>
      </c>
      <c r="NBM16" s="90">
        <v>35379</v>
      </c>
      <c r="NBN16" s="90">
        <v>35379</v>
      </c>
      <c r="NBO16" s="90">
        <v>35379</v>
      </c>
      <c r="NBP16" s="90">
        <v>35379</v>
      </c>
      <c r="NBQ16" s="90">
        <v>35379</v>
      </c>
      <c r="NBR16" s="90">
        <v>35379</v>
      </c>
      <c r="NBS16" s="90">
        <v>35379</v>
      </c>
      <c r="NBT16" s="90">
        <v>35379</v>
      </c>
      <c r="NBU16" s="90">
        <v>35379</v>
      </c>
      <c r="NBV16" s="90">
        <v>35379</v>
      </c>
      <c r="NBW16" s="90">
        <v>35379</v>
      </c>
      <c r="NBX16" s="90">
        <v>35379</v>
      </c>
      <c r="NBY16" s="90">
        <v>35379</v>
      </c>
      <c r="NBZ16" s="90">
        <v>35379</v>
      </c>
      <c r="NCA16" s="90">
        <v>35379</v>
      </c>
      <c r="NCB16" s="90">
        <v>35379</v>
      </c>
      <c r="NCC16" s="90">
        <v>35379</v>
      </c>
      <c r="NCD16" s="90">
        <v>35379</v>
      </c>
      <c r="NCE16" s="90">
        <v>35379</v>
      </c>
      <c r="NCF16" s="90">
        <v>35379</v>
      </c>
      <c r="NCG16" s="90">
        <v>35379</v>
      </c>
      <c r="NCH16" s="90">
        <v>35379</v>
      </c>
      <c r="NCI16" s="90">
        <v>35379</v>
      </c>
      <c r="NCJ16" s="90">
        <v>35379</v>
      </c>
      <c r="NCK16" s="90">
        <v>35379</v>
      </c>
      <c r="NCL16" s="90">
        <v>35379</v>
      </c>
      <c r="NCM16" s="90">
        <v>35379</v>
      </c>
      <c r="NCN16" s="90">
        <v>35379</v>
      </c>
      <c r="NCO16" s="90">
        <v>35379</v>
      </c>
      <c r="NCP16" s="90">
        <v>35379</v>
      </c>
      <c r="NCQ16" s="90">
        <v>35379</v>
      </c>
      <c r="NCR16" s="90">
        <v>35379</v>
      </c>
      <c r="NCS16" s="90">
        <v>35379</v>
      </c>
      <c r="NCT16" s="90">
        <v>35379</v>
      </c>
      <c r="NCU16" s="90">
        <v>35379</v>
      </c>
      <c r="NCV16" s="90">
        <v>35379</v>
      </c>
      <c r="NCW16" s="90">
        <v>35379</v>
      </c>
      <c r="NCX16" s="90">
        <v>35379</v>
      </c>
      <c r="NCY16" s="90">
        <v>35379</v>
      </c>
      <c r="NCZ16" s="90">
        <v>35379</v>
      </c>
      <c r="NDA16" s="90">
        <v>35379</v>
      </c>
      <c r="NDB16" s="90">
        <v>35379</v>
      </c>
      <c r="NDC16" s="90">
        <v>35379</v>
      </c>
      <c r="NDD16" s="90">
        <v>35379</v>
      </c>
      <c r="NDE16" s="90">
        <v>35379</v>
      </c>
      <c r="NDF16" s="90">
        <v>35379</v>
      </c>
      <c r="NDG16" s="90">
        <v>35379</v>
      </c>
      <c r="NDH16" s="90">
        <v>35379</v>
      </c>
      <c r="NDI16" s="90">
        <v>35379</v>
      </c>
      <c r="NDJ16" s="90">
        <v>35379</v>
      </c>
      <c r="NDK16" s="90">
        <v>35379</v>
      </c>
      <c r="NDL16" s="90">
        <v>35379</v>
      </c>
      <c r="NDM16" s="90">
        <v>35379</v>
      </c>
      <c r="NDN16" s="90">
        <v>35379</v>
      </c>
      <c r="NDO16" s="90">
        <v>35379</v>
      </c>
      <c r="NDP16" s="90">
        <v>35379</v>
      </c>
      <c r="NDQ16" s="90">
        <v>35379</v>
      </c>
      <c r="NDR16" s="90">
        <v>35379</v>
      </c>
      <c r="NDS16" s="90">
        <v>35379</v>
      </c>
      <c r="NDT16" s="90">
        <v>35379</v>
      </c>
      <c r="NDU16" s="90">
        <v>35379</v>
      </c>
      <c r="NDV16" s="90">
        <v>35379</v>
      </c>
      <c r="NDW16" s="90">
        <v>35379</v>
      </c>
      <c r="NDX16" s="90">
        <v>35379</v>
      </c>
      <c r="NDY16" s="90">
        <v>35379</v>
      </c>
      <c r="NDZ16" s="90">
        <v>35379</v>
      </c>
      <c r="NEA16" s="90">
        <v>35379</v>
      </c>
      <c r="NEB16" s="90">
        <v>35379</v>
      </c>
      <c r="NEC16" s="90">
        <v>35379</v>
      </c>
      <c r="NED16" s="90">
        <v>35379</v>
      </c>
      <c r="NEE16" s="90">
        <v>35379</v>
      </c>
      <c r="NEF16" s="90">
        <v>35379</v>
      </c>
      <c r="NEG16" s="90">
        <v>35379</v>
      </c>
      <c r="NEH16" s="90">
        <v>35379</v>
      </c>
      <c r="NEI16" s="90">
        <v>35379</v>
      </c>
      <c r="NEJ16" s="90">
        <v>35379</v>
      </c>
      <c r="NEK16" s="90">
        <v>35379</v>
      </c>
      <c r="NEL16" s="90">
        <v>35379</v>
      </c>
      <c r="NEM16" s="90">
        <v>35379</v>
      </c>
      <c r="NEN16" s="90">
        <v>35379</v>
      </c>
      <c r="NEO16" s="90">
        <v>35379</v>
      </c>
      <c r="NEP16" s="90">
        <v>35379</v>
      </c>
      <c r="NEQ16" s="90">
        <v>35379</v>
      </c>
      <c r="NER16" s="90">
        <v>35379</v>
      </c>
      <c r="NES16" s="90">
        <v>35379</v>
      </c>
      <c r="NET16" s="90">
        <v>35379</v>
      </c>
      <c r="NEU16" s="90">
        <v>35379</v>
      </c>
      <c r="NEV16" s="90">
        <v>35379</v>
      </c>
      <c r="NEW16" s="90">
        <v>35379</v>
      </c>
      <c r="NEX16" s="90">
        <v>35379</v>
      </c>
      <c r="NEY16" s="90">
        <v>35379</v>
      </c>
      <c r="NEZ16" s="90">
        <v>35379</v>
      </c>
      <c r="NFA16" s="90">
        <v>35379</v>
      </c>
      <c r="NFB16" s="90">
        <v>35379</v>
      </c>
      <c r="NFC16" s="90">
        <v>35379</v>
      </c>
      <c r="NFD16" s="90">
        <v>35379</v>
      </c>
      <c r="NFE16" s="90">
        <v>35379</v>
      </c>
      <c r="NFF16" s="90">
        <v>35379</v>
      </c>
      <c r="NFG16" s="90">
        <v>35379</v>
      </c>
      <c r="NFH16" s="90">
        <v>35379</v>
      </c>
      <c r="NFI16" s="90">
        <v>35379</v>
      </c>
      <c r="NFJ16" s="90">
        <v>35379</v>
      </c>
      <c r="NFK16" s="90">
        <v>35379</v>
      </c>
      <c r="NFL16" s="90">
        <v>35379</v>
      </c>
      <c r="NFM16" s="90">
        <v>35379</v>
      </c>
      <c r="NFN16" s="90">
        <v>35379</v>
      </c>
      <c r="NFO16" s="90">
        <v>35379</v>
      </c>
      <c r="NFP16" s="90">
        <v>35379</v>
      </c>
      <c r="NFQ16" s="90">
        <v>35379</v>
      </c>
      <c r="NFR16" s="90">
        <v>35379</v>
      </c>
      <c r="NFS16" s="90">
        <v>35379</v>
      </c>
      <c r="NFT16" s="90">
        <v>35379</v>
      </c>
      <c r="NFU16" s="90">
        <v>35379</v>
      </c>
      <c r="NFV16" s="90">
        <v>35379</v>
      </c>
      <c r="NFW16" s="90">
        <v>35379</v>
      </c>
      <c r="NFX16" s="90">
        <v>35379</v>
      </c>
      <c r="NFY16" s="90">
        <v>35379</v>
      </c>
      <c r="NFZ16" s="90">
        <v>35379</v>
      </c>
      <c r="NGA16" s="90">
        <v>35379</v>
      </c>
      <c r="NGB16" s="90">
        <v>35379</v>
      </c>
      <c r="NGC16" s="90">
        <v>35379</v>
      </c>
      <c r="NGD16" s="90">
        <v>35379</v>
      </c>
      <c r="NGE16" s="90">
        <v>35379</v>
      </c>
      <c r="NGF16" s="90">
        <v>35379</v>
      </c>
      <c r="NGG16" s="90">
        <v>35379</v>
      </c>
      <c r="NGH16" s="90">
        <v>35379</v>
      </c>
      <c r="NGI16" s="90">
        <v>35379</v>
      </c>
      <c r="NGJ16" s="90">
        <v>35379</v>
      </c>
      <c r="NGK16" s="90">
        <v>35379</v>
      </c>
      <c r="NGL16" s="90">
        <v>35379</v>
      </c>
      <c r="NGM16" s="90">
        <v>35379</v>
      </c>
      <c r="NGN16" s="90">
        <v>35379</v>
      </c>
      <c r="NGO16" s="90">
        <v>35379</v>
      </c>
      <c r="NGP16" s="90">
        <v>35379</v>
      </c>
      <c r="NGQ16" s="90">
        <v>35379</v>
      </c>
      <c r="NGR16" s="90">
        <v>35379</v>
      </c>
      <c r="NGS16" s="90">
        <v>35379</v>
      </c>
      <c r="NGT16" s="90">
        <v>35379</v>
      </c>
      <c r="NGU16" s="90">
        <v>35379</v>
      </c>
      <c r="NGV16" s="90">
        <v>35379</v>
      </c>
      <c r="NGW16" s="90">
        <v>35379</v>
      </c>
      <c r="NGX16" s="90">
        <v>35379</v>
      </c>
      <c r="NGY16" s="90">
        <v>35379</v>
      </c>
      <c r="NGZ16" s="90">
        <v>35379</v>
      </c>
      <c r="NHA16" s="90">
        <v>35379</v>
      </c>
      <c r="NHB16" s="90">
        <v>35379</v>
      </c>
      <c r="NHC16" s="90">
        <v>35379</v>
      </c>
      <c r="NHD16" s="90">
        <v>35379</v>
      </c>
      <c r="NHE16" s="90">
        <v>35379</v>
      </c>
      <c r="NHF16" s="90">
        <v>35379</v>
      </c>
      <c r="NHG16" s="90">
        <v>35379</v>
      </c>
      <c r="NHH16" s="90">
        <v>35379</v>
      </c>
      <c r="NHI16" s="90">
        <v>35379</v>
      </c>
      <c r="NHJ16" s="90">
        <v>35379</v>
      </c>
      <c r="NHK16" s="90">
        <v>35379</v>
      </c>
      <c r="NHL16" s="90">
        <v>35379</v>
      </c>
      <c r="NHM16" s="90">
        <v>35379</v>
      </c>
      <c r="NHN16" s="90">
        <v>35379</v>
      </c>
      <c r="NHO16" s="90">
        <v>35379</v>
      </c>
      <c r="NHP16" s="90">
        <v>35379</v>
      </c>
      <c r="NHQ16" s="90">
        <v>35379</v>
      </c>
      <c r="NHR16" s="90">
        <v>35379</v>
      </c>
      <c r="NHS16" s="90">
        <v>35379</v>
      </c>
      <c r="NHT16" s="90">
        <v>35379</v>
      </c>
      <c r="NHU16" s="90">
        <v>35379</v>
      </c>
      <c r="NHV16" s="90">
        <v>35379</v>
      </c>
      <c r="NHW16" s="90">
        <v>35379</v>
      </c>
      <c r="NHX16" s="90">
        <v>35379</v>
      </c>
      <c r="NHY16" s="90">
        <v>35379</v>
      </c>
      <c r="NHZ16" s="90">
        <v>35379</v>
      </c>
      <c r="NIA16" s="90">
        <v>35379</v>
      </c>
      <c r="NIB16" s="90">
        <v>35379</v>
      </c>
      <c r="NIC16" s="90">
        <v>35379</v>
      </c>
      <c r="NID16" s="90">
        <v>35379</v>
      </c>
      <c r="NIE16" s="90">
        <v>35379</v>
      </c>
      <c r="NIF16" s="90">
        <v>35379</v>
      </c>
      <c r="NIG16" s="90">
        <v>35379</v>
      </c>
      <c r="NIH16" s="90">
        <v>35379</v>
      </c>
      <c r="NII16" s="90">
        <v>35379</v>
      </c>
      <c r="NIJ16" s="90">
        <v>35379</v>
      </c>
      <c r="NIK16" s="90">
        <v>35379</v>
      </c>
      <c r="NIL16" s="90">
        <v>35379</v>
      </c>
      <c r="NIM16" s="90">
        <v>35379</v>
      </c>
      <c r="NIN16" s="90">
        <v>35379</v>
      </c>
      <c r="NIO16" s="90">
        <v>35379</v>
      </c>
      <c r="NIP16" s="90">
        <v>35379</v>
      </c>
      <c r="NIQ16" s="90">
        <v>35379</v>
      </c>
      <c r="NIR16" s="90">
        <v>35379</v>
      </c>
      <c r="NIS16" s="90">
        <v>35379</v>
      </c>
      <c r="NIT16" s="90">
        <v>35379</v>
      </c>
      <c r="NIU16" s="90">
        <v>35379</v>
      </c>
      <c r="NIV16" s="90">
        <v>35379</v>
      </c>
      <c r="NIW16" s="90">
        <v>35379</v>
      </c>
      <c r="NIX16" s="90">
        <v>35379</v>
      </c>
      <c r="NIY16" s="90">
        <v>35379</v>
      </c>
      <c r="NIZ16" s="90">
        <v>35379</v>
      </c>
      <c r="NJA16" s="90">
        <v>35379</v>
      </c>
      <c r="NJB16" s="90">
        <v>35379</v>
      </c>
      <c r="NJC16" s="90">
        <v>35379</v>
      </c>
      <c r="NJD16" s="90">
        <v>35379</v>
      </c>
      <c r="NJE16" s="90">
        <v>35379</v>
      </c>
      <c r="NJF16" s="90">
        <v>35379</v>
      </c>
      <c r="NJG16" s="90">
        <v>35379</v>
      </c>
      <c r="NJH16" s="90">
        <v>35379</v>
      </c>
      <c r="NJI16" s="90">
        <v>35379</v>
      </c>
      <c r="NJJ16" s="90">
        <v>35379</v>
      </c>
      <c r="NJK16" s="90">
        <v>35379</v>
      </c>
      <c r="NJL16" s="90">
        <v>35379</v>
      </c>
      <c r="NJM16" s="90">
        <v>35379</v>
      </c>
      <c r="NJN16" s="90">
        <v>35379</v>
      </c>
      <c r="NJO16" s="90">
        <v>35379</v>
      </c>
      <c r="NJP16" s="90">
        <v>35379</v>
      </c>
      <c r="NJQ16" s="90">
        <v>35379</v>
      </c>
      <c r="NJR16" s="90">
        <v>35379</v>
      </c>
      <c r="NJS16" s="90">
        <v>35379</v>
      </c>
      <c r="NJT16" s="90">
        <v>35379</v>
      </c>
      <c r="NJU16" s="90">
        <v>35379</v>
      </c>
      <c r="NJV16" s="90">
        <v>35379</v>
      </c>
      <c r="NJW16" s="90">
        <v>35379</v>
      </c>
      <c r="NJX16" s="90">
        <v>35379</v>
      </c>
      <c r="NJY16" s="90">
        <v>35379</v>
      </c>
      <c r="NJZ16" s="90">
        <v>35379</v>
      </c>
      <c r="NKA16" s="90">
        <v>35379</v>
      </c>
      <c r="NKB16" s="90">
        <v>35379</v>
      </c>
      <c r="NKC16" s="90">
        <v>35379</v>
      </c>
      <c r="NKD16" s="90">
        <v>35379</v>
      </c>
      <c r="NKE16" s="90">
        <v>35379</v>
      </c>
      <c r="NKF16" s="90">
        <v>35379</v>
      </c>
      <c r="NKG16" s="90">
        <v>35379</v>
      </c>
      <c r="NKH16" s="90">
        <v>35379</v>
      </c>
      <c r="NKI16" s="90">
        <v>35379</v>
      </c>
      <c r="NKJ16" s="90">
        <v>35379</v>
      </c>
      <c r="NKK16" s="90">
        <v>35379</v>
      </c>
      <c r="NKL16" s="90">
        <v>35379</v>
      </c>
      <c r="NKM16" s="90">
        <v>35379</v>
      </c>
      <c r="NKN16" s="90">
        <v>35379</v>
      </c>
      <c r="NKO16" s="90">
        <v>35379</v>
      </c>
      <c r="NKP16" s="90">
        <v>35379</v>
      </c>
      <c r="NKQ16" s="90">
        <v>35379</v>
      </c>
      <c r="NKR16" s="90">
        <v>35379</v>
      </c>
      <c r="NKS16" s="90">
        <v>35379</v>
      </c>
      <c r="NKT16" s="90">
        <v>35379</v>
      </c>
      <c r="NKU16" s="90">
        <v>35379</v>
      </c>
      <c r="NKV16" s="90">
        <v>35379</v>
      </c>
      <c r="NKW16" s="90">
        <v>35379</v>
      </c>
      <c r="NKX16" s="90">
        <v>35379</v>
      </c>
      <c r="NKY16" s="90">
        <v>35379</v>
      </c>
      <c r="NKZ16" s="90">
        <v>35379</v>
      </c>
      <c r="NLA16" s="90">
        <v>35379</v>
      </c>
      <c r="NLB16" s="90">
        <v>35379</v>
      </c>
      <c r="NLC16" s="90">
        <v>35379</v>
      </c>
      <c r="NLD16" s="90">
        <v>35379</v>
      </c>
      <c r="NLE16" s="90">
        <v>35379</v>
      </c>
      <c r="NLF16" s="90">
        <v>35379</v>
      </c>
      <c r="NLG16" s="90">
        <v>35379</v>
      </c>
      <c r="NLH16" s="90">
        <v>35379</v>
      </c>
      <c r="NLI16" s="90">
        <v>35379</v>
      </c>
      <c r="NLJ16" s="90">
        <v>35379</v>
      </c>
      <c r="NLK16" s="90">
        <v>35379</v>
      </c>
      <c r="NLL16" s="90">
        <v>35379</v>
      </c>
      <c r="NLM16" s="90">
        <v>35379</v>
      </c>
      <c r="NLN16" s="90">
        <v>35379</v>
      </c>
      <c r="NLO16" s="90">
        <v>35379</v>
      </c>
      <c r="NLP16" s="90">
        <v>35379</v>
      </c>
      <c r="NLQ16" s="90">
        <v>35379</v>
      </c>
      <c r="NLR16" s="90">
        <v>35379</v>
      </c>
      <c r="NLS16" s="90">
        <v>35379</v>
      </c>
      <c r="NLT16" s="90">
        <v>35379</v>
      </c>
      <c r="NLU16" s="90">
        <v>35379</v>
      </c>
      <c r="NLV16" s="90">
        <v>35379</v>
      </c>
      <c r="NLW16" s="90">
        <v>35379</v>
      </c>
      <c r="NLX16" s="90">
        <v>35379</v>
      </c>
      <c r="NLY16" s="90">
        <v>35379</v>
      </c>
      <c r="NLZ16" s="90">
        <v>35379</v>
      </c>
      <c r="NMA16" s="90">
        <v>35379</v>
      </c>
      <c r="NMB16" s="90">
        <v>35379</v>
      </c>
      <c r="NMC16" s="90">
        <v>35379</v>
      </c>
      <c r="NMD16" s="90">
        <v>35379</v>
      </c>
      <c r="NME16" s="90">
        <v>35379</v>
      </c>
      <c r="NMF16" s="90">
        <v>35379</v>
      </c>
      <c r="NMG16" s="90">
        <v>35379</v>
      </c>
      <c r="NMH16" s="90">
        <v>35379</v>
      </c>
      <c r="NMI16" s="90">
        <v>35379</v>
      </c>
      <c r="NMJ16" s="90">
        <v>35379</v>
      </c>
      <c r="NMK16" s="90">
        <v>35379</v>
      </c>
      <c r="NML16" s="90">
        <v>35379</v>
      </c>
      <c r="NMM16" s="90">
        <v>35379</v>
      </c>
      <c r="NMN16" s="90">
        <v>35379</v>
      </c>
      <c r="NMO16" s="90">
        <v>35379</v>
      </c>
      <c r="NMP16" s="90">
        <v>35379</v>
      </c>
      <c r="NMQ16" s="90">
        <v>35379</v>
      </c>
      <c r="NMR16" s="90">
        <v>35379</v>
      </c>
      <c r="NMS16" s="90">
        <v>35379</v>
      </c>
      <c r="NMT16" s="90">
        <v>35379</v>
      </c>
      <c r="NMU16" s="90">
        <v>35379</v>
      </c>
      <c r="NMV16" s="90">
        <v>35379</v>
      </c>
      <c r="NMW16" s="90">
        <v>35379</v>
      </c>
      <c r="NMX16" s="90">
        <v>35379</v>
      </c>
      <c r="NMY16" s="90">
        <v>35379</v>
      </c>
      <c r="NMZ16" s="90">
        <v>35379</v>
      </c>
      <c r="NNA16" s="90">
        <v>35379</v>
      </c>
      <c r="NNB16" s="90">
        <v>35379</v>
      </c>
      <c r="NNC16" s="90">
        <v>35379</v>
      </c>
      <c r="NND16" s="90">
        <v>35379</v>
      </c>
      <c r="NNE16" s="90">
        <v>35379</v>
      </c>
      <c r="NNF16" s="90">
        <v>35379</v>
      </c>
      <c r="NNG16" s="90">
        <v>35379</v>
      </c>
      <c r="NNH16" s="90">
        <v>35379</v>
      </c>
      <c r="NNI16" s="90">
        <v>35379</v>
      </c>
      <c r="NNJ16" s="90">
        <v>35379</v>
      </c>
      <c r="NNK16" s="90">
        <v>35379</v>
      </c>
      <c r="NNL16" s="90">
        <v>35379</v>
      </c>
      <c r="NNM16" s="90">
        <v>35379</v>
      </c>
      <c r="NNN16" s="90">
        <v>35379</v>
      </c>
      <c r="NNO16" s="90">
        <v>35379</v>
      </c>
      <c r="NNP16" s="90">
        <v>35379</v>
      </c>
      <c r="NNQ16" s="90">
        <v>35379</v>
      </c>
      <c r="NNR16" s="90">
        <v>35379</v>
      </c>
      <c r="NNS16" s="90">
        <v>35379</v>
      </c>
      <c r="NNT16" s="90">
        <v>35379</v>
      </c>
      <c r="NNU16" s="90">
        <v>35379</v>
      </c>
      <c r="NNV16" s="90">
        <v>35379</v>
      </c>
      <c r="NNW16" s="90">
        <v>35379</v>
      </c>
      <c r="NNX16" s="90">
        <v>35379</v>
      </c>
      <c r="NNY16" s="90">
        <v>35379</v>
      </c>
      <c r="NNZ16" s="90">
        <v>35379</v>
      </c>
      <c r="NOA16" s="90">
        <v>35379</v>
      </c>
      <c r="NOB16" s="90">
        <v>35379</v>
      </c>
      <c r="NOC16" s="90">
        <v>35379</v>
      </c>
      <c r="NOD16" s="90">
        <v>35379</v>
      </c>
      <c r="NOE16" s="90">
        <v>35379</v>
      </c>
      <c r="NOF16" s="90">
        <v>35379</v>
      </c>
      <c r="NOG16" s="90">
        <v>35379</v>
      </c>
      <c r="NOH16" s="90">
        <v>35379</v>
      </c>
      <c r="NOI16" s="90">
        <v>35379</v>
      </c>
      <c r="NOJ16" s="90">
        <v>35379</v>
      </c>
      <c r="NOK16" s="90">
        <v>35379</v>
      </c>
      <c r="NOL16" s="90">
        <v>35379</v>
      </c>
      <c r="NOM16" s="90">
        <v>35379</v>
      </c>
      <c r="NON16" s="90">
        <v>35379</v>
      </c>
      <c r="NOO16" s="90">
        <v>35379</v>
      </c>
      <c r="NOP16" s="90">
        <v>35379</v>
      </c>
      <c r="NOQ16" s="90">
        <v>35379</v>
      </c>
      <c r="NOR16" s="90">
        <v>35379</v>
      </c>
      <c r="NOS16" s="90">
        <v>35379</v>
      </c>
      <c r="NOT16" s="90">
        <v>35379</v>
      </c>
      <c r="NOU16" s="90">
        <v>35379</v>
      </c>
      <c r="NOV16" s="90">
        <v>35379</v>
      </c>
      <c r="NOW16" s="90">
        <v>35379</v>
      </c>
      <c r="NOX16" s="90">
        <v>35379</v>
      </c>
      <c r="NOY16" s="90">
        <v>35379</v>
      </c>
      <c r="NOZ16" s="90">
        <v>35379</v>
      </c>
      <c r="NPA16" s="90">
        <v>35379</v>
      </c>
      <c r="NPB16" s="90">
        <v>35379</v>
      </c>
      <c r="NPC16" s="90">
        <v>35379</v>
      </c>
      <c r="NPD16" s="90">
        <v>35379</v>
      </c>
      <c r="NPE16" s="90">
        <v>35379</v>
      </c>
      <c r="NPF16" s="90">
        <v>35379</v>
      </c>
      <c r="NPG16" s="90">
        <v>35379</v>
      </c>
      <c r="NPH16" s="90">
        <v>35379</v>
      </c>
      <c r="NPI16" s="90">
        <v>35379</v>
      </c>
      <c r="NPJ16" s="90">
        <v>35379</v>
      </c>
      <c r="NPK16" s="90">
        <v>35379</v>
      </c>
      <c r="NPL16" s="90">
        <v>35379</v>
      </c>
      <c r="NPM16" s="90">
        <v>35379</v>
      </c>
      <c r="NPN16" s="90">
        <v>35379</v>
      </c>
      <c r="NPO16" s="90">
        <v>35379</v>
      </c>
      <c r="NPP16" s="90">
        <v>35379</v>
      </c>
      <c r="NPQ16" s="90">
        <v>35379</v>
      </c>
      <c r="NPR16" s="90">
        <v>35379</v>
      </c>
      <c r="NPS16" s="90">
        <v>35379</v>
      </c>
      <c r="NPT16" s="90">
        <v>35379</v>
      </c>
      <c r="NPU16" s="90">
        <v>35379</v>
      </c>
      <c r="NPV16" s="90">
        <v>35379</v>
      </c>
      <c r="NPW16" s="90">
        <v>35379</v>
      </c>
      <c r="NPX16" s="90">
        <v>35379</v>
      </c>
      <c r="NPY16" s="90">
        <v>35379</v>
      </c>
      <c r="NPZ16" s="90">
        <v>35379</v>
      </c>
      <c r="NQA16" s="90">
        <v>35379</v>
      </c>
      <c r="NQB16" s="90">
        <v>35379</v>
      </c>
      <c r="NQC16" s="90">
        <v>35379</v>
      </c>
      <c r="NQD16" s="90">
        <v>35379</v>
      </c>
      <c r="NQE16" s="90">
        <v>35379</v>
      </c>
      <c r="NQF16" s="90">
        <v>35379</v>
      </c>
      <c r="NQG16" s="90">
        <v>35379</v>
      </c>
      <c r="NQH16" s="90">
        <v>35379</v>
      </c>
      <c r="NQI16" s="90">
        <v>35379</v>
      </c>
      <c r="NQJ16" s="90">
        <v>35379</v>
      </c>
      <c r="NQK16" s="90">
        <v>35379</v>
      </c>
      <c r="NQL16" s="90">
        <v>35379</v>
      </c>
      <c r="NQM16" s="90">
        <v>35379</v>
      </c>
      <c r="NQN16" s="90">
        <v>35379</v>
      </c>
      <c r="NQO16" s="90">
        <v>35379</v>
      </c>
      <c r="NQP16" s="90">
        <v>35379</v>
      </c>
      <c r="NQQ16" s="90">
        <v>35379</v>
      </c>
      <c r="NQR16" s="90">
        <v>35379</v>
      </c>
      <c r="NQS16" s="90">
        <v>35379</v>
      </c>
      <c r="NQT16" s="90">
        <v>35379</v>
      </c>
      <c r="NQU16" s="90">
        <v>35379</v>
      </c>
      <c r="NQV16" s="90">
        <v>35379</v>
      </c>
      <c r="NQW16" s="90">
        <v>35379</v>
      </c>
      <c r="NQX16" s="90">
        <v>35379</v>
      </c>
      <c r="NQY16" s="90">
        <v>35379</v>
      </c>
      <c r="NQZ16" s="90">
        <v>35379</v>
      </c>
      <c r="NRA16" s="90">
        <v>35379</v>
      </c>
      <c r="NRB16" s="90">
        <v>35379</v>
      </c>
      <c r="NRC16" s="90">
        <v>35379</v>
      </c>
      <c r="NRD16" s="90">
        <v>35379</v>
      </c>
      <c r="NRE16" s="90">
        <v>35379</v>
      </c>
      <c r="NRF16" s="90">
        <v>35379</v>
      </c>
      <c r="NRG16" s="90">
        <v>35379</v>
      </c>
      <c r="NRH16" s="90">
        <v>35379</v>
      </c>
      <c r="NRI16" s="90">
        <v>35379</v>
      </c>
      <c r="NRJ16" s="90">
        <v>35379</v>
      </c>
      <c r="NRK16" s="90">
        <v>35379</v>
      </c>
      <c r="NRL16" s="90">
        <v>35379</v>
      </c>
      <c r="NRM16" s="90">
        <v>35379</v>
      </c>
      <c r="NRN16" s="90">
        <v>35379</v>
      </c>
      <c r="NRO16" s="90">
        <v>35379</v>
      </c>
      <c r="NRP16" s="90">
        <v>35379</v>
      </c>
      <c r="NRQ16" s="90">
        <v>35379</v>
      </c>
      <c r="NRR16" s="90">
        <v>35379</v>
      </c>
      <c r="NRS16" s="90">
        <v>35379</v>
      </c>
      <c r="NRT16" s="90">
        <v>35379</v>
      </c>
      <c r="NRU16" s="90">
        <v>35379</v>
      </c>
      <c r="NRV16" s="90">
        <v>35379</v>
      </c>
      <c r="NRW16" s="90">
        <v>35379</v>
      </c>
      <c r="NRX16" s="90">
        <v>35379</v>
      </c>
      <c r="NRY16" s="90">
        <v>35379</v>
      </c>
      <c r="NRZ16" s="90">
        <v>35379</v>
      </c>
      <c r="NSA16" s="90">
        <v>35379</v>
      </c>
      <c r="NSB16" s="90">
        <v>35379</v>
      </c>
      <c r="NSC16" s="90">
        <v>35379</v>
      </c>
      <c r="NSD16" s="90">
        <v>35379</v>
      </c>
      <c r="NSE16" s="90">
        <v>35379</v>
      </c>
      <c r="NSF16" s="90">
        <v>35379</v>
      </c>
      <c r="NSG16" s="90">
        <v>35379</v>
      </c>
      <c r="NSH16" s="90">
        <v>35379</v>
      </c>
      <c r="NSI16" s="90">
        <v>35379</v>
      </c>
      <c r="NSJ16" s="90">
        <v>35379</v>
      </c>
      <c r="NSK16" s="90">
        <v>35379</v>
      </c>
      <c r="NSL16" s="90">
        <v>35379</v>
      </c>
      <c r="NSM16" s="90">
        <v>35379</v>
      </c>
      <c r="NSN16" s="90">
        <v>35379</v>
      </c>
      <c r="NSO16" s="90">
        <v>35379</v>
      </c>
      <c r="NSP16" s="90">
        <v>35379</v>
      </c>
      <c r="NSQ16" s="90">
        <v>35379</v>
      </c>
      <c r="NSR16" s="90">
        <v>35379</v>
      </c>
      <c r="NSS16" s="90">
        <v>35379</v>
      </c>
      <c r="NST16" s="90">
        <v>35379</v>
      </c>
      <c r="NSU16" s="90">
        <v>35379</v>
      </c>
      <c r="NSV16" s="90">
        <v>35379</v>
      </c>
      <c r="NSW16" s="90">
        <v>35379</v>
      </c>
      <c r="NSX16" s="90">
        <v>35379</v>
      </c>
      <c r="NSY16" s="90">
        <v>35379</v>
      </c>
      <c r="NSZ16" s="90">
        <v>35379</v>
      </c>
      <c r="NTA16" s="90">
        <v>35379</v>
      </c>
      <c r="NTB16" s="90">
        <v>35379</v>
      </c>
      <c r="NTC16" s="90">
        <v>35379</v>
      </c>
      <c r="NTD16" s="90">
        <v>35379</v>
      </c>
      <c r="NTE16" s="90">
        <v>35379</v>
      </c>
      <c r="NTF16" s="90">
        <v>35379</v>
      </c>
      <c r="NTG16" s="90">
        <v>35379</v>
      </c>
      <c r="NTH16" s="90">
        <v>35379</v>
      </c>
      <c r="NTI16" s="90">
        <v>35379</v>
      </c>
      <c r="NTJ16" s="90">
        <v>35379</v>
      </c>
      <c r="NTK16" s="90">
        <v>35379</v>
      </c>
      <c r="NTL16" s="90">
        <v>35379</v>
      </c>
      <c r="NTM16" s="90">
        <v>35379</v>
      </c>
      <c r="NTN16" s="90">
        <v>35379</v>
      </c>
      <c r="NTO16" s="90">
        <v>35379</v>
      </c>
      <c r="NTP16" s="90">
        <v>35379</v>
      </c>
      <c r="NTQ16" s="90">
        <v>35379</v>
      </c>
      <c r="NTR16" s="90">
        <v>35379</v>
      </c>
      <c r="NTS16" s="90">
        <v>35379</v>
      </c>
      <c r="NTT16" s="90">
        <v>35379</v>
      </c>
      <c r="NTU16" s="90">
        <v>35379</v>
      </c>
      <c r="NTV16" s="90">
        <v>35379</v>
      </c>
      <c r="NTW16" s="90">
        <v>35379</v>
      </c>
      <c r="NTX16" s="90">
        <v>35379</v>
      </c>
      <c r="NTY16" s="90">
        <v>35379</v>
      </c>
      <c r="NTZ16" s="90">
        <v>35379</v>
      </c>
      <c r="NUA16" s="90">
        <v>35379</v>
      </c>
      <c r="NUB16" s="90">
        <v>35379</v>
      </c>
      <c r="NUC16" s="90">
        <v>35379</v>
      </c>
      <c r="NUD16" s="90">
        <v>35379</v>
      </c>
      <c r="NUE16" s="90">
        <v>35379</v>
      </c>
      <c r="NUF16" s="90">
        <v>35379</v>
      </c>
      <c r="NUG16" s="90">
        <v>35379</v>
      </c>
      <c r="NUH16" s="90">
        <v>35379</v>
      </c>
      <c r="NUI16" s="90">
        <v>35379</v>
      </c>
      <c r="NUJ16" s="90">
        <v>35379</v>
      </c>
      <c r="NUK16" s="90">
        <v>35379</v>
      </c>
      <c r="NUL16" s="90">
        <v>35379</v>
      </c>
      <c r="NUM16" s="90">
        <v>35379</v>
      </c>
      <c r="NUN16" s="90">
        <v>35379</v>
      </c>
      <c r="NUO16" s="90">
        <v>35379</v>
      </c>
      <c r="NUP16" s="90">
        <v>35379</v>
      </c>
      <c r="NUQ16" s="90">
        <v>35379</v>
      </c>
      <c r="NUR16" s="90">
        <v>35379</v>
      </c>
      <c r="NUS16" s="90">
        <v>35379</v>
      </c>
      <c r="NUT16" s="90">
        <v>35379</v>
      </c>
      <c r="NUU16" s="90">
        <v>35379</v>
      </c>
      <c r="NUV16" s="90">
        <v>35379</v>
      </c>
      <c r="NUW16" s="90">
        <v>35379</v>
      </c>
      <c r="NUX16" s="90">
        <v>35379</v>
      </c>
      <c r="NUY16" s="90">
        <v>35379</v>
      </c>
      <c r="NUZ16" s="90">
        <v>35379</v>
      </c>
      <c r="NVA16" s="90">
        <v>35379</v>
      </c>
      <c r="NVB16" s="90">
        <v>35379</v>
      </c>
      <c r="NVC16" s="90">
        <v>35379</v>
      </c>
      <c r="NVD16" s="90">
        <v>35379</v>
      </c>
      <c r="NVE16" s="90">
        <v>35379</v>
      </c>
      <c r="NVF16" s="90">
        <v>35379</v>
      </c>
      <c r="NVG16" s="90">
        <v>35379</v>
      </c>
      <c r="NVH16" s="90">
        <v>35379</v>
      </c>
      <c r="NVI16" s="90">
        <v>35379</v>
      </c>
      <c r="NVJ16" s="90">
        <v>35379</v>
      </c>
      <c r="NVK16" s="90">
        <v>35379</v>
      </c>
      <c r="NVL16" s="90">
        <v>35379</v>
      </c>
      <c r="NVM16" s="90">
        <v>35379</v>
      </c>
      <c r="NVN16" s="90">
        <v>35379</v>
      </c>
      <c r="NVO16" s="90">
        <v>35379</v>
      </c>
      <c r="NVP16" s="90">
        <v>35379</v>
      </c>
      <c r="NVQ16" s="90">
        <v>35379</v>
      </c>
      <c r="NVR16" s="90">
        <v>35379</v>
      </c>
      <c r="NVS16" s="90">
        <v>35379</v>
      </c>
      <c r="NVT16" s="90">
        <v>35379</v>
      </c>
      <c r="NVU16" s="90">
        <v>35379</v>
      </c>
      <c r="NVV16" s="90">
        <v>35379</v>
      </c>
      <c r="NVW16" s="90">
        <v>35379</v>
      </c>
      <c r="NVX16" s="90">
        <v>35379</v>
      </c>
      <c r="NVY16" s="90">
        <v>35379</v>
      </c>
      <c r="NVZ16" s="90">
        <v>35379</v>
      </c>
      <c r="NWA16" s="90">
        <v>35379</v>
      </c>
      <c r="NWB16" s="90">
        <v>35379</v>
      </c>
      <c r="NWC16" s="90">
        <v>35379</v>
      </c>
      <c r="NWD16" s="90">
        <v>35379</v>
      </c>
      <c r="NWE16" s="90">
        <v>35379</v>
      </c>
      <c r="NWF16" s="90">
        <v>35379</v>
      </c>
      <c r="NWG16" s="90">
        <v>35379</v>
      </c>
      <c r="NWH16" s="90">
        <v>35379</v>
      </c>
      <c r="NWI16" s="90">
        <v>35379</v>
      </c>
      <c r="NWJ16" s="90">
        <v>35379</v>
      </c>
      <c r="NWK16" s="90">
        <v>35379</v>
      </c>
      <c r="NWL16" s="90">
        <v>35379</v>
      </c>
      <c r="NWM16" s="90">
        <v>35379</v>
      </c>
      <c r="NWN16" s="90">
        <v>35379</v>
      </c>
      <c r="NWO16" s="90">
        <v>35379</v>
      </c>
      <c r="NWP16" s="90">
        <v>35379</v>
      </c>
      <c r="NWQ16" s="90">
        <v>35379</v>
      </c>
      <c r="NWR16" s="90">
        <v>35379</v>
      </c>
      <c r="NWS16" s="90">
        <v>35379</v>
      </c>
      <c r="NWT16" s="90">
        <v>35379</v>
      </c>
      <c r="NWU16" s="90">
        <v>35379</v>
      </c>
      <c r="NWV16" s="90">
        <v>35379</v>
      </c>
      <c r="NWW16" s="90">
        <v>35379</v>
      </c>
      <c r="NWX16" s="90">
        <v>35379</v>
      </c>
      <c r="NWY16" s="90">
        <v>35379</v>
      </c>
      <c r="NWZ16" s="90">
        <v>35379</v>
      </c>
      <c r="NXA16" s="90">
        <v>35379</v>
      </c>
      <c r="NXB16" s="90">
        <v>35379</v>
      </c>
      <c r="NXC16" s="90">
        <v>35379</v>
      </c>
      <c r="NXD16" s="90">
        <v>35379</v>
      </c>
      <c r="NXE16" s="90">
        <v>35379</v>
      </c>
      <c r="NXF16" s="90">
        <v>35379</v>
      </c>
      <c r="NXG16" s="90">
        <v>35379</v>
      </c>
      <c r="NXH16" s="90">
        <v>35379</v>
      </c>
      <c r="NXI16" s="90">
        <v>35379</v>
      </c>
      <c r="NXJ16" s="90">
        <v>35379</v>
      </c>
      <c r="NXK16" s="90">
        <v>35379</v>
      </c>
      <c r="NXL16" s="90">
        <v>35379</v>
      </c>
      <c r="NXM16" s="90">
        <v>35379</v>
      </c>
      <c r="NXN16" s="90">
        <v>35379</v>
      </c>
      <c r="NXO16" s="90">
        <v>35379</v>
      </c>
      <c r="NXP16" s="90">
        <v>35379</v>
      </c>
      <c r="NXQ16" s="90">
        <v>35379</v>
      </c>
      <c r="NXR16" s="90">
        <v>35379</v>
      </c>
      <c r="NXS16" s="90">
        <v>35379</v>
      </c>
      <c r="NXT16" s="90">
        <v>35379</v>
      </c>
      <c r="NXU16" s="90">
        <v>35379</v>
      </c>
      <c r="NXV16" s="90">
        <v>35379</v>
      </c>
      <c r="NXW16" s="90">
        <v>35379</v>
      </c>
      <c r="NXX16" s="90">
        <v>35379</v>
      </c>
      <c r="NXY16" s="90">
        <v>35379</v>
      </c>
      <c r="NXZ16" s="90">
        <v>35379</v>
      </c>
      <c r="NYA16" s="90">
        <v>35379</v>
      </c>
      <c r="NYB16" s="90">
        <v>35379</v>
      </c>
      <c r="NYC16" s="90">
        <v>35379</v>
      </c>
      <c r="NYD16" s="90">
        <v>35379</v>
      </c>
      <c r="NYE16" s="90">
        <v>35379</v>
      </c>
      <c r="NYF16" s="90">
        <v>35379</v>
      </c>
      <c r="NYG16" s="90">
        <v>35379</v>
      </c>
      <c r="NYH16" s="90">
        <v>35379</v>
      </c>
      <c r="NYI16" s="90">
        <v>35379</v>
      </c>
      <c r="NYJ16" s="90">
        <v>35379</v>
      </c>
      <c r="NYK16" s="90">
        <v>35379</v>
      </c>
      <c r="NYL16" s="90">
        <v>35379</v>
      </c>
      <c r="NYM16" s="90">
        <v>35379</v>
      </c>
      <c r="NYN16" s="90">
        <v>35379</v>
      </c>
      <c r="NYO16" s="90">
        <v>35379</v>
      </c>
      <c r="NYP16" s="90">
        <v>35379</v>
      </c>
      <c r="NYQ16" s="90">
        <v>35379</v>
      </c>
      <c r="NYR16" s="90">
        <v>35379</v>
      </c>
      <c r="NYS16" s="90">
        <v>35379</v>
      </c>
      <c r="NYT16" s="90">
        <v>35379</v>
      </c>
      <c r="NYU16" s="90">
        <v>35379</v>
      </c>
      <c r="NYV16" s="90">
        <v>35379</v>
      </c>
      <c r="NYW16" s="90">
        <v>35379</v>
      </c>
      <c r="NYX16" s="90">
        <v>35379</v>
      </c>
      <c r="NYY16" s="90">
        <v>35379</v>
      </c>
      <c r="NYZ16" s="90">
        <v>35379</v>
      </c>
      <c r="NZA16" s="90">
        <v>35379</v>
      </c>
      <c r="NZB16" s="90">
        <v>35379</v>
      </c>
      <c r="NZC16" s="90">
        <v>35379</v>
      </c>
      <c r="NZD16" s="90">
        <v>35379</v>
      </c>
      <c r="NZE16" s="90">
        <v>35379</v>
      </c>
      <c r="NZF16" s="90">
        <v>35379</v>
      </c>
      <c r="NZG16" s="90">
        <v>35379</v>
      </c>
      <c r="NZH16" s="90">
        <v>35379</v>
      </c>
      <c r="NZI16" s="90">
        <v>35379</v>
      </c>
      <c r="NZJ16" s="90">
        <v>35379</v>
      </c>
      <c r="NZK16" s="90">
        <v>35379</v>
      </c>
      <c r="NZL16" s="90">
        <v>35379</v>
      </c>
      <c r="NZM16" s="90">
        <v>35379</v>
      </c>
      <c r="NZN16" s="90">
        <v>35379</v>
      </c>
      <c r="NZO16" s="90">
        <v>35379</v>
      </c>
      <c r="NZP16" s="90">
        <v>35379</v>
      </c>
      <c r="NZQ16" s="90">
        <v>35379</v>
      </c>
      <c r="NZR16" s="90">
        <v>35379</v>
      </c>
      <c r="NZS16" s="90">
        <v>35379</v>
      </c>
      <c r="NZT16" s="90">
        <v>35379</v>
      </c>
      <c r="NZU16" s="90">
        <v>35379</v>
      </c>
      <c r="NZV16" s="90">
        <v>35379</v>
      </c>
      <c r="NZW16" s="90">
        <v>35379</v>
      </c>
      <c r="NZX16" s="90">
        <v>35379</v>
      </c>
      <c r="NZY16" s="90">
        <v>35379</v>
      </c>
      <c r="NZZ16" s="90">
        <v>35379</v>
      </c>
      <c r="OAA16" s="90">
        <v>35379</v>
      </c>
      <c r="OAB16" s="90">
        <v>35379</v>
      </c>
      <c r="OAC16" s="90">
        <v>35379</v>
      </c>
      <c r="OAD16" s="90">
        <v>35379</v>
      </c>
      <c r="OAE16" s="90">
        <v>35379</v>
      </c>
      <c r="OAF16" s="90">
        <v>35379</v>
      </c>
      <c r="OAG16" s="90">
        <v>35379</v>
      </c>
      <c r="OAH16" s="90">
        <v>35379</v>
      </c>
      <c r="OAI16" s="90">
        <v>35379</v>
      </c>
      <c r="OAJ16" s="90">
        <v>35379</v>
      </c>
      <c r="OAK16" s="90">
        <v>35379</v>
      </c>
      <c r="OAL16" s="90">
        <v>35379</v>
      </c>
      <c r="OAM16" s="90">
        <v>35379</v>
      </c>
      <c r="OAN16" s="90">
        <v>35379</v>
      </c>
      <c r="OAO16" s="90">
        <v>35379</v>
      </c>
      <c r="OAP16" s="90">
        <v>35379</v>
      </c>
      <c r="OAQ16" s="90">
        <v>35379</v>
      </c>
      <c r="OAR16" s="90">
        <v>35379</v>
      </c>
      <c r="OAS16" s="90">
        <v>35379</v>
      </c>
      <c r="OAT16" s="90">
        <v>35379</v>
      </c>
      <c r="OAU16" s="90">
        <v>35379</v>
      </c>
      <c r="OAV16" s="90">
        <v>35379</v>
      </c>
      <c r="OAW16" s="90">
        <v>35379</v>
      </c>
      <c r="OAX16" s="90">
        <v>35379</v>
      </c>
      <c r="OAY16" s="90">
        <v>35379</v>
      </c>
      <c r="OAZ16" s="90">
        <v>35379</v>
      </c>
      <c r="OBA16" s="90">
        <v>35379</v>
      </c>
      <c r="OBB16" s="90">
        <v>35379</v>
      </c>
      <c r="OBC16" s="90">
        <v>35379</v>
      </c>
      <c r="OBD16" s="90">
        <v>35379</v>
      </c>
      <c r="OBE16" s="90">
        <v>35379</v>
      </c>
      <c r="OBF16" s="90">
        <v>35379</v>
      </c>
      <c r="OBG16" s="90">
        <v>35379</v>
      </c>
      <c r="OBH16" s="90">
        <v>35379</v>
      </c>
      <c r="OBI16" s="90">
        <v>35379</v>
      </c>
      <c r="OBJ16" s="90">
        <v>35379</v>
      </c>
      <c r="OBK16" s="90">
        <v>35379</v>
      </c>
      <c r="OBL16" s="90">
        <v>35379</v>
      </c>
      <c r="OBM16" s="90">
        <v>35379</v>
      </c>
      <c r="OBN16" s="90">
        <v>35379</v>
      </c>
      <c r="OBO16" s="90">
        <v>35379</v>
      </c>
      <c r="OBP16" s="90">
        <v>35379</v>
      </c>
      <c r="OBQ16" s="90">
        <v>35379</v>
      </c>
      <c r="OBR16" s="90">
        <v>35379</v>
      </c>
      <c r="OBS16" s="90">
        <v>35379</v>
      </c>
      <c r="OBT16" s="90">
        <v>35379</v>
      </c>
      <c r="OBU16" s="90">
        <v>35379</v>
      </c>
      <c r="OBV16" s="90">
        <v>35379</v>
      </c>
      <c r="OBW16" s="90">
        <v>35379</v>
      </c>
      <c r="OBX16" s="90">
        <v>35379</v>
      </c>
      <c r="OBY16" s="90">
        <v>35379</v>
      </c>
      <c r="OBZ16" s="90">
        <v>35379</v>
      </c>
      <c r="OCA16" s="90">
        <v>35379</v>
      </c>
      <c r="OCB16" s="90">
        <v>35379</v>
      </c>
      <c r="OCC16" s="90">
        <v>35379</v>
      </c>
      <c r="OCD16" s="90">
        <v>35379</v>
      </c>
      <c r="OCE16" s="90">
        <v>35379</v>
      </c>
      <c r="OCF16" s="90">
        <v>35379</v>
      </c>
      <c r="OCG16" s="90">
        <v>35379</v>
      </c>
      <c r="OCH16" s="90">
        <v>35379</v>
      </c>
      <c r="OCI16" s="90">
        <v>35379</v>
      </c>
      <c r="OCJ16" s="90">
        <v>35379</v>
      </c>
      <c r="OCK16" s="90">
        <v>35379</v>
      </c>
      <c r="OCL16" s="90">
        <v>35379</v>
      </c>
      <c r="OCM16" s="90">
        <v>35379</v>
      </c>
      <c r="OCN16" s="90">
        <v>35379</v>
      </c>
      <c r="OCO16" s="90">
        <v>35379</v>
      </c>
      <c r="OCP16" s="90">
        <v>35379</v>
      </c>
      <c r="OCQ16" s="90">
        <v>35379</v>
      </c>
      <c r="OCR16" s="90">
        <v>35379</v>
      </c>
      <c r="OCS16" s="90">
        <v>35379</v>
      </c>
      <c r="OCT16" s="90">
        <v>35379</v>
      </c>
      <c r="OCU16" s="90">
        <v>35379</v>
      </c>
      <c r="OCV16" s="90">
        <v>35379</v>
      </c>
      <c r="OCW16" s="90">
        <v>35379</v>
      </c>
      <c r="OCX16" s="90">
        <v>35379</v>
      </c>
      <c r="OCY16" s="90">
        <v>35379</v>
      </c>
      <c r="OCZ16" s="90">
        <v>35379</v>
      </c>
      <c r="ODA16" s="90">
        <v>35379</v>
      </c>
      <c r="ODB16" s="90">
        <v>35379</v>
      </c>
      <c r="ODC16" s="90">
        <v>35379</v>
      </c>
      <c r="ODD16" s="90">
        <v>35379</v>
      </c>
      <c r="ODE16" s="90">
        <v>35379</v>
      </c>
      <c r="ODF16" s="90">
        <v>35379</v>
      </c>
      <c r="ODG16" s="90">
        <v>35379</v>
      </c>
      <c r="ODH16" s="90">
        <v>35379</v>
      </c>
      <c r="ODI16" s="90">
        <v>35379</v>
      </c>
      <c r="ODJ16" s="90">
        <v>35379</v>
      </c>
      <c r="ODK16" s="90">
        <v>35379</v>
      </c>
      <c r="ODL16" s="90">
        <v>35379</v>
      </c>
      <c r="ODM16" s="90">
        <v>35379</v>
      </c>
      <c r="ODN16" s="90">
        <v>35379</v>
      </c>
      <c r="ODO16" s="90">
        <v>35379</v>
      </c>
      <c r="ODP16" s="90">
        <v>35379</v>
      </c>
      <c r="ODQ16" s="90">
        <v>35379</v>
      </c>
      <c r="ODR16" s="90">
        <v>35379</v>
      </c>
      <c r="ODS16" s="90">
        <v>35379</v>
      </c>
      <c r="ODT16" s="90">
        <v>35379</v>
      </c>
      <c r="ODU16" s="90">
        <v>35379</v>
      </c>
      <c r="ODV16" s="90">
        <v>35379</v>
      </c>
      <c r="ODW16" s="90">
        <v>35379</v>
      </c>
      <c r="ODX16" s="90">
        <v>35379</v>
      </c>
      <c r="ODY16" s="90">
        <v>35379</v>
      </c>
      <c r="ODZ16" s="90">
        <v>35379</v>
      </c>
      <c r="OEA16" s="90">
        <v>35379</v>
      </c>
      <c r="OEB16" s="90">
        <v>35379</v>
      </c>
      <c r="OEC16" s="90">
        <v>35379</v>
      </c>
      <c r="OED16" s="90">
        <v>35379</v>
      </c>
      <c r="OEE16" s="90">
        <v>35379</v>
      </c>
      <c r="OEF16" s="90">
        <v>35379</v>
      </c>
      <c r="OEG16" s="90">
        <v>35379</v>
      </c>
      <c r="OEH16" s="90">
        <v>35379</v>
      </c>
      <c r="OEI16" s="90">
        <v>35379</v>
      </c>
      <c r="OEJ16" s="90">
        <v>35379</v>
      </c>
      <c r="OEK16" s="90">
        <v>35379</v>
      </c>
      <c r="OEL16" s="90">
        <v>35379</v>
      </c>
      <c r="OEM16" s="90">
        <v>35379</v>
      </c>
      <c r="OEN16" s="90">
        <v>35379</v>
      </c>
      <c r="OEO16" s="90">
        <v>35379</v>
      </c>
      <c r="OEP16" s="90">
        <v>35379</v>
      </c>
      <c r="OEQ16" s="90">
        <v>35379</v>
      </c>
      <c r="OER16" s="90">
        <v>35379</v>
      </c>
      <c r="OES16" s="90">
        <v>35379</v>
      </c>
      <c r="OET16" s="90">
        <v>35379</v>
      </c>
      <c r="OEU16" s="90">
        <v>35379</v>
      </c>
      <c r="OEV16" s="90">
        <v>35379</v>
      </c>
      <c r="OEW16" s="90">
        <v>35379</v>
      </c>
      <c r="OEX16" s="90">
        <v>35379</v>
      </c>
      <c r="OEY16" s="90">
        <v>35379</v>
      </c>
      <c r="OEZ16" s="90">
        <v>35379</v>
      </c>
      <c r="OFA16" s="90">
        <v>35379</v>
      </c>
      <c r="OFB16" s="90">
        <v>35379</v>
      </c>
      <c r="OFC16" s="90">
        <v>35379</v>
      </c>
      <c r="OFD16" s="90">
        <v>35379</v>
      </c>
      <c r="OFE16" s="90">
        <v>35379</v>
      </c>
      <c r="OFF16" s="90">
        <v>35379</v>
      </c>
      <c r="OFG16" s="90">
        <v>35379</v>
      </c>
      <c r="OFH16" s="90">
        <v>35379</v>
      </c>
      <c r="OFI16" s="90">
        <v>35379</v>
      </c>
      <c r="OFJ16" s="90">
        <v>35379</v>
      </c>
      <c r="OFK16" s="90">
        <v>35379</v>
      </c>
      <c r="OFL16" s="90">
        <v>35379</v>
      </c>
      <c r="OFM16" s="90">
        <v>35379</v>
      </c>
      <c r="OFN16" s="90">
        <v>35379</v>
      </c>
      <c r="OFO16" s="90">
        <v>35379</v>
      </c>
      <c r="OFP16" s="90">
        <v>35379</v>
      </c>
      <c r="OFQ16" s="90">
        <v>35379</v>
      </c>
      <c r="OFR16" s="90">
        <v>35379</v>
      </c>
      <c r="OFS16" s="90">
        <v>35379</v>
      </c>
      <c r="OFT16" s="90">
        <v>35379</v>
      </c>
      <c r="OFU16" s="90">
        <v>35379</v>
      </c>
      <c r="OFV16" s="90">
        <v>35379</v>
      </c>
      <c r="OFW16" s="90">
        <v>35379</v>
      </c>
      <c r="OFX16" s="90">
        <v>35379</v>
      </c>
      <c r="OFY16" s="90">
        <v>35379</v>
      </c>
      <c r="OFZ16" s="90">
        <v>35379</v>
      </c>
      <c r="OGA16" s="90">
        <v>35379</v>
      </c>
      <c r="OGB16" s="90">
        <v>35379</v>
      </c>
      <c r="OGC16" s="90">
        <v>35379</v>
      </c>
      <c r="OGD16" s="90">
        <v>35379</v>
      </c>
      <c r="OGE16" s="90">
        <v>35379</v>
      </c>
      <c r="OGF16" s="90">
        <v>35379</v>
      </c>
      <c r="OGG16" s="90">
        <v>35379</v>
      </c>
      <c r="OGH16" s="90">
        <v>35379</v>
      </c>
      <c r="OGI16" s="90">
        <v>35379</v>
      </c>
      <c r="OGJ16" s="90">
        <v>35379</v>
      </c>
      <c r="OGK16" s="90">
        <v>35379</v>
      </c>
      <c r="OGL16" s="90">
        <v>35379</v>
      </c>
      <c r="OGM16" s="90">
        <v>35379</v>
      </c>
      <c r="OGN16" s="90">
        <v>35379</v>
      </c>
      <c r="OGO16" s="90">
        <v>35379</v>
      </c>
      <c r="OGP16" s="90">
        <v>35379</v>
      </c>
      <c r="OGQ16" s="90">
        <v>35379</v>
      </c>
      <c r="OGR16" s="90">
        <v>35379</v>
      </c>
      <c r="OGS16" s="90">
        <v>35379</v>
      </c>
      <c r="OGT16" s="90">
        <v>35379</v>
      </c>
      <c r="OGU16" s="90">
        <v>35379</v>
      </c>
      <c r="OGV16" s="90">
        <v>35379</v>
      </c>
      <c r="OGW16" s="90">
        <v>35379</v>
      </c>
      <c r="OGX16" s="90">
        <v>35379</v>
      </c>
      <c r="OGY16" s="90">
        <v>35379</v>
      </c>
      <c r="OGZ16" s="90">
        <v>35379</v>
      </c>
      <c r="OHA16" s="90">
        <v>35379</v>
      </c>
      <c r="OHB16" s="90">
        <v>35379</v>
      </c>
      <c r="OHC16" s="90">
        <v>35379</v>
      </c>
      <c r="OHD16" s="90">
        <v>35379</v>
      </c>
      <c r="OHE16" s="90">
        <v>35379</v>
      </c>
      <c r="OHF16" s="90">
        <v>35379</v>
      </c>
      <c r="OHG16" s="90">
        <v>35379</v>
      </c>
      <c r="OHH16" s="90">
        <v>35379</v>
      </c>
      <c r="OHI16" s="90">
        <v>35379</v>
      </c>
      <c r="OHJ16" s="90">
        <v>35379</v>
      </c>
      <c r="OHK16" s="90">
        <v>35379</v>
      </c>
      <c r="OHL16" s="90">
        <v>35379</v>
      </c>
      <c r="OHM16" s="90">
        <v>35379</v>
      </c>
      <c r="OHN16" s="90">
        <v>35379</v>
      </c>
      <c r="OHO16" s="90">
        <v>35379</v>
      </c>
      <c r="OHP16" s="90">
        <v>35379</v>
      </c>
      <c r="OHQ16" s="90">
        <v>35379</v>
      </c>
      <c r="OHR16" s="90">
        <v>35379</v>
      </c>
      <c r="OHS16" s="90">
        <v>35379</v>
      </c>
      <c r="OHT16" s="90">
        <v>35379</v>
      </c>
      <c r="OHU16" s="90">
        <v>35379</v>
      </c>
      <c r="OHV16" s="90">
        <v>35379</v>
      </c>
      <c r="OHW16" s="90">
        <v>35379</v>
      </c>
      <c r="OHX16" s="90">
        <v>35379</v>
      </c>
      <c r="OHY16" s="90">
        <v>35379</v>
      </c>
      <c r="OHZ16" s="90">
        <v>35379</v>
      </c>
      <c r="OIA16" s="90">
        <v>35379</v>
      </c>
      <c r="OIB16" s="90">
        <v>35379</v>
      </c>
      <c r="OIC16" s="90">
        <v>35379</v>
      </c>
      <c r="OID16" s="90">
        <v>35379</v>
      </c>
      <c r="OIE16" s="90">
        <v>35379</v>
      </c>
      <c r="OIF16" s="90">
        <v>35379</v>
      </c>
      <c r="OIG16" s="90">
        <v>35379</v>
      </c>
      <c r="OIH16" s="90">
        <v>35379</v>
      </c>
      <c r="OII16" s="90">
        <v>35379</v>
      </c>
      <c r="OIJ16" s="90">
        <v>35379</v>
      </c>
      <c r="OIK16" s="90">
        <v>35379</v>
      </c>
      <c r="OIL16" s="90">
        <v>35379</v>
      </c>
      <c r="OIM16" s="90">
        <v>35379</v>
      </c>
      <c r="OIN16" s="90">
        <v>35379</v>
      </c>
      <c r="OIO16" s="90">
        <v>35379</v>
      </c>
      <c r="OIP16" s="90">
        <v>35379</v>
      </c>
      <c r="OIQ16" s="90">
        <v>35379</v>
      </c>
      <c r="OIR16" s="90">
        <v>35379</v>
      </c>
      <c r="OIS16" s="90">
        <v>35379</v>
      </c>
      <c r="OIT16" s="90">
        <v>35379</v>
      </c>
      <c r="OIU16" s="90">
        <v>35379</v>
      </c>
      <c r="OIV16" s="90">
        <v>35379</v>
      </c>
      <c r="OIW16" s="90">
        <v>35379</v>
      </c>
      <c r="OIX16" s="90">
        <v>35379</v>
      </c>
      <c r="OIY16" s="90">
        <v>35379</v>
      </c>
      <c r="OIZ16" s="90">
        <v>35379</v>
      </c>
      <c r="OJA16" s="90">
        <v>35379</v>
      </c>
      <c r="OJB16" s="90">
        <v>35379</v>
      </c>
      <c r="OJC16" s="90">
        <v>35379</v>
      </c>
      <c r="OJD16" s="90">
        <v>35379</v>
      </c>
      <c r="OJE16" s="90">
        <v>35379</v>
      </c>
      <c r="OJF16" s="90">
        <v>35379</v>
      </c>
      <c r="OJG16" s="90">
        <v>35379</v>
      </c>
      <c r="OJH16" s="90">
        <v>35379</v>
      </c>
      <c r="OJI16" s="90">
        <v>35379</v>
      </c>
      <c r="OJJ16" s="90">
        <v>35379</v>
      </c>
      <c r="OJK16" s="90">
        <v>35379</v>
      </c>
      <c r="OJL16" s="90">
        <v>35379</v>
      </c>
      <c r="OJM16" s="90">
        <v>35379</v>
      </c>
      <c r="OJN16" s="90">
        <v>35379</v>
      </c>
      <c r="OJO16" s="90">
        <v>35379</v>
      </c>
      <c r="OJP16" s="90">
        <v>35379</v>
      </c>
      <c r="OJQ16" s="90">
        <v>35379</v>
      </c>
      <c r="OJR16" s="90">
        <v>35379</v>
      </c>
      <c r="OJS16" s="90">
        <v>35379</v>
      </c>
      <c r="OJT16" s="90">
        <v>35379</v>
      </c>
      <c r="OJU16" s="90">
        <v>35379</v>
      </c>
      <c r="OJV16" s="90">
        <v>35379</v>
      </c>
      <c r="OJW16" s="90">
        <v>35379</v>
      </c>
      <c r="OJX16" s="90">
        <v>35379</v>
      </c>
      <c r="OJY16" s="90">
        <v>35379</v>
      </c>
      <c r="OJZ16" s="90">
        <v>35379</v>
      </c>
      <c r="OKA16" s="90">
        <v>35379</v>
      </c>
      <c r="OKB16" s="90">
        <v>35379</v>
      </c>
      <c r="OKC16" s="90">
        <v>35379</v>
      </c>
      <c r="OKD16" s="90">
        <v>35379</v>
      </c>
      <c r="OKE16" s="90">
        <v>35379</v>
      </c>
      <c r="OKF16" s="90">
        <v>35379</v>
      </c>
      <c r="OKG16" s="90">
        <v>35379</v>
      </c>
      <c r="OKH16" s="90">
        <v>35379</v>
      </c>
      <c r="OKI16" s="90">
        <v>35379</v>
      </c>
      <c r="OKJ16" s="90">
        <v>35379</v>
      </c>
      <c r="OKK16" s="90">
        <v>35379</v>
      </c>
      <c r="OKL16" s="90">
        <v>35379</v>
      </c>
      <c r="OKM16" s="90">
        <v>35379</v>
      </c>
      <c r="OKN16" s="90">
        <v>35379</v>
      </c>
      <c r="OKO16" s="90">
        <v>35379</v>
      </c>
      <c r="OKP16" s="90">
        <v>35379</v>
      </c>
      <c r="OKQ16" s="90">
        <v>35379</v>
      </c>
      <c r="OKR16" s="90">
        <v>35379</v>
      </c>
      <c r="OKS16" s="90">
        <v>35379</v>
      </c>
      <c r="OKT16" s="90">
        <v>35379</v>
      </c>
      <c r="OKU16" s="90">
        <v>35379</v>
      </c>
      <c r="OKV16" s="90">
        <v>35379</v>
      </c>
      <c r="OKW16" s="90">
        <v>35379</v>
      </c>
      <c r="OKX16" s="90">
        <v>35379</v>
      </c>
      <c r="OKY16" s="90">
        <v>35379</v>
      </c>
      <c r="OKZ16" s="90">
        <v>35379</v>
      </c>
      <c r="OLA16" s="90">
        <v>35379</v>
      </c>
      <c r="OLB16" s="90">
        <v>35379</v>
      </c>
      <c r="OLC16" s="90">
        <v>35379</v>
      </c>
      <c r="OLD16" s="90">
        <v>35379</v>
      </c>
      <c r="OLE16" s="90">
        <v>35379</v>
      </c>
      <c r="OLF16" s="90">
        <v>35379</v>
      </c>
      <c r="OLG16" s="90">
        <v>35379</v>
      </c>
      <c r="OLH16" s="90">
        <v>35379</v>
      </c>
      <c r="OLI16" s="90">
        <v>35379</v>
      </c>
      <c r="OLJ16" s="90">
        <v>35379</v>
      </c>
      <c r="OLK16" s="90">
        <v>35379</v>
      </c>
      <c r="OLL16" s="90">
        <v>35379</v>
      </c>
      <c r="OLM16" s="90">
        <v>35379</v>
      </c>
      <c r="OLN16" s="90">
        <v>35379</v>
      </c>
      <c r="OLO16" s="90">
        <v>35379</v>
      </c>
      <c r="OLP16" s="90">
        <v>35379</v>
      </c>
      <c r="OLQ16" s="90">
        <v>35379</v>
      </c>
      <c r="OLR16" s="90">
        <v>35379</v>
      </c>
      <c r="OLS16" s="90">
        <v>35379</v>
      </c>
      <c r="OLT16" s="90">
        <v>35379</v>
      </c>
      <c r="OLU16" s="90">
        <v>35379</v>
      </c>
      <c r="OLV16" s="90">
        <v>35379</v>
      </c>
      <c r="OLW16" s="90">
        <v>35379</v>
      </c>
      <c r="OLX16" s="90">
        <v>35379</v>
      </c>
      <c r="OLY16" s="90">
        <v>35379</v>
      </c>
      <c r="OLZ16" s="90">
        <v>35379</v>
      </c>
      <c r="OMA16" s="90">
        <v>35379</v>
      </c>
      <c r="OMB16" s="90">
        <v>35379</v>
      </c>
      <c r="OMC16" s="90">
        <v>35379</v>
      </c>
      <c r="OMD16" s="90">
        <v>35379</v>
      </c>
      <c r="OME16" s="90">
        <v>35379</v>
      </c>
      <c r="OMF16" s="90">
        <v>35379</v>
      </c>
      <c r="OMG16" s="90">
        <v>35379</v>
      </c>
      <c r="OMH16" s="90">
        <v>35379</v>
      </c>
      <c r="OMI16" s="90">
        <v>35379</v>
      </c>
      <c r="OMJ16" s="90">
        <v>35379</v>
      </c>
      <c r="OMK16" s="90">
        <v>35379</v>
      </c>
      <c r="OML16" s="90">
        <v>35379</v>
      </c>
      <c r="OMM16" s="90">
        <v>35379</v>
      </c>
      <c r="OMN16" s="90">
        <v>35379</v>
      </c>
      <c r="OMO16" s="90">
        <v>35379</v>
      </c>
      <c r="OMP16" s="90">
        <v>35379</v>
      </c>
      <c r="OMQ16" s="90">
        <v>35379</v>
      </c>
      <c r="OMR16" s="90">
        <v>35379</v>
      </c>
      <c r="OMS16" s="90">
        <v>35379</v>
      </c>
      <c r="OMT16" s="90">
        <v>35379</v>
      </c>
      <c r="OMU16" s="90">
        <v>35379</v>
      </c>
      <c r="OMV16" s="90">
        <v>35379</v>
      </c>
      <c r="OMW16" s="90">
        <v>35379</v>
      </c>
      <c r="OMX16" s="90">
        <v>35379</v>
      </c>
      <c r="OMY16" s="90">
        <v>35379</v>
      </c>
      <c r="OMZ16" s="90">
        <v>35379</v>
      </c>
      <c r="ONA16" s="90">
        <v>35379</v>
      </c>
      <c r="ONB16" s="90">
        <v>35379</v>
      </c>
      <c r="ONC16" s="90">
        <v>35379</v>
      </c>
      <c r="OND16" s="90">
        <v>35379</v>
      </c>
      <c r="ONE16" s="90">
        <v>35379</v>
      </c>
      <c r="ONF16" s="90">
        <v>35379</v>
      </c>
      <c r="ONG16" s="90">
        <v>35379</v>
      </c>
      <c r="ONH16" s="90">
        <v>35379</v>
      </c>
      <c r="ONI16" s="90">
        <v>35379</v>
      </c>
      <c r="ONJ16" s="90">
        <v>35379</v>
      </c>
      <c r="ONK16" s="90">
        <v>35379</v>
      </c>
      <c r="ONL16" s="90">
        <v>35379</v>
      </c>
      <c r="ONM16" s="90">
        <v>35379</v>
      </c>
      <c r="ONN16" s="90">
        <v>35379</v>
      </c>
      <c r="ONO16" s="90">
        <v>35379</v>
      </c>
      <c r="ONP16" s="90">
        <v>35379</v>
      </c>
      <c r="ONQ16" s="90">
        <v>35379</v>
      </c>
      <c r="ONR16" s="90">
        <v>35379</v>
      </c>
      <c r="ONS16" s="90">
        <v>35379</v>
      </c>
      <c r="ONT16" s="90">
        <v>35379</v>
      </c>
      <c r="ONU16" s="90">
        <v>35379</v>
      </c>
      <c r="ONV16" s="90">
        <v>35379</v>
      </c>
      <c r="ONW16" s="90">
        <v>35379</v>
      </c>
      <c r="ONX16" s="90">
        <v>35379</v>
      </c>
      <c r="ONY16" s="90">
        <v>35379</v>
      </c>
      <c r="ONZ16" s="90">
        <v>35379</v>
      </c>
      <c r="OOA16" s="90">
        <v>35379</v>
      </c>
      <c r="OOB16" s="90">
        <v>35379</v>
      </c>
      <c r="OOC16" s="90">
        <v>35379</v>
      </c>
      <c r="OOD16" s="90">
        <v>35379</v>
      </c>
      <c r="OOE16" s="90">
        <v>35379</v>
      </c>
      <c r="OOF16" s="90">
        <v>35379</v>
      </c>
      <c r="OOG16" s="90">
        <v>35379</v>
      </c>
      <c r="OOH16" s="90">
        <v>35379</v>
      </c>
      <c r="OOI16" s="90">
        <v>35379</v>
      </c>
      <c r="OOJ16" s="90">
        <v>35379</v>
      </c>
      <c r="OOK16" s="90">
        <v>35379</v>
      </c>
      <c r="OOL16" s="90">
        <v>35379</v>
      </c>
      <c r="OOM16" s="90">
        <v>35379</v>
      </c>
      <c r="OON16" s="90">
        <v>35379</v>
      </c>
      <c r="OOO16" s="90">
        <v>35379</v>
      </c>
      <c r="OOP16" s="90">
        <v>35379</v>
      </c>
      <c r="OOQ16" s="90">
        <v>35379</v>
      </c>
      <c r="OOR16" s="90">
        <v>35379</v>
      </c>
      <c r="OOS16" s="90">
        <v>35379</v>
      </c>
      <c r="OOT16" s="90">
        <v>35379</v>
      </c>
      <c r="OOU16" s="90">
        <v>35379</v>
      </c>
      <c r="OOV16" s="90">
        <v>35379</v>
      </c>
      <c r="OOW16" s="90">
        <v>35379</v>
      </c>
      <c r="OOX16" s="90">
        <v>35379</v>
      </c>
      <c r="OOY16" s="90">
        <v>35379</v>
      </c>
      <c r="OOZ16" s="90">
        <v>35379</v>
      </c>
      <c r="OPA16" s="90">
        <v>35379</v>
      </c>
      <c r="OPB16" s="90">
        <v>35379</v>
      </c>
      <c r="OPC16" s="90">
        <v>35379</v>
      </c>
      <c r="OPD16" s="90">
        <v>35379</v>
      </c>
      <c r="OPE16" s="90">
        <v>35379</v>
      </c>
      <c r="OPF16" s="90">
        <v>35379</v>
      </c>
      <c r="OPG16" s="90">
        <v>35379</v>
      </c>
      <c r="OPH16" s="90">
        <v>35379</v>
      </c>
      <c r="OPI16" s="90">
        <v>35379</v>
      </c>
      <c r="OPJ16" s="90">
        <v>35379</v>
      </c>
      <c r="OPK16" s="90">
        <v>35379</v>
      </c>
      <c r="OPL16" s="90">
        <v>35379</v>
      </c>
      <c r="OPM16" s="90">
        <v>35379</v>
      </c>
      <c r="OPN16" s="90">
        <v>35379</v>
      </c>
      <c r="OPO16" s="90">
        <v>35379</v>
      </c>
      <c r="OPP16" s="90">
        <v>35379</v>
      </c>
      <c r="OPQ16" s="90">
        <v>35379</v>
      </c>
      <c r="OPR16" s="90">
        <v>35379</v>
      </c>
      <c r="OPS16" s="90">
        <v>35379</v>
      </c>
      <c r="OPT16" s="90">
        <v>35379</v>
      </c>
      <c r="OPU16" s="90">
        <v>35379</v>
      </c>
      <c r="OPV16" s="90">
        <v>35379</v>
      </c>
      <c r="OPW16" s="90">
        <v>35379</v>
      </c>
      <c r="OPX16" s="90">
        <v>35379</v>
      </c>
      <c r="OPY16" s="90">
        <v>35379</v>
      </c>
      <c r="OPZ16" s="90">
        <v>35379</v>
      </c>
      <c r="OQA16" s="90">
        <v>35379</v>
      </c>
      <c r="OQB16" s="90">
        <v>35379</v>
      </c>
      <c r="OQC16" s="90">
        <v>35379</v>
      </c>
      <c r="OQD16" s="90">
        <v>35379</v>
      </c>
      <c r="OQE16" s="90">
        <v>35379</v>
      </c>
      <c r="OQF16" s="90">
        <v>35379</v>
      </c>
      <c r="OQG16" s="90">
        <v>35379</v>
      </c>
      <c r="OQH16" s="90">
        <v>35379</v>
      </c>
      <c r="OQI16" s="90">
        <v>35379</v>
      </c>
      <c r="OQJ16" s="90">
        <v>35379</v>
      </c>
      <c r="OQK16" s="90">
        <v>35379</v>
      </c>
      <c r="OQL16" s="90">
        <v>35379</v>
      </c>
      <c r="OQM16" s="90">
        <v>35379</v>
      </c>
      <c r="OQN16" s="90">
        <v>35379</v>
      </c>
      <c r="OQO16" s="90">
        <v>35379</v>
      </c>
      <c r="OQP16" s="90">
        <v>35379</v>
      </c>
      <c r="OQQ16" s="90">
        <v>35379</v>
      </c>
      <c r="OQR16" s="90">
        <v>35379</v>
      </c>
      <c r="OQS16" s="90">
        <v>35379</v>
      </c>
      <c r="OQT16" s="90">
        <v>35379</v>
      </c>
      <c r="OQU16" s="90">
        <v>35379</v>
      </c>
      <c r="OQV16" s="90">
        <v>35379</v>
      </c>
      <c r="OQW16" s="90">
        <v>35379</v>
      </c>
      <c r="OQX16" s="90">
        <v>35379</v>
      </c>
      <c r="OQY16" s="90">
        <v>35379</v>
      </c>
      <c r="OQZ16" s="90">
        <v>35379</v>
      </c>
      <c r="ORA16" s="90">
        <v>35379</v>
      </c>
      <c r="ORB16" s="90">
        <v>35379</v>
      </c>
      <c r="ORC16" s="90">
        <v>35379</v>
      </c>
      <c r="ORD16" s="90">
        <v>35379</v>
      </c>
      <c r="ORE16" s="90">
        <v>35379</v>
      </c>
      <c r="ORF16" s="90">
        <v>35379</v>
      </c>
      <c r="ORG16" s="90">
        <v>35379</v>
      </c>
      <c r="ORH16" s="90">
        <v>35379</v>
      </c>
      <c r="ORI16" s="90">
        <v>35379</v>
      </c>
      <c r="ORJ16" s="90">
        <v>35379</v>
      </c>
      <c r="ORK16" s="90">
        <v>35379</v>
      </c>
      <c r="ORL16" s="90">
        <v>35379</v>
      </c>
      <c r="ORM16" s="90">
        <v>35379</v>
      </c>
      <c r="ORN16" s="90">
        <v>35379</v>
      </c>
      <c r="ORO16" s="90">
        <v>35379</v>
      </c>
      <c r="ORP16" s="90">
        <v>35379</v>
      </c>
      <c r="ORQ16" s="90">
        <v>35379</v>
      </c>
      <c r="ORR16" s="90">
        <v>35379</v>
      </c>
      <c r="ORS16" s="90">
        <v>35379</v>
      </c>
      <c r="ORT16" s="90">
        <v>35379</v>
      </c>
      <c r="ORU16" s="90">
        <v>35379</v>
      </c>
      <c r="ORV16" s="90">
        <v>35379</v>
      </c>
      <c r="ORW16" s="90">
        <v>35379</v>
      </c>
      <c r="ORX16" s="90">
        <v>35379</v>
      </c>
      <c r="ORY16" s="90">
        <v>35379</v>
      </c>
      <c r="ORZ16" s="90">
        <v>35379</v>
      </c>
      <c r="OSA16" s="90">
        <v>35379</v>
      </c>
      <c r="OSB16" s="90">
        <v>35379</v>
      </c>
      <c r="OSC16" s="90">
        <v>35379</v>
      </c>
      <c r="OSD16" s="90">
        <v>35379</v>
      </c>
      <c r="OSE16" s="90">
        <v>35379</v>
      </c>
      <c r="OSF16" s="90">
        <v>35379</v>
      </c>
      <c r="OSG16" s="90">
        <v>35379</v>
      </c>
      <c r="OSH16" s="90">
        <v>35379</v>
      </c>
      <c r="OSI16" s="90">
        <v>35379</v>
      </c>
      <c r="OSJ16" s="90">
        <v>35379</v>
      </c>
      <c r="OSK16" s="90">
        <v>35379</v>
      </c>
      <c r="OSL16" s="90">
        <v>35379</v>
      </c>
      <c r="OSM16" s="90">
        <v>35379</v>
      </c>
      <c r="OSN16" s="90">
        <v>35379</v>
      </c>
      <c r="OSO16" s="90">
        <v>35379</v>
      </c>
      <c r="OSP16" s="90">
        <v>35379</v>
      </c>
      <c r="OSQ16" s="90">
        <v>35379</v>
      </c>
      <c r="OSR16" s="90">
        <v>35379</v>
      </c>
      <c r="OSS16" s="90">
        <v>35379</v>
      </c>
      <c r="OST16" s="90">
        <v>35379</v>
      </c>
      <c r="OSU16" s="90">
        <v>35379</v>
      </c>
      <c r="OSV16" s="90">
        <v>35379</v>
      </c>
      <c r="OSW16" s="90">
        <v>35379</v>
      </c>
      <c r="OSX16" s="90">
        <v>35379</v>
      </c>
      <c r="OSY16" s="90">
        <v>35379</v>
      </c>
      <c r="OSZ16" s="90">
        <v>35379</v>
      </c>
      <c r="OTA16" s="90">
        <v>35379</v>
      </c>
      <c r="OTB16" s="90">
        <v>35379</v>
      </c>
      <c r="OTC16" s="90">
        <v>35379</v>
      </c>
      <c r="OTD16" s="90">
        <v>35379</v>
      </c>
      <c r="OTE16" s="90">
        <v>35379</v>
      </c>
      <c r="OTF16" s="90">
        <v>35379</v>
      </c>
      <c r="OTG16" s="90">
        <v>35379</v>
      </c>
      <c r="OTH16" s="90">
        <v>35379</v>
      </c>
      <c r="OTI16" s="90">
        <v>35379</v>
      </c>
      <c r="OTJ16" s="90">
        <v>35379</v>
      </c>
      <c r="OTK16" s="90">
        <v>35379</v>
      </c>
      <c r="OTL16" s="90">
        <v>35379</v>
      </c>
      <c r="OTM16" s="90">
        <v>35379</v>
      </c>
      <c r="OTN16" s="90">
        <v>35379</v>
      </c>
      <c r="OTO16" s="90">
        <v>35379</v>
      </c>
      <c r="OTP16" s="90">
        <v>35379</v>
      </c>
      <c r="OTQ16" s="90">
        <v>35379</v>
      </c>
      <c r="OTR16" s="90">
        <v>35379</v>
      </c>
      <c r="OTS16" s="90">
        <v>35379</v>
      </c>
      <c r="OTT16" s="90">
        <v>35379</v>
      </c>
      <c r="OTU16" s="90">
        <v>35379</v>
      </c>
      <c r="OTV16" s="90">
        <v>35379</v>
      </c>
      <c r="OTW16" s="90">
        <v>35379</v>
      </c>
      <c r="OTX16" s="90">
        <v>35379</v>
      </c>
      <c r="OTY16" s="90">
        <v>35379</v>
      </c>
      <c r="OTZ16" s="90">
        <v>35379</v>
      </c>
      <c r="OUA16" s="90">
        <v>35379</v>
      </c>
      <c r="OUB16" s="90">
        <v>35379</v>
      </c>
      <c r="OUC16" s="90">
        <v>35379</v>
      </c>
      <c r="OUD16" s="90">
        <v>35379</v>
      </c>
      <c r="OUE16" s="90">
        <v>35379</v>
      </c>
      <c r="OUF16" s="90">
        <v>35379</v>
      </c>
      <c r="OUG16" s="90">
        <v>35379</v>
      </c>
      <c r="OUH16" s="90">
        <v>35379</v>
      </c>
      <c r="OUI16" s="90">
        <v>35379</v>
      </c>
      <c r="OUJ16" s="90">
        <v>35379</v>
      </c>
      <c r="OUK16" s="90">
        <v>35379</v>
      </c>
      <c r="OUL16" s="90">
        <v>35379</v>
      </c>
      <c r="OUM16" s="90">
        <v>35379</v>
      </c>
      <c r="OUN16" s="90">
        <v>35379</v>
      </c>
      <c r="OUO16" s="90">
        <v>35379</v>
      </c>
      <c r="OUP16" s="90">
        <v>35379</v>
      </c>
      <c r="OUQ16" s="90">
        <v>35379</v>
      </c>
      <c r="OUR16" s="90">
        <v>35379</v>
      </c>
      <c r="OUS16" s="90">
        <v>35379</v>
      </c>
      <c r="OUT16" s="90">
        <v>35379</v>
      </c>
      <c r="OUU16" s="90">
        <v>35379</v>
      </c>
      <c r="OUV16" s="90">
        <v>35379</v>
      </c>
      <c r="OUW16" s="90">
        <v>35379</v>
      </c>
      <c r="OUX16" s="90">
        <v>35379</v>
      </c>
      <c r="OUY16" s="90">
        <v>35379</v>
      </c>
      <c r="OUZ16" s="90">
        <v>35379</v>
      </c>
      <c r="OVA16" s="90">
        <v>35379</v>
      </c>
      <c r="OVB16" s="90">
        <v>35379</v>
      </c>
      <c r="OVC16" s="90">
        <v>35379</v>
      </c>
      <c r="OVD16" s="90">
        <v>35379</v>
      </c>
      <c r="OVE16" s="90">
        <v>35379</v>
      </c>
      <c r="OVF16" s="90">
        <v>35379</v>
      </c>
      <c r="OVG16" s="90">
        <v>35379</v>
      </c>
      <c r="OVH16" s="90">
        <v>35379</v>
      </c>
      <c r="OVI16" s="90">
        <v>35379</v>
      </c>
      <c r="OVJ16" s="90">
        <v>35379</v>
      </c>
      <c r="OVK16" s="90">
        <v>35379</v>
      </c>
      <c r="OVL16" s="90">
        <v>35379</v>
      </c>
      <c r="OVM16" s="90">
        <v>35379</v>
      </c>
      <c r="OVN16" s="90">
        <v>35379</v>
      </c>
      <c r="OVO16" s="90">
        <v>35379</v>
      </c>
      <c r="OVP16" s="90">
        <v>35379</v>
      </c>
      <c r="OVQ16" s="90">
        <v>35379</v>
      </c>
      <c r="OVR16" s="90">
        <v>35379</v>
      </c>
      <c r="OVS16" s="90">
        <v>35379</v>
      </c>
      <c r="OVT16" s="90">
        <v>35379</v>
      </c>
      <c r="OVU16" s="90">
        <v>35379</v>
      </c>
      <c r="OVV16" s="90">
        <v>35379</v>
      </c>
      <c r="OVW16" s="90">
        <v>35379</v>
      </c>
      <c r="OVX16" s="90">
        <v>35379</v>
      </c>
      <c r="OVY16" s="90">
        <v>35379</v>
      </c>
      <c r="OVZ16" s="90">
        <v>35379</v>
      </c>
      <c r="OWA16" s="90">
        <v>35379</v>
      </c>
      <c r="OWB16" s="90">
        <v>35379</v>
      </c>
      <c r="OWC16" s="90">
        <v>35379</v>
      </c>
      <c r="OWD16" s="90">
        <v>35379</v>
      </c>
      <c r="OWE16" s="90">
        <v>35379</v>
      </c>
      <c r="OWF16" s="90">
        <v>35379</v>
      </c>
      <c r="OWG16" s="90">
        <v>35379</v>
      </c>
      <c r="OWH16" s="90">
        <v>35379</v>
      </c>
      <c r="OWI16" s="90">
        <v>35379</v>
      </c>
      <c r="OWJ16" s="90">
        <v>35379</v>
      </c>
      <c r="OWK16" s="90">
        <v>35379</v>
      </c>
      <c r="OWL16" s="90">
        <v>35379</v>
      </c>
      <c r="OWM16" s="90">
        <v>35379</v>
      </c>
      <c r="OWN16" s="90">
        <v>35379</v>
      </c>
      <c r="OWO16" s="90">
        <v>35379</v>
      </c>
      <c r="OWP16" s="90">
        <v>35379</v>
      </c>
      <c r="OWQ16" s="90">
        <v>35379</v>
      </c>
      <c r="OWR16" s="90">
        <v>35379</v>
      </c>
      <c r="OWS16" s="90">
        <v>35379</v>
      </c>
      <c r="OWT16" s="90">
        <v>35379</v>
      </c>
      <c r="OWU16" s="90">
        <v>35379</v>
      </c>
      <c r="OWV16" s="90">
        <v>35379</v>
      </c>
      <c r="OWW16" s="90">
        <v>35379</v>
      </c>
      <c r="OWX16" s="90">
        <v>35379</v>
      </c>
      <c r="OWY16" s="90">
        <v>35379</v>
      </c>
      <c r="OWZ16" s="90">
        <v>35379</v>
      </c>
      <c r="OXA16" s="90">
        <v>35379</v>
      </c>
      <c r="OXB16" s="90">
        <v>35379</v>
      </c>
      <c r="OXC16" s="90">
        <v>35379</v>
      </c>
      <c r="OXD16" s="90">
        <v>35379</v>
      </c>
      <c r="OXE16" s="90">
        <v>35379</v>
      </c>
      <c r="OXF16" s="90">
        <v>35379</v>
      </c>
      <c r="OXG16" s="90">
        <v>35379</v>
      </c>
      <c r="OXH16" s="90">
        <v>35379</v>
      </c>
      <c r="OXI16" s="90">
        <v>35379</v>
      </c>
      <c r="OXJ16" s="90">
        <v>35379</v>
      </c>
      <c r="OXK16" s="90">
        <v>35379</v>
      </c>
      <c r="OXL16" s="90">
        <v>35379</v>
      </c>
      <c r="OXM16" s="90">
        <v>35379</v>
      </c>
      <c r="OXN16" s="90">
        <v>35379</v>
      </c>
      <c r="OXO16" s="90">
        <v>35379</v>
      </c>
      <c r="OXP16" s="90">
        <v>35379</v>
      </c>
      <c r="OXQ16" s="90">
        <v>35379</v>
      </c>
      <c r="OXR16" s="90">
        <v>35379</v>
      </c>
      <c r="OXS16" s="90">
        <v>35379</v>
      </c>
      <c r="OXT16" s="90">
        <v>35379</v>
      </c>
      <c r="OXU16" s="90">
        <v>35379</v>
      </c>
      <c r="OXV16" s="90">
        <v>35379</v>
      </c>
      <c r="OXW16" s="90">
        <v>35379</v>
      </c>
      <c r="OXX16" s="90">
        <v>35379</v>
      </c>
      <c r="OXY16" s="90">
        <v>35379</v>
      </c>
      <c r="OXZ16" s="90">
        <v>35379</v>
      </c>
      <c r="OYA16" s="90">
        <v>35379</v>
      </c>
      <c r="OYB16" s="90">
        <v>35379</v>
      </c>
      <c r="OYC16" s="90">
        <v>35379</v>
      </c>
      <c r="OYD16" s="90">
        <v>35379</v>
      </c>
      <c r="OYE16" s="90">
        <v>35379</v>
      </c>
      <c r="OYF16" s="90">
        <v>35379</v>
      </c>
      <c r="OYG16" s="90">
        <v>35379</v>
      </c>
      <c r="OYH16" s="90">
        <v>35379</v>
      </c>
      <c r="OYI16" s="90">
        <v>35379</v>
      </c>
      <c r="OYJ16" s="90">
        <v>35379</v>
      </c>
      <c r="OYK16" s="90">
        <v>35379</v>
      </c>
      <c r="OYL16" s="90">
        <v>35379</v>
      </c>
      <c r="OYM16" s="90">
        <v>35379</v>
      </c>
      <c r="OYN16" s="90">
        <v>35379</v>
      </c>
      <c r="OYO16" s="90">
        <v>35379</v>
      </c>
      <c r="OYP16" s="90">
        <v>35379</v>
      </c>
      <c r="OYQ16" s="90">
        <v>35379</v>
      </c>
      <c r="OYR16" s="90">
        <v>35379</v>
      </c>
      <c r="OYS16" s="90">
        <v>35379</v>
      </c>
      <c r="OYT16" s="90">
        <v>35379</v>
      </c>
      <c r="OYU16" s="90">
        <v>35379</v>
      </c>
      <c r="OYV16" s="90">
        <v>35379</v>
      </c>
      <c r="OYW16" s="90">
        <v>35379</v>
      </c>
      <c r="OYX16" s="90">
        <v>35379</v>
      </c>
      <c r="OYY16" s="90">
        <v>35379</v>
      </c>
      <c r="OYZ16" s="90">
        <v>35379</v>
      </c>
      <c r="OZA16" s="90">
        <v>35379</v>
      </c>
      <c r="OZB16" s="90">
        <v>35379</v>
      </c>
      <c r="OZC16" s="90">
        <v>35379</v>
      </c>
      <c r="OZD16" s="90">
        <v>35379</v>
      </c>
      <c r="OZE16" s="90">
        <v>35379</v>
      </c>
      <c r="OZF16" s="90">
        <v>35379</v>
      </c>
      <c r="OZG16" s="90">
        <v>35379</v>
      </c>
      <c r="OZH16" s="90">
        <v>35379</v>
      </c>
      <c r="OZI16" s="90">
        <v>35379</v>
      </c>
      <c r="OZJ16" s="90">
        <v>35379</v>
      </c>
      <c r="OZK16" s="90">
        <v>35379</v>
      </c>
      <c r="OZL16" s="90">
        <v>35379</v>
      </c>
      <c r="OZM16" s="90">
        <v>35379</v>
      </c>
      <c r="OZN16" s="90">
        <v>35379</v>
      </c>
      <c r="OZO16" s="90">
        <v>35379</v>
      </c>
      <c r="OZP16" s="90">
        <v>35379</v>
      </c>
      <c r="OZQ16" s="90">
        <v>35379</v>
      </c>
      <c r="OZR16" s="90">
        <v>35379</v>
      </c>
      <c r="OZS16" s="90">
        <v>35379</v>
      </c>
      <c r="OZT16" s="90">
        <v>35379</v>
      </c>
      <c r="OZU16" s="90">
        <v>35379</v>
      </c>
      <c r="OZV16" s="90">
        <v>35379</v>
      </c>
      <c r="OZW16" s="90">
        <v>35379</v>
      </c>
      <c r="OZX16" s="90">
        <v>35379</v>
      </c>
      <c r="OZY16" s="90">
        <v>35379</v>
      </c>
      <c r="OZZ16" s="90">
        <v>35379</v>
      </c>
      <c r="PAA16" s="90">
        <v>35379</v>
      </c>
      <c r="PAB16" s="90">
        <v>35379</v>
      </c>
      <c r="PAC16" s="90">
        <v>35379</v>
      </c>
      <c r="PAD16" s="90">
        <v>35379</v>
      </c>
      <c r="PAE16" s="90">
        <v>35379</v>
      </c>
      <c r="PAF16" s="90">
        <v>35379</v>
      </c>
      <c r="PAG16" s="90">
        <v>35379</v>
      </c>
      <c r="PAH16" s="90">
        <v>35379</v>
      </c>
      <c r="PAI16" s="90">
        <v>35379</v>
      </c>
      <c r="PAJ16" s="90">
        <v>35379</v>
      </c>
      <c r="PAK16" s="90">
        <v>35379</v>
      </c>
      <c r="PAL16" s="90">
        <v>35379</v>
      </c>
      <c r="PAM16" s="90">
        <v>35379</v>
      </c>
      <c r="PAN16" s="90">
        <v>35379</v>
      </c>
      <c r="PAO16" s="90">
        <v>35379</v>
      </c>
      <c r="PAP16" s="90">
        <v>35379</v>
      </c>
      <c r="PAQ16" s="90">
        <v>35379</v>
      </c>
      <c r="PAR16" s="90">
        <v>35379</v>
      </c>
      <c r="PAS16" s="90">
        <v>35379</v>
      </c>
      <c r="PAT16" s="90">
        <v>35379</v>
      </c>
      <c r="PAU16" s="90">
        <v>35379</v>
      </c>
      <c r="PAV16" s="90">
        <v>35379</v>
      </c>
      <c r="PAW16" s="90">
        <v>35379</v>
      </c>
      <c r="PAX16" s="90">
        <v>35379</v>
      </c>
      <c r="PAY16" s="90">
        <v>35379</v>
      </c>
      <c r="PAZ16" s="90">
        <v>35379</v>
      </c>
      <c r="PBA16" s="90">
        <v>35379</v>
      </c>
      <c r="PBB16" s="90">
        <v>35379</v>
      </c>
      <c r="PBC16" s="90">
        <v>35379</v>
      </c>
      <c r="PBD16" s="90">
        <v>35379</v>
      </c>
      <c r="PBE16" s="90">
        <v>35379</v>
      </c>
      <c r="PBF16" s="90">
        <v>35379</v>
      </c>
      <c r="PBG16" s="90">
        <v>35379</v>
      </c>
      <c r="PBH16" s="90">
        <v>35379</v>
      </c>
      <c r="PBI16" s="90">
        <v>35379</v>
      </c>
      <c r="PBJ16" s="90">
        <v>35379</v>
      </c>
      <c r="PBK16" s="90">
        <v>35379</v>
      </c>
      <c r="PBL16" s="90">
        <v>35379</v>
      </c>
      <c r="PBM16" s="90">
        <v>35379</v>
      </c>
      <c r="PBN16" s="90">
        <v>35379</v>
      </c>
      <c r="PBO16" s="90">
        <v>35379</v>
      </c>
      <c r="PBP16" s="90">
        <v>35379</v>
      </c>
      <c r="PBQ16" s="90">
        <v>35379</v>
      </c>
      <c r="PBR16" s="90">
        <v>35379</v>
      </c>
      <c r="PBS16" s="90">
        <v>35379</v>
      </c>
      <c r="PBT16" s="90">
        <v>35379</v>
      </c>
      <c r="PBU16" s="90">
        <v>35379</v>
      </c>
      <c r="PBV16" s="90">
        <v>35379</v>
      </c>
      <c r="PBW16" s="90">
        <v>35379</v>
      </c>
      <c r="PBX16" s="90">
        <v>35379</v>
      </c>
      <c r="PBY16" s="90">
        <v>35379</v>
      </c>
      <c r="PBZ16" s="90">
        <v>35379</v>
      </c>
      <c r="PCA16" s="90">
        <v>35379</v>
      </c>
      <c r="PCB16" s="90">
        <v>35379</v>
      </c>
      <c r="PCC16" s="90">
        <v>35379</v>
      </c>
      <c r="PCD16" s="90">
        <v>35379</v>
      </c>
      <c r="PCE16" s="90">
        <v>35379</v>
      </c>
      <c r="PCF16" s="90">
        <v>35379</v>
      </c>
      <c r="PCG16" s="90">
        <v>35379</v>
      </c>
      <c r="PCH16" s="90">
        <v>35379</v>
      </c>
      <c r="PCI16" s="90">
        <v>35379</v>
      </c>
      <c r="PCJ16" s="90">
        <v>35379</v>
      </c>
      <c r="PCK16" s="90">
        <v>35379</v>
      </c>
      <c r="PCL16" s="90">
        <v>35379</v>
      </c>
      <c r="PCM16" s="90">
        <v>35379</v>
      </c>
      <c r="PCN16" s="90">
        <v>35379</v>
      </c>
      <c r="PCO16" s="90">
        <v>35379</v>
      </c>
      <c r="PCP16" s="90">
        <v>35379</v>
      </c>
      <c r="PCQ16" s="90">
        <v>35379</v>
      </c>
      <c r="PCR16" s="90">
        <v>35379</v>
      </c>
      <c r="PCS16" s="90">
        <v>35379</v>
      </c>
      <c r="PCT16" s="90">
        <v>35379</v>
      </c>
      <c r="PCU16" s="90">
        <v>35379</v>
      </c>
      <c r="PCV16" s="90">
        <v>35379</v>
      </c>
      <c r="PCW16" s="90">
        <v>35379</v>
      </c>
      <c r="PCX16" s="90">
        <v>35379</v>
      </c>
      <c r="PCY16" s="90">
        <v>35379</v>
      </c>
      <c r="PCZ16" s="90">
        <v>35379</v>
      </c>
      <c r="PDA16" s="90">
        <v>35379</v>
      </c>
      <c r="PDB16" s="90">
        <v>35379</v>
      </c>
      <c r="PDC16" s="90">
        <v>35379</v>
      </c>
      <c r="PDD16" s="90">
        <v>35379</v>
      </c>
      <c r="PDE16" s="90">
        <v>35379</v>
      </c>
      <c r="PDF16" s="90">
        <v>35379</v>
      </c>
      <c r="PDG16" s="90">
        <v>35379</v>
      </c>
      <c r="PDH16" s="90">
        <v>35379</v>
      </c>
      <c r="PDI16" s="90">
        <v>35379</v>
      </c>
      <c r="PDJ16" s="90">
        <v>35379</v>
      </c>
      <c r="PDK16" s="90">
        <v>35379</v>
      </c>
      <c r="PDL16" s="90">
        <v>35379</v>
      </c>
      <c r="PDM16" s="90">
        <v>35379</v>
      </c>
      <c r="PDN16" s="90">
        <v>35379</v>
      </c>
      <c r="PDO16" s="90">
        <v>35379</v>
      </c>
      <c r="PDP16" s="90">
        <v>35379</v>
      </c>
      <c r="PDQ16" s="90">
        <v>35379</v>
      </c>
      <c r="PDR16" s="90">
        <v>35379</v>
      </c>
      <c r="PDS16" s="90">
        <v>35379</v>
      </c>
      <c r="PDT16" s="90">
        <v>35379</v>
      </c>
      <c r="PDU16" s="90">
        <v>35379</v>
      </c>
      <c r="PDV16" s="90">
        <v>35379</v>
      </c>
      <c r="PDW16" s="90">
        <v>35379</v>
      </c>
      <c r="PDX16" s="90">
        <v>35379</v>
      </c>
      <c r="PDY16" s="90">
        <v>35379</v>
      </c>
      <c r="PDZ16" s="90">
        <v>35379</v>
      </c>
      <c r="PEA16" s="90">
        <v>35379</v>
      </c>
      <c r="PEB16" s="90">
        <v>35379</v>
      </c>
      <c r="PEC16" s="90">
        <v>35379</v>
      </c>
      <c r="PED16" s="90">
        <v>35379</v>
      </c>
      <c r="PEE16" s="90">
        <v>35379</v>
      </c>
      <c r="PEF16" s="90">
        <v>35379</v>
      </c>
      <c r="PEG16" s="90">
        <v>35379</v>
      </c>
      <c r="PEH16" s="90">
        <v>35379</v>
      </c>
      <c r="PEI16" s="90">
        <v>35379</v>
      </c>
      <c r="PEJ16" s="90">
        <v>35379</v>
      </c>
      <c r="PEK16" s="90">
        <v>35379</v>
      </c>
      <c r="PEL16" s="90">
        <v>35379</v>
      </c>
      <c r="PEM16" s="90">
        <v>35379</v>
      </c>
      <c r="PEN16" s="90">
        <v>35379</v>
      </c>
      <c r="PEO16" s="90">
        <v>35379</v>
      </c>
      <c r="PEP16" s="90">
        <v>35379</v>
      </c>
      <c r="PEQ16" s="90">
        <v>35379</v>
      </c>
      <c r="PER16" s="90">
        <v>35379</v>
      </c>
      <c r="PES16" s="90">
        <v>35379</v>
      </c>
      <c r="PET16" s="90">
        <v>35379</v>
      </c>
      <c r="PEU16" s="90">
        <v>35379</v>
      </c>
      <c r="PEV16" s="90">
        <v>35379</v>
      </c>
      <c r="PEW16" s="90">
        <v>35379</v>
      </c>
      <c r="PEX16" s="90">
        <v>35379</v>
      </c>
      <c r="PEY16" s="90">
        <v>35379</v>
      </c>
      <c r="PEZ16" s="90">
        <v>35379</v>
      </c>
      <c r="PFA16" s="90">
        <v>35379</v>
      </c>
      <c r="PFB16" s="90">
        <v>35379</v>
      </c>
      <c r="PFC16" s="90">
        <v>35379</v>
      </c>
      <c r="PFD16" s="90">
        <v>35379</v>
      </c>
      <c r="PFE16" s="90">
        <v>35379</v>
      </c>
      <c r="PFF16" s="90">
        <v>35379</v>
      </c>
      <c r="PFG16" s="90">
        <v>35379</v>
      </c>
      <c r="PFH16" s="90">
        <v>35379</v>
      </c>
      <c r="PFI16" s="90">
        <v>35379</v>
      </c>
      <c r="PFJ16" s="90">
        <v>35379</v>
      </c>
      <c r="PFK16" s="90">
        <v>35379</v>
      </c>
      <c r="PFL16" s="90">
        <v>35379</v>
      </c>
      <c r="PFM16" s="90">
        <v>35379</v>
      </c>
      <c r="PFN16" s="90">
        <v>35379</v>
      </c>
      <c r="PFO16" s="90">
        <v>35379</v>
      </c>
      <c r="PFP16" s="90">
        <v>35379</v>
      </c>
      <c r="PFQ16" s="90">
        <v>35379</v>
      </c>
      <c r="PFR16" s="90">
        <v>35379</v>
      </c>
      <c r="PFS16" s="90">
        <v>35379</v>
      </c>
      <c r="PFT16" s="90">
        <v>35379</v>
      </c>
      <c r="PFU16" s="90">
        <v>35379</v>
      </c>
      <c r="PFV16" s="90">
        <v>35379</v>
      </c>
      <c r="PFW16" s="90">
        <v>35379</v>
      </c>
      <c r="PFX16" s="90">
        <v>35379</v>
      </c>
      <c r="PFY16" s="90">
        <v>35379</v>
      </c>
      <c r="PFZ16" s="90">
        <v>35379</v>
      </c>
      <c r="PGA16" s="90">
        <v>35379</v>
      </c>
      <c r="PGB16" s="90">
        <v>35379</v>
      </c>
      <c r="PGC16" s="90">
        <v>35379</v>
      </c>
      <c r="PGD16" s="90">
        <v>35379</v>
      </c>
      <c r="PGE16" s="90">
        <v>35379</v>
      </c>
      <c r="PGF16" s="90">
        <v>35379</v>
      </c>
      <c r="PGG16" s="90">
        <v>35379</v>
      </c>
      <c r="PGH16" s="90">
        <v>35379</v>
      </c>
      <c r="PGI16" s="90">
        <v>35379</v>
      </c>
      <c r="PGJ16" s="90">
        <v>35379</v>
      </c>
      <c r="PGK16" s="90">
        <v>35379</v>
      </c>
      <c r="PGL16" s="90">
        <v>35379</v>
      </c>
      <c r="PGM16" s="90">
        <v>35379</v>
      </c>
      <c r="PGN16" s="90">
        <v>35379</v>
      </c>
      <c r="PGO16" s="90">
        <v>35379</v>
      </c>
      <c r="PGP16" s="90">
        <v>35379</v>
      </c>
      <c r="PGQ16" s="90">
        <v>35379</v>
      </c>
      <c r="PGR16" s="90">
        <v>35379</v>
      </c>
      <c r="PGS16" s="90">
        <v>35379</v>
      </c>
      <c r="PGT16" s="90">
        <v>35379</v>
      </c>
      <c r="PGU16" s="90">
        <v>35379</v>
      </c>
      <c r="PGV16" s="90">
        <v>35379</v>
      </c>
      <c r="PGW16" s="90">
        <v>35379</v>
      </c>
      <c r="PGX16" s="90">
        <v>35379</v>
      </c>
      <c r="PGY16" s="90">
        <v>35379</v>
      </c>
      <c r="PGZ16" s="90">
        <v>35379</v>
      </c>
      <c r="PHA16" s="90">
        <v>35379</v>
      </c>
      <c r="PHB16" s="90">
        <v>35379</v>
      </c>
      <c r="PHC16" s="90">
        <v>35379</v>
      </c>
      <c r="PHD16" s="90">
        <v>35379</v>
      </c>
      <c r="PHE16" s="90">
        <v>35379</v>
      </c>
      <c r="PHF16" s="90">
        <v>35379</v>
      </c>
      <c r="PHG16" s="90">
        <v>35379</v>
      </c>
      <c r="PHH16" s="90">
        <v>35379</v>
      </c>
      <c r="PHI16" s="90">
        <v>35379</v>
      </c>
      <c r="PHJ16" s="90">
        <v>35379</v>
      </c>
      <c r="PHK16" s="90">
        <v>35379</v>
      </c>
      <c r="PHL16" s="90">
        <v>35379</v>
      </c>
      <c r="PHM16" s="90">
        <v>35379</v>
      </c>
      <c r="PHN16" s="90">
        <v>35379</v>
      </c>
      <c r="PHO16" s="90">
        <v>35379</v>
      </c>
      <c r="PHP16" s="90">
        <v>35379</v>
      </c>
      <c r="PHQ16" s="90">
        <v>35379</v>
      </c>
      <c r="PHR16" s="90">
        <v>35379</v>
      </c>
      <c r="PHS16" s="90">
        <v>35379</v>
      </c>
      <c r="PHT16" s="90">
        <v>35379</v>
      </c>
      <c r="PHU16" s="90">
        <v>35379</v>
      </c>
      <c r="PHV16" s="90">
        <v>35379</v>
      </c>
      <c r="PHW16" s="90">
        <v>35379</v>
      </c>
      <c r="PHX16" s="90">
        <v>35379</v>
      </c>
      <c r="PHY16" s="90">
        <v>35379</v>
      </c>
      <c r="PHZ16" s="90">
        <v>35379</v>
      </c>
      <c r="PIA16" s="90">
        <v>35379</v>
      </c>
      <c r="PIB16" s="90">
        <v>35379</v>
      </c>
      <c r="PIC16" s="90">
        <v>35379</v>
      </c>
      <c r="PID16" s="90">
        <v>35379</v>
      </c>
      <c r="PIE16" s="90">
        <v>35379</v>
      </c>
      <c r="PIF16" s="90">
        <v>35379</v>
      </c>
      <c r="PIG16" s="90">
        <v>35379</v>
      </c>
      <c r="PIH16" s="90">
        <v>35379</v>
      </c>
      <c r="PII16" s="90">
        <v>35379</v>
      </c>
      <c r="PIJ16" s="90">
        <v>35379</v>
      </c>
      <c r="PIK16" s="90">
        <v>35379</v>
      </c>
      <c r="PIL16" s="90">
        <v>35379</v>
      </c>
      <c r="PIM16" s="90">
        <v>35379</v>
      </c>
      <c r="PIN16" s="90">
        <v>35379</v>
      </c>
      <c r="PIO16" s="90">
        <v>35379</v>
      </c>
      <c r="PIP16" s="90">
        <v>35379</v>
      </c>
      <c r="PIQ16" s="90">
        <v>35379</v>
      </c>
      <c r="PIR16" s="90">
        <v>35379</v>
      </c>
      <c r="PIS16" s="90">
        <v>35379</v>
      </c>
      <c r="PIT16" s="90">
        <v>35379</v>
      </c>
      <c r="PIU16" s="90">
        <v>35379</v>
      </c>
      <c r="PIV16" s="90">
        <v>35379</v>
      </c>
      <c r="PIW16" s="90">
        <v>35379</v>
      </c>
      <c r="PIX16" s="90">
        <v>35379</v>
      </c>
      <c r="PIY16" s="90">
        <v>35379</v>
      </c>
      <c r="PIZ16" s="90">
        <v>35379</v>
      </c>
      <c r="PJA16" s="90">
        <v>35379</v>
      </c>
      <c r="PJB16" s="90">
        <v>35379</v>
      </c>
      <c r="PJC16" s="90">
        <v>35379</v>
      </c>
      <c r="PJD16" s="90">
        <v>35379</v>
      </c>
      <c r="PJE16" s="90">
        <v>35379</v>
      </c>
      <c r="PJF16" s="90">
        <v>35379</v>
      </c>
      <c r="PJG16" s="90">
        <v>35379</v>
      </c>
      <c r="PJH16" s="90">
        <v>35379</v>
      </c>
      <c r="PJI16" s="90">
        <v>35379</v>
      </c>
      <c r="PJJ16" s="90">
        <v>35379</v>
      </c>
      <c r="PJK16" s="90">
        <v>35379</v>
      </c>
      <c r="PJL16" s="90">
        <v>35379</v>
      </c>
      <c r="PJM16" s="90">
        <v>35379</v>
      </c>
      <c r="PJN16" s="90">
        <v>35379</v>
      </c>
      <c r="PJO16" s="90">
        <v>35379</v>
      </c>
      <c r="PJP16" s="90">
        <v>35379</v>
      </c>
      <c r="PJQ16" s="90">
        <v>35379</v>
      </c>
      <c r="PJR16" s="90">
        <v>35379</v>
      </c>
      <c r="PJS16" s="90">
        <v>35379</v>
      </c>
      <c r="PJT16" s="90">
        <v>35379</v>
      </c>
      <c r="PJU16" s="90">
        <v>35379</v>
      </c>
      <c r="PJV16" s="90">
        <v>35379</v>
      </c>
      <c r="PJW16" s="90">
        <v>35379</v>
      </c>
      <c r="PJX16" s="90">
        <v>35379</v>
      </c>
      <c r="PJY16" s="90">
        <v>35379</v>
      </c>
      <c r="PJZ16" s="90">
        <v>35379</v>
      </c>
      <c r="PKA16" s="90">
        <v>35379</v>
      </c>
      <c r="PKB16" s="90">
        <v>35379</v>
      </c>
      <c r="PKC16" s="90">
        <v>35379</v>
      </c>
      <c r="PKD16" s="90">
        <v>35379</v>
      </c>
      <c r="PKE16" s="90">
        <v>35379</v>
      </c>
      <c r="PKF16" s="90">
        <v>35379</v>
      </c>
      <c r="PKG16" s="90">
        <v>35379</v>
      </c>
      <c r="PKH16" s="90">
        <v>35379</v>
      </c>
      <c r="PKI16" s="90">
        <v>35379</v>
      </c>
      <c r="PKJ16" s="90">
        <v>35379</v>
      </c>
      <c r="PKK16" s="90">
        <v>35379</v>
      </c>
      <c r="PKL16" s="90">
        <v>35379</v>
      </c>
      <c r="PKM16" s="90">
        <v>35379</v>
      </c>
      <c r="PKN16" s="90">
        <v>35379</v>
      </c>
      <c r="PKO16" s="90">
        <v>35379</v>
      </c>
      <c r="PKP16" s="90">
        <v>35379</v>
      </c>
      <c r="PKQ16" s="90">
        <v>35379</v>
      </c>
      <c r="PKR16" s="90">
        <v>35379</v>
      </c>
      <c r="PKS16" s="90">
        <v>35379</v>
      </c>
      <c r="PKT16" s="90">
        <v>35379</v>
      </c>
      <c r="PKU16" s="90">
        <v>35379</v>
      </c>
      <c r="PKV16" s="90">
        <v>35379</v>
      </c>
      <c r="PKW16" s="90">
        <v>35379</v>
      </c>
      <c r="PKX16" s="90">
        <v>35379</v>
      </c>
      <c r="PKY16" s="90">
        <v>35379</v>
      </c>
      <c r="PKZ16" s="90">
        <v>35379</v>
      </c>
      <c r="PLA16" s="90">
        <v>35379</v>
      </c>
      <c r="PLB16" s="90">
        <v>35379</v>
      </c>
      <c r="PLC16" s="90">
        <v>35379</v>
      </c>
      <c r="PLD16" s="90">
        <v>35379</v>
      </c>
      <c r="PLE16" s="90">
        <v>35379</v>
      </c>
      <c r="PLF16" s="90">
        <v>35379</v>
      </c>
      <c r="PLG16" s="90">
        <v>35379</v>
      </c>
      <c r="PLH16" s="90">
        <v>35379</v>
      </c>
      <c r="PLI16" s="90">
        <v>35379</v>
      </c>
      <c r="PLJ16" s="90">
        <v>35379</v>
      </c>
      <c r="PLK16" s="90">
        <v>35379</v>
      </c>
      <c r="PLL16" s="90">
        <v>35379</v>
      </c>
      <c r="PLM16" s="90">
        <v>35379</v>
      </c>
      <c r="PLN16" s="90">
        <v>35379</v>
      </c>
      <c r="PLO16" s="90">
        <v>35379</v>
      </c>
      <c r="PLP16" s="90">
        <v>35379</v>
      </c>
      <c r="PLQ16" s="90">
        <v>35379</v>
      </c>
      <c r="PLR16" s="90">
        <v>35379</v>
      </c>
      <c r="PLS16" s="90">
        <v>35379</v>
      </c>
      <c r="PLT16" s="90">
        <v>35379</v>
      </c>
      <c r="PLU16" s="90">
        <v>35379</v>
      </c>
      <c r="PLV16" s="90">
        <v>35379</v>
      </c>
      <c r="PLW16" s="90">
        <v>35379</v>
      </c>
      <c r="PLX16" s="90">
        <v>35379</v>
      </c>
      <c r="PLY16" s="90">
        <v>35379</v>
      </c>
      <c r="PLZ16" s="90">
        <v>35379</v>
      </c>
      <c r="PMA16" s="90">
        <v>35379</v>
      </c>
      <c r="PMB16" s="90">
        <v>35379</v>
      </c>
      <c r="PMC16" s="90">
        <v>35379</v>
      </c>
      <c r="PMD16" s="90">
        <v>35379</v>
      </c>
      <c r="PME16" s="90">
        <v>35379</v>
      </c>
      <c r="PMF16" s="90">
        <v>35379</v>
      </c>
      <c r="PMG16" s="90">
        <v>35379</v>
      </c>
      <c r="PMH16" s="90">
        <v>35379</v>
      </c>
      <c r="PMI16" s="90">
        <v>35379</v>
      </c>
      <c r="PMJ16" s="90">
        <v>35379</v>
      </c>
      <c r="PMK16" s="90">
        <v>35379</v>
      </c>
      <c r="PML16" s="90">
        <v>35379</v>
      </c>
      <c r="PMM16" s="90">
        <v>35379</v>
      </c>
      <c r="PMN16" s="90">
        <v>35379</v>
      </c>
      <c r="PMO16" s="90">
        <v>35379</v>
      </c>
      <c r="PMP16" s="90">
        <v>35379</v>
      </c>
      <c r="PMQ16" s="90">
        <v>35379</v>
      </c>
      <c r="PMR16" s="90">
        <v>35379</v>
      </c>
      <c r="PMS16" s="90">
        <v>35379</v>
      </c>
      <c r="PMT16" s="90">
        <v>35379</v>
      </c>
      <c r="PMU16" s="90">
        <v>35379</v>
      </c>
      <c r="PMV16" s="90">
        <v>35379</v>
      </c>
      <c r="PMW16" s="90">
        <v>35379</v>
      </c>
      <c r="PMX16" s="90">
        <v>35379</v>
      </c>
      <c r="PMY16" s="90">
        <v>35379</v>
      </c>
      <c r="PMZ16" s="90">
        <v>35379</v>
      </c>
      <c r="PNA16" s="90">
        <v>35379</v>
      </c>
      <c r="PNB16" s="90">
        <v>35379</v>
      </c>
      <c r="PNC16" s="90">
        <v>35379</v>
      </c>
      <c r="PND16" s="90">
        <v>35379</v>
      </c>
      <c r="PNE16" s="90">
        <v>35379</v>
      </c>
      <c r="PNF16" s="90">
        <v>35379</v>
      </c>
      <c r="PNG16" s="90">
        <v>35379</v>
      </c>
      <c r="PNH16" s="90">
        <v>35379</v>
      </c>
      <c r="PNI16" s="90">
        <v>35379</v>
      </c>
      <c r="PNJ16" s="90">
        <v>35379</v>
      </c>
      <c r="PNK16" s="90">
        <v>35379</v>
      </c>
      <c r="PNL16" s="90">
        <v>35379</v>
      </c>
      <c r="PNM16" s="90">
        <v>35379</v>
      </c>
      <c r="PNN16" s="90">
        <v>35379</v>
      </c>
      <c r="PNO16" s="90">
        <v>35379</v>
      </c>
      <c r="PNP16" s="90">
        <v>35379</v>
      </c>
      <c r="PNQ16" s="90">
        <v>35379</v>
      </c>
      <c r="PNR16" s="90">
        <v>35379</v>
      </c>
      <c r="PNS16" s="90">
        <v>35379</v>
      </c>
      <c r="PNT16" s="90">
        <v>35379</v>
      </c>
      <c r="PNU16" s="90">
        <v>35379</v>
      </c>
      <c r="PNV16" s="90">
        <v>35379</v>
      </c>
      <c r="PNW16" s="90">
        <v>35379</v>
      </c>
      <c r="PNX16" s="90">
        <v>35379</v>
      </c>
      <c r="PNY16" s="90">
        <v>35379</v>
      </c>
      <c r="PNZ16" s="90">
        <v>35379</v>
      </c>
      <c r="POA16" s="90">
        <v>35379</v>
      </c>
      <c r="POB16" s="90">
        <v>35379</v>
      </c>
      <c r="POC16" s="90">
        <v>35379</v>
      </c>
      <c r="POD16" s="90">
        <v>35379</v>
      </c>
      <c r="POE16" s="90">
        <v>35379</v>
      </c>
      <c r="POF16" s="90">
        <v>35379</v>
      </c>
      <c r="POG16" s="90">
        <v>35379</v>
      </c>
      <c r="POH16" s="90">
        <v>35379</v>
      </c>
      <c r="POI16" s="90">
        <v>35379</v>
      </c>
      <c r="POJ16" s="90">
        <v>35379</v>
      </c>
      <c r="POK16" s="90">
        <v>35379</v>
      </c>
      <c r="POL16" s="90">
        <v>35379</v>
      </c>
      <c r="POM16" s="90">
        <v>35379</v>
      </c>
      <c r="PON16" s="90">
        <v>35379</v>
      </c>
      <c r="POO16" s="90">
        <v>35379</v>
      </c>
      <c r="POP16" s="90">
        <v>35379</v>
      </c>
      <c r="POQ16" s="90">
        <v>35379</v>
      </c>
      <c r="POR16" s="90">
        <v>35379</v>
      </c>
      <c r="POS16" s="90">
        <v>35379</v>
      </c>
      <c r="POT16" s="90">
        <v>35379</v>
      </c>
      <c r="POU16" s="90">
        <v>35379</v>
      </c>
      <c r="POV16" s="90">
        <v>35379</v>
      </c>
      <c r="POW16" s="90">
        <v>35379</v>
      </c>
      <c r="POX16" s="90">
        <v>35379</v>
      </c>
      <c r="POY16" s="90">
        <v>35379</v>
      </c>
      <c r="POZ16" s="90">
        <v>35379</v>
      </c>
      <c r="PPA16" s="90">
        <v>35379</v>
      </c>
      <c r="PPB16" s="90">
        <v>35379</v>
      </c>
      <c r="PPC16" s="90">
        <v>35379</v>
      </c>
      <c r="PPD16" s="90">
        <v>35379</v>
      </c>
      <c r="PPE16" s="90">
        <v>35379</v>
      </c>
      <c r="PPF16" s="90">
        <v>35379</v>
      </c>
      <c r="PPG16" s="90">
        <v>35379</v>
      </c>
      <c r="PPH16" s="90">
        <v>35379</v>
      </c>
      <c r="PPI16" s="90">
        <v>35379</v>
      </c>
      <c r="PPJ16" s="90">
        <v>35379</v>
      </c>
      <c r="PPK16" s="90">
        <v>35379</v>
      </c>
      <c r="PPL16" s="90">
        <v>35379</v>
      </c>
      <c r="PPM16" s="90">
        <v>35379</v>
      </c>
      <c r="PPN16" s="90">
        <v>35379</v>
      </c>
      <c r="PPO16" s="90">
        <v>35379</v>
      </c>
      <c r="PPP16" s="90">
        <v>35379</v>
      </c>
      <c r="PPQ16" s="90">
        <v>35379</v>
      </c>
      <c r="PPR16" s="90">
        <v>35379</v>
      </c>
      <c r="PPS16" s="90">
        <v>35379</v>
      </c>
      <c r="PPT16" s="90">
        <v>35379</v>
      </c>
      <c r="PPU16" s="90">
        <v>35379</v>
      </c>
      <c r="PPV16" s="90">
        <v>35379</v>
      </c>
      <c r="PPW16" s="90">
        <v>35379</v>
      </c>
      <c r="PPX16" s="90">
        <v>35379</v>
      </c>
      <c r="PPY16" s="90">
        <v>35379</v>
      </c>
      <c r="PPZ16" s="90">
        <v>35379</v>
      </c>
      <c r="PQA16" s="90">
        <v>35379</v>
      </c>
      <c r="PQB16" s="90">
        <v>35379</v>
      </c>
      <c r="PQC16" s="90">
        <v>35379</v>
      </c>
      <c r="PQD16" s="90">
        <v>35379</v>
      </c>
      <c r="PQE16" s="90">
        <v>35379</v>
      </c>
      <c r="PQF16" s="90">
        <v>35379</v>
      </c>
      <c r="PQG16" s="90">
        <v>35379</v>
      </c>
      <c r="PQH16" s="90">
        <v>35379</v>
      </c>
      <c r="PQI16" s="90">
        <v>35379</v>
      </c>
      <c r="PQJ16" s="90">
        <v>35379</v>
      </c>
      <c r="PQK16" s="90">
        <v>35379</v>
      </c>
      <c r="PQL16" s="90">
        <v>35379</v>
      </c>
      <c r="PQM16" s="90">
        <v>35379</v>
      </c>
      <c r="PQN16" s="90">
        <v>35379</v>
      </c>
      <c r="PQO16" s="90">
        <v>35379</v>
      </c>
      <c r="PQP16" s="90">
        <v>35379</v>
      </c>
      <c r="PQQ16" s="90">
        <v>35379</v>
      </c>
      <c r="PQR16" s="90">
        <v>35379</v>
      </c>
      <c r="PQS16" s="90">
        <v>35379</v>
      </c>
      <c r="PQT16" s="90">
        <v>35379</v>
      </c>
      <c r="PQU16" s="90">
        <v>35379</v>
      </c>
      <c r="PQV16" s="90">
        <v>35379</v>
      </c>
      <c r="PQW16" s="90">
        <v>35379</v>
      </c>
      <c r="PQX16" s="90">
        <v>35379</v>
      </c>
      <c r="PQY16" s="90">
        <v>35379</v>
      </c>
      <c r="PQZ16" s="90">
        <v>35379</v>
      </c>
      <c r="PRA16" s="90">
        <v>35379</v>
      </c>
      <c r="PRB16" s="90">
        <v>35379</v>
      </c>
      <c r="PRC16" s="90">
        <v>35379</v>
      </c>
      <c r="PRD16" s="90">
        <v>35379</v>
      </c>
      <c r="PRE16" s="90">
        <v>35379</v>
      </c>
      <c r="PRF16" s="90">
        <v>35379</v>
      </c>
      <c r="PRG16" s="90">
        <v>35379</v>
      </c>
      <c r="PRH16" s="90">
        <v>35379</v>
      </c>
      <c r="PRI16" s="90">
        <v>35379</v>
      </c>
      <c r="PRJ16" s="90">
        <v>35379</v>
      </c>
      <c r="PRK16" s="90">
        <v>35379</v>
      </c>
      <c r="PRL16" s="90">
        <v>35379</v>
      </c>
      <c r="PRM16" s="90">
        <v>35379</v>
      </c>
      <c r="PRN16" s="90">
        <v>35379</v>
      </c>
      <c r="PRO16" s="90">
        <v>35379</v>
      </c>
      <c r="PRP16" s="90">
        <v>35379</v>
      </c>
      <c r="PRQ16" s="90">
        <v>35379</v>
      </c>
      <c r="PRR16" s="90">
        <v>35379</v>
      </c>
      <c r="PRS16" s="90">
        <v>35379</v>
      </c>
      <c r="PRT16" s="90">
        <v>35379</v>
      </c>
      <c r="PRU16" s="90">
        <v>35379</v>
      </c>
      <c r="PRV16" s="90">
        <v>35379</v>
      </c>
      <c r="PRW16" s="90">
        <v>35379</v>
      </c>
      <c r="PRX16" s="90">
        <v>35379</v>
      </c>
      <c r="PRY16" s="90">
        <v>35379</v>
      </c>
      <c r="PRZ16" s="90">
        <v>35379</v>
      </c>
      <c r="PSA16" s="90">
        <v>35379</v>
      </c>
      <c r="PSB16" s="90">
        <v>35379</v>
      </c>
      <c r="PSC16" s="90">
        <v>35379</v>
      </c>
      <c r="PSD16" s="90">
        <v>35379</v>
      </c>
      <c r="PSE16" s="90">
        <v>35379</v>
      </c>
      <c r="PSF16" s="90">
        <v>35379</v>
      </c>
      <c r="PSG16" s="90">
        <v>35379</v>
      </c>
      <c r="PSH16" s="90">
        <v>35379</v>
      </c>
      <c r="PSI16" s="90">
        <v>35379</v>
      </c>
      <c r="PSJ16" s="90">
        <v>35379</v>
      </c>
      <c r="PSK16" s="90">
        <v>35379</v>
      </c>
      <c r="PSL16" s="90">
        <v>35379</v>
      </c>
      <c r="PSM16" s="90">
        <v>35379</v>
      </c>
      <c r="PSN16" s="90">
        <v>35379</v>
      </c>
      <c r="PSO16" s="90">
        <v>35379</v>
      </c>
      <c r="PSP16" s="90">
        <v>35379</v>
      </c>
      <c r="PSQ16" s="90">
        <v>35379</v>
      </c>
      <c r="PSR16" s="90">
        <v>35379</v>
      </c>
      <c r="PSS16" s="90">
        <v>35379</v>
      </c>
      <c r="PST16" s="90">
        <v>35379</v>
      </c>
      <c r="PSU16" s="90">
        <v>35379</v>
      </c>
      <c r="PSV16" s="90">
        <v>35379</v>
      </c>
      <c r="PSW16" s="90">
        <v>35379</v>
      </c>
      <c r="PSX16" s="90">
        <v>35379</v>
      </c>
      <c r="PSY16" s="90">
        <v>35379</v>
      </c>
      <c r="PSZ16" s="90">
        <v>35379</v>
      </c>
      <c r="PTA16" s="90">
        <v>35379</v>
      </c>
      <c r="PTB16" s="90">
        <v>35379</v>
      </c>
      <c r="PTC16" s="90">
        <v>35379</v>
      </c>
      <c r="PTD16" s="90">
        <v>35379</v>
      </c>
      <c r="PTE16" s="90">
        <v>35379</v>
      </c>
      <c r="PTF16" s="90">
        <v>35379</v>
      </c>
      <c r="PTG16" s="90">
        <v>35379</v>
      </c>
      <c r="PTH16" s="90">
        <v>35379</v>
      </c>
      <c r="PTI16" s="90">
        <v>35379</v>
      </c>
      <c r="PTJ16" s="90">
        <v>35379</v>
      </c>
      <c r="PTK16" s="90">
        <v>35379</v>
      </c>
      <c r="PTL16" s="90">
        <v>35379</v>
      </c>
      <c r="PTM16" s="90">
        <v>35379</v>
      </c>
      <c r="PTN16" s="90">
        <v>35379</v>
      </c>
      <c r="PTO16" s="90">
        <v>35379</v>
      </c>
      <c r="PTP16" s="90">
        <v>35379</v>
      </c>
      <c r="PTQ16" s="90">
        <v>35379</v>
      </c>
      <c r="PTR16" s="90">
        <v>35379</v>
      </c>
      <c r="PTS16" s="90">
        <v>35379</v>
      </c>
      <c r="PTT16" s="90">
        <v>35379</v>
      </c>
      <c r="PTU16" s="90">
        <v>35379</v>
      </c>
      <c r="PTV16" s="90">
        <v>35379</v>
      </c>
      <c r="PTW16" s="90">
        <v>35379</v>
      </c>
      <c r="PTX16" s="90">
        <v>35379</v>
      </c>
      <c r="PTY16" s="90">
        <v>35379</v>
      </c>
      <c r="PTZ16" s="90">
        <v>35379</v>
      </c>
      <c r="PUA16" s="90">
        <v>35379</v>
      </c>
      <c r="PUB16" s="90">
        <v>35379</v>
      </c>
      <c r="PUC16" s="90">
        <v>35379</v>
      </c>
      <c r="PUD16" s="90">
        <v>35379</v>
      </c>
      <c r="PUE16" s="90">
        <v>35379</v>
      </c>
      <c r="PUF16" s="90">
        <v>35379</v>
      </c>
      <c r="PUG16" s="90">
        <v>35379</v>
      </c>
      <c r="PUH16" s="90">
        <v>35379</v>
      </c>
      <c r="PUI16" s="90">
        <v>35379</v>
      </c>
      <c r="PUJ16" s="90">
        <v>35379</v>
      </c>
      <c r="PUK16" s="90">
        <v>35379</v>
      </c>
      <c r="PUL16" s="90">
        <v>35379</v>
      </c>
      <c r="PUM16" s="90">
        <v>35379</v>
      </c>
      <c r="PUN16" s="90">
        <v>35379</v>
      </c>
      <c r="PUO16" s="90">
        <v>35379</v>
      </c>
      <c r="PUP16" s="90">
        <v>35379</v>
      </c>
      <c r="PUQ16" s="90">
        <v>35379</v>
      </c>
      <c r="PUR16" s="90">
        <v>35379</v>
      </c>
      <c r="PUS16" s="90">
        <v>35379</v>
      </c>
      <c r="PUT16" s="90">
        <v>35379</v>
      </c>
      <c r="PUU16" s="90">
        <v>35379</v>
      </c>
      <c r="PUV16" s="90">
        <v>35379</v>
      </c>
      <c r="PUW16" s="90">
        <v>35379</v>
      </c>
      <c r="PUX16" s="90">
        <v>35379</v>
      </c>
      <c r="PUY16" s="90">
        <v>35379</v>
      </c>
      <c r="PUZ16" s="90">
        <v>35379</v>
      </c>
      <c r="PVA16" s="90">
        <v>35379</v>
      </c>
      <c r="PVB16" s="90">
        <v>35379</v>
      </c>
      <c r="PVC16" s="90">
        <v>35379</v>
      </c>
      <c r="PVD16" s="90">
        <v>35379</v>
      </c>
      <c r="PVE16" s="90">
        <v>35379</v>
      </c>
      <c r="PVF16" s="90">
        <v>35379</v>
      </c>
      <c r="PVG16" s="90">
        <v>35379</v>
      </c>
      <c r="PVH16" s="90">
        <v>35379</v>
      </c>
      <c r="PVI16" s="90">
        <v>35379</v>
      </c>
      <c r="PVJ16" s="90">
        <v>35379</v>
      </c>
      <c r="PVK16" s="90">
        <v>35379</v>
      </c>
      <c r="PVL16" s="90">
        <v>35379</v>
      </c>
      <c r="PVM16" s="90">
        <v>35379</v>
      </c>
      <c r="PVN16" s="90">
        <v>35379</v>
      </c>
      <c r="PVO16" s="90">
        <v>35379</v>
      </c>
      <c r="PVP16" s="90">
        <v>35379</v>
      </c>
      <c r="PVQ16" s="90">
        <v>35379</v>
      </c>
      <c r="PVR16" s="90">
        <v>35379</v>
      </c>
      <c r="PVS16" s="90">
        <v>35379</v>
      </c>
      <c r="PVT16" s="90">
        <v>35379</v>
      </c>
      <c r="PVU16" s="90">
        <v>35379</v>
      </c>
      <c r="PVV16" s="90">
        <v>35379</v>
      </c>
      <c r="PVW16" s="90">
        <v>35379</v>
      </c>
      <c r="PVX16" s="90">
        <v>35379</v>
      </c>
      <c r="PVY16" s="90">
        <v>35379</v>
      </c>
      <c r="PVZ16" s="90">
        <v>35379</v>
      </c>
      <c r="PWA16" s="90">
        <v>35379</v>
      </c>
      <c r="PWB16" s="90">
        <v>35379</v>
      </c>
      <c r="PWC16" s="90">
        <v>35379</v>
      </c>
      <c r="PWD16" s="90">
        <v>35379</v>
      </c>
      <c r="PWE16" s="90">
        <v>35379</v>
      </c>
      <c r="PWF16" s="90">
        <v>35379</v>
      </c>
      <c r="PWG16" s="90">
        <v>35379</v>
      </c>
      <c r="PWH16" s="90">
        <v>35379</v>
      </c>
      <c r="PWI16" s="90">
        <v>35379</v>
      </c>
      <c r="PWJ16" s="90">
        <v>35379</v>
      </c>
      <c r="PWK16" s="90">
        <v>35379</v>
      </c>
      <c r="PWL16" s="90">
        <v>35379</v>
      </c>
      <c r="PWM16" s="90">
        <v>35379</v>
      </c>
      <c r="PWN16" s="90">
        <v>35379</v>
      </c>
      <c r="PWO16" s="90">
        <v>35379</v>
      </c>
      <c r="PWP16" s="90">
        <v>35379</v>
      </c>
      <c r="PWQ16" s="90">
        <v>35379</v>
      </c>
      <c r="PWR16" s="90">
        <v>35379</v>
      </c>
      <c r="PWS16" s="90">
        <v>35379</v>
      </c>
      <c r="PWT16" s="90">
        <v>35379</v>
      </c>
      <c r="PWU16" s="90">
        <v>35379</v>
      </c>
      <c r="PWV16" s="90">
        <v>35379</v>
      </c>
      <c r="PWW16" s="90">
        <v>35379</v>
      </c>
      <c r="PWX16" s="90">
        <v>35379</v>
      </c>
      <c r="PWY16" s="90">
        <v>35379</v>
      </c>
      <c r="PWZ16" s="90">
        <v>35379</v>
      </c>
      <c r="PXA16" s="90">
        <v>35379</v>
      </c>
      <c r="PXB16" s="90">
        <v>35379</v>
      </c>
      <c r="PXC16" s="90">
        <v>35379</v>
      </c>
      <c r="PXD16" s="90">
        <v>35379</v>
      </c>
      <c r="PXE16" s="90">
        <v>35379</v>
      </c>
      <c r="PXF16" s="90">
        <v>35379</v>
      </c>
      <c r="PXG16" s="90">
        <v>35379</v>
      </c>
      <c r="PXH16" s="90">
        <v>35379</v>
      </c>
      <c r="PXI16" s="90">
        <v>35379</v>
      </c>
      <c r="PXJ16" s="90">
        <v>35379</v>
      </c>
      <c r="PXK16" s="90">
        <v>35379</v>
      </c>
      <c r="PXL16" s="90">
        <v>35379</v>
      </c>
      <c r="PXM16" s="90">
        <v>35379</v>
      </c>
      <c r="PXN16" s="90">
        <v>35379</v>
      </c>
      <c r="PXO16" s="90">
        <v>35379</v>
      </c>
      <c r="PXP16" s="90">
        <v>35379</v>
      </c>
      <c r="PXQ16" s="90">
        <v>35379</v>
      </c>
      <c r="PXR16" s="90">
        <v>35379</v>
      </c>
      <c r="PXS16" s="90">
        <v>35379</v>
      </c>
      <c r="PXT16" s="90">
        <v>35379</v>
      </c>
      <c r="PXU16" s="90">
        <v>35379</v>
      </c>
      <c r="PXV16" s="90">
        <v>35379</v>
      </c>
      <c r="PXW16" s="90">
        <v>35379</v>
      </c>
      <c r="PXX16" s="90">
        <v>35379</v>
      </c>
      <c r="PXY16" s="90">
        <v>35379</v>
      </c>
      <c r="PXZ16" s="90">
        <v>35379</v>
      </c>
      <c r="PYA16" s="90">
        <v>35379</v>
      </c>
      <c r="PYB16" s="90">
        <v>35379</v>
      </c>
      <c r="PYC16" s="90">
        <v>35379</v>
      </c>
      <c r="PYD16" s="90">
        <v>35379</v>
      </c>
      <c r="PYE16" s="90">
        <v>35379</v>
      </c>
      <c r="PYF16" s="90">
        <v>35379</v>
      </c>
      <c r="PYG16" s="90">
        <v>35379</v>
      </c>
      <c r="PYH16" s="90">
        <v>35379</v>
      </c>
      <c r="PYI16" s="90">
        <v>35379</v>
      </c>
      <c r="PYJ16" s="90">
        <v>35379</v>
      </c>
      <c r="PYK16" s="90">
        <v>35379</v>
      </c>
      <c r="PYL16" s="90">
        <v>35379</v>
      </c>
      <c r="PYM16" s="90">
        <v>35379</v>
      </c>
      <c r="PYN16" s="90">
        <v>35379</v>
      </c>
      <c r="PYO16" s="90">
        <v>35379</v>
      </c>
      <c r="PYP16" s="90">
        <v>35379</v>
      </c>
      <c r="PYQ16" s="90">
        <v>35379</v>
      </c>
      <c r="PYR16" s="90">
        <v>35379</v>
      </c>
      <c r="PYS16" s="90">
        <v>35379</v>
      </c>
      <c r="PYT16" s="90">
        <v>35379</v>
      </c>
      <c r="PYU16" s="90">
        <v>35379</v>
      </c>
      <c r="PYV16" s="90">
        <v>35379</v>
      </c>
      <c r="PYW16" s="90">
        <v>35379</v>
      </c>
      <c r="PYX16" s="90">
        <v>35379</v>
      </c>
      <c r="PYY16" s="90">
        <v>35379</v>
      </c>
      <c r="PYZ16" s="90">
        <v>35379</v>
      </c>
      <c r="PZA16" s="90">
        <v>35379</v>
      </c>
      <c r="PZB16" s="90">
        <v>35379</v>
      </c>
      <c r="PZC16" s="90">
        <v>35379</v>
      </c>
      <c r="PZD16" s="90">
        <v>35379</v>
      </c>
      <c r="PZE16" s="90">
        <v>35379</v>
      </c>
      <c r="PZF16" s="90">
        <v>35379</v>
      </c>
      <c r="PZG16" s="90">
        <v>35379</v>
      </c>
      <c r="PZH16" s="90">
        <v>35379</v>
      </c>
      <c r="PZI16" s="90">
        <v>35379</v>
      </c>
      <c r="PZJ16" s="90">
        <v>35379</v>
      </c>
      <c r="PZK16" s="90">
        <v>35379</v>
      </c>
      <c r="PZL16" s="90">
        <v>35379</v>
      </c>
      <c r="PZM16" s="90">
        <v>35379</v>
      </c>
      <c r="PZN16" s="90">
        <v>35379</v>
      </c>
      <c r="PZO16" s="90">
        <v>35379</v>
      </c>
      <c r="PZP16" s="90">
        <v>35379</v>
      </c>
      <c r="PZQ16" s="90">
        <v>35379</v>
      </c>
      <c r="PZR16" s="90">
        <v>35379</v>
      </c>
      <c r="PZS16" s="90">
        <v>35379</v>
      </c>
      <c r="PZT16" s="90">
        <v>35379</v>
      </c>
      <c r="PZU16" s="90">
        <v>35379</v>
      </c>
      <c r="PZV16" s="90">
        <v>35379</v>
      </c>
      <c r="PZW16" s="90">
        <v>35379</v>
      </c>
      <c r="PZX16" s="90">
        <v>35379</v>
      </c>
      <c r="PZY16" s="90">
        <v>35379</v>
      </c>
      <c r="PZZ16" s="90">
        <v>35379</v>
      </c>
      <c r="QAA16" s="90">
        <v>35379</v>
      </c>
      <c r="QAB16" s="90">
        <v>35379</v>
      </c>
      <c r="QAC16" s="90">
        <v>35379</v>
      </c>
      <c r="QAD16" s="90">
        <v>35379</v>
      </c>
      <c r="QAE16" s="90">
        <v>35379</v>
      </c>
      <c r="QAF16" s="90">
        <v>35379</v>
      </c>
      <c r="QAG16" s="90">
        <v>35379</v>
      </c>
      <c r="QAH16" s="90">
        <v>35379</v>
      </c>
      <c r="QAI16" s="90">
        <v>35379</v>
      </c>
      <c r="QAJ16" s="90">
        <v>35379</v>
      </c>
      <c r="QAK16" s="90">
        <v>35379</v>
      </c>
      <c r="QAL16" s="90">
        <v>35379</v>
      </c>
      <c r="QAM16" s="90">
        <v>35379</v>
      </c>
      <c r="QAN16" s="90">
        <v>35379</v>
      </c>
      <c r="QAO16" s="90">
        <v>35379</v>
      </c>
      <c r="QAP16" s="90">
        <v>35379</v>
      </c>
      <c r="QAQ16" s="90">
        <v>35379</v>
      </c>
      <c r="QAR16" s="90">
        <v>35379</v>
      </c>
      <c r="QAS16" s="90">
        <v>35379</v>
      </c>
      <c r="QAT16" s="90">
        <v>35379</v>
      </c>
      <c r="QAU16" s="90">
        <v>35379</v>
      </c>
      <c r="QAV16" s="90">
        <v>35379</v>
      </c>
      <c r="QAW16" s="90">
        <v>35379</v>
      </c>
      <c r="QAX16" s="90">
        <v>35379</v>
      </c>
      <c r="QAY16" s="90">
        <v>35379</v>
      </c>
      <c r="QAZ16" s="90">
        <v>35379</v>
      </c>
      <c r="QBA16" s="90">
        <v>35379</v>
      </c>
      <c r="QBB16" s="90">
        <v>35379</v>
      </c>
      <c r="QBC16" s="90">
        <v>35379</v>
      </c>
      <c r="QBD16" s="90">
        <v>35379</v>
      </c>
      <c r="QBE16" s="90">
        <v>35379</v>
      </c>
      <c r="QBF16" s="90">
        <v>35379</v>
      </c>
      <c r="QBG16" s="90">
        <v>35379</v>
      </c>
      <c r="QBH16" s="90">
        <v>35379</v>
      </c>
      <c r="QBI16" s="90">
        <v>35379</v>
      </c>
      <c r="QBJ16" s="90">
        <v>35379</v>
      </c>
      <c r="QBK16" s="90">
        <v>35379</v>
      </c>
      <c r="QBL16" s="90">
        <v>35379</v>
      </c>
      <c r="QBM16" s="90">
        <v>35379</v>
      </c>
      <c r="QBN16" s="90">
        <v>35379</v>
      </c>
      <c r="QBO16" s="90">
        <v>35379</v>
      </c>
      <c r="QBP16" s="90">
        <v>35379</v>
      </c>
      <c r="QBQ16" s="90">
        <v>35379</v>
      </c>
      <c r="QBR16" s="90">
        <v>35379</v>
      </c>
      <c r="QBS16" s="90">
        <v>35379</v>
      </c>
      <c r="QBT16" s="90">
        <v>35379</v>
      </c>
      <c r="QBU16" s="90">
        <v>35379</v>
      </c>
      <c r="QBV16" s="90">
        <v>35379</v>
      </c>
      <c r="QBW16" s="90">
        <v>35379</v>
      </c>
      <c r="QBX16" s="90">
        <v>35379</v>
      </c>
      <c r="QBY16" s="90">
        <v>35379</v>
      </c>
      <c r="QBZ16" s="90">
        <v>35379</v>
      </c>
      <c r="QCA16" s="90">
        <v>35379</v>
      </c>
      <c r="QCB16" s="90">
        <v>35379</v>
      </c>
      <c r="QCC16" s="90">
        <v>35379</v>
      </c>
      <c r="QCD16" s="90">
        <v>35379</v>
      </c>
      <c r="QCE16" s="90">
        <v>35379</v>
      </c>
      <c r="QCF16" s="90">
        <v>35379</v>
      </c>
      <c r="QCG16" s="90">
        <v>35379</v>
      </c>
      <c r="QCH16" s="90">
        <v>35379</v>
      </c>
      <c r="QCI16" s="90">
        <v>35379</v>
      </c>
      <c r="QCJ16" s="90">
        <v>35379</v>
      </c>
      <c r="QCK16" s="90">
        <v>35379</v>
      </c>
      <c r="QCL16" s="90">
        <v>35379</v>
      </c>
      <c r="QCM16" s="90">
        <v>35379</v>
      </c>
      <c r="QCN16" s="90">
        <v>35379</v>
      </c>
      <c r="QCO16" s="90">
        <v>35379</v>
      </c>
      <c r="QCP16" s="90">
        <v>35379</v>
      </c>
      <c r="QCQ16" s="90">
        <v>35379</v>
      </c>
      <c r="QCR16" s="90">
        <v>35379</v>
      </c>
      <c r="QCS16" s="90">
        <v>35379</v>
      </c>
      <c r="QCT16" s="90">
        <v>35379</v>
      </c>
      <c r="QCU16" s="90">
        <v>35379</v>
      </c>
      <c r="QCV16" s="90">
        <v>35379</v>
      </c>
      <c r="QCW16" s="90">
        <v>35379</v>
      </c>
      <c r="QCX16" s="90">
        <v>35379</v>
      </c>
      <c r="QCY16" s="90">
        <v>35379</v>
      </c>
      <c r="QCZ16" s="90">
        <v>35379</v>
      </c>
      <c r="QDA16" s="90">
        <v>35379</v>
      </c>
      <c r="QDB16" s="90">
        <v>35379</v>
      </c>
      <c r="QDC16" s="90">
        <v>35379</v>
      </c>
      <c r="QDD16" s="90">
        <v>35379</v>
      </c>
      <c r="QDE16" s="90">
        <v>35379</v>
      </c>
      <c r="QDF16" s="90">
        <v>35379</v>
      </c>
      <c r="QDG16" s="90">
        <v>35379</v>
      </c>
      <c r="QDH16" s="90">
        <v>35379</v>
      </c>
      <c r="QDI16" s="90">
        <v>35379</v>
      </c>
      <c r="QDJ16" s="90">
        <v>35379</v>
      </c>
      <c r="QDK16" s="90">
        <v>35379</v>
      </c>
      <c r="QDL16" s="90">
        <v>35379</v>
      </c>
      <c r="QDM16" s="90">
        <v>35379</v>
      </c>
      <c r="QDN16" s="90">
        <v>35379</v>
      </c>
      <c r="QDO16" s="90">
        <v>35379</v>
      </c>
      <c r="QDP16" s="90">
        <v>35379</v>
      </c>
      <c r="QDQ16" s="90">
        <v>35379</v>
      </c>
      <c r="QDR16" s="90">
        <v>35379</v>
      </c>
      <c r="QDS16" s="90">
        <v>35379</v>
      </c>
      <c r="QDT16" s="90">
        <v>35379</v>
      </c>
      <c r="QDU16" s="90">
        <v>35379</v>
      </c>
      <c r="QDV16" s="90">
        <v>35379</v>
      </c>
      <c r="QDW16" s="90">
        <v>35379</v>
      </c>
      <c r="QDX16" s="90">
        <v>35379</v>
      </c>
      <c r="QDY16" s="90">
        <v>35379</v>
      </c>
      <c r="QDZ16" s="90">
        <v>35379</v>
      </c>
      <c r="QEA16" s="90">
        <v>35379</v>
      </c>
      <c r="QEB16" s="90">
        <v>35379</v>
      </c>
      <c r="QEC16" s="90">
        <v>35379</v>
      </c>
      <c r="QED16" s="90">
        <v>35379</v>
      </c>
      <c r="QEE16" s="90">
        <v>35379</v>
      </c>
      <c r="QEF16" s="90">
        <v>35379</v>
      </c>
      <c r="QEG16" s="90">
        <v>35379</v>
      </c>
      <c r="QEH16" s="90">
        <v>35379</v>
      </c>
      <c r="QEI16" s="90">
        <v>35379</v>
      </c>
      <c r="QEJ16" s="90">
        <v>35379</v>
      </c>
      <c r="QEK16" s="90">
        <v>35379</v>
      </c>
      <c r="QEL16" s="90">
        <v>35379</v>
      </c>
      <c r="QEM16" s="90">
        <v>35379</v>
      </c>
      <c r="QEN16" s="90">
        <v>35379</v>
      </c>
      <c r="QEO16" s="90">
        <v>35379</v>
      </c>
      <c r="QEP16" s="90">
        <v>35379</v>
      </c>
      <c r="QEQ16" s="90">
        <v>35379</v>
      </c>
      <c r="QER16" s="90">
        <v>35379</v>
      </c>
      <c r="QES16" s="90">
        <v>35379</v>
      </c>
      <c r="QET16" s="90">
        <v>35379</v>
      </c>
      <c r="QEU16" s="90">
        <v>35379</v>
      </c>
      <c r="QEV16" s="90">
        <v>35379</v>
      </c>
      <c r="QEW16" s="90">
        <v>35379</v>
      </c>
      <c r="QEX16" s="90">
        <v>35379</v>
      </c>
      <c r="QEY16" s="90">
        <v>35379</v>
      </c>
      <c r="QEZ16" s="90">
        <v>35379</v>
      </c>
      <c r="QFA16" s="90">
        <v>35379</v>
      </c>
      <c r="QFB16" s="90">
        <v>35379</v>
      </c>
      <c r="QFC16" s="90">
        <v>35379</v>
      </c>
      <c r="QFD16" s="90">
        <v>35379</v>
      </c>
      <c r="QFE16" s="90">
        <v>35379</v>
      </c>
      <c r="QFF16" s="90">
        <v>35379</v>
      </c>
      <c r="QFG16" s="90">
        <v>35379</v>
      </c>
      <c r="QFH16" s="90">
        <v>35379</v>
      </c>
      <c r="QFI16" s="90">
        <v>35379</v>
      </c>
      <c r="QFJ16" s="90">
        <v>35379</v>
      </c>
      <c r="QFK16" s="90">
        <v>35379</v>
      </c>
      <c r="QFL16" s="90">
        <v>35379</v>
      </c>
      <c r="QFM16" s="90">
        <v>35379</v>
      </c>
      <c r="QFN16" s="90">
        <v>35379</v>
      </c>
      <c r="QFO16" s="90">
        <v>35379</v>
      </c>
      <c r="QFP16" s="90">
        <v>35379</v>
      </c>
      <c r="QFQ16" s="90">
        <v>35379</v>
      </c>
      <c r="QFR16" s="90">
        <v>35379</v>
      </c>
      <c r="QFS16" s="90">
        <v>35379</v>
      </c>
      <c r="QFT16" s="90">
        <v>35379</v>
      </c>
      <c r="QFU16" s="90">
        <v>35379</v>
      </c>
      <c r="QFV16" s="90">
        <v>35379</v>
      </c>
      <c r="QFW16" s="90">
        <v>35379</v>
      </c>
      <c r="QFX16" s="90">
        <v>35379</v>
      </c>
      <c r="QFY16" s="90">
        <v>35379</v>
      </c>
      <c r="QFZ16" s="90">
        <v>35379</v>
      </c>
      <c r="QGA16" s="90">
        <v>35379</v>
      </c>
      <c r="QGB16" s="90">
        <v>35379</v>
      </c>
      <c r="QGC16" s="90">
        <v>35379</v>
      </c>
      <c r="QGD16" s="90">
        <v>35379</v>
      </c>
      <c r="QGE16" s="90">
        <v>35379</v>
      </c>
      <c r="QGF16" s="90">
        <v>35379</v>
      </c>
      <c r="QGG16" s="90">
        <v>35379</v>
      </c>
      <c r="QGH16" s="90">
        <v>35379</v>
      </c>
      <c r="QGI16" s="90">
        <v>35379</v>
      </c>
      <c r="QGJ16" s="90">
        <v>35379</v>
      </c>
      <c r="QGK16" s="90">
        <v>35379</v>
      </c>
      <c r="QGL16" s="90">
        <v>35379</v>
      </c>
      <c r="QGM16" s="90">
        <v>35379</v>
      </c>
      <c r="QGN16" s="90">
        <v>35379</v>
      </c>
      <c r="QGO16" s="90">
        <v>35379</v>
      </c>
      <c r="QGP16" s="90">
        <v>35379</v>
      </c>
      <c r="QGQ16" s="90">
        <v>35379</v>
      </c>
      <c r="QGR16" s="90">
        <v>35379</v>
      </c>
      <c r="QGS16" s="90">
        <v>35379</v>
      </c>
      <c r="QGT16" s="90">
        <v>35379</v>
      </c>
      <c r="QGU16" s="90">
        <v>35379</v>
      </c>
      <c r="QGV16" s="90">
        <v>35379</v>
      </c>
      <c r="QGW16" s="90">
        <v>35379</v>
      </c>
      <c r="QGX16" s="90">
        <v>35379</v>
      </c>
      <c r="QGY16" s="90">
        <v>35379</v>
      </c>
      <c r="QGZ16" s="90">
        <v>35379</v>
      </c>
      <c r="QHA16" s="90">
        <v>35379</v>
      </c>
      <c r="QHB16" s="90">
        <v>35379</v>
      </c>
      <c r="QHC16" s="90">
        <v>35379</v>
      </c>
      <c r="QHD16" s="90">
        <v>35379</v>
      </c>
      <c r="QHE16" s="90">
        <v>35379</v>
      </c>
      <c r="QHF16" s="90">
        <v>35379</v>
      </c>
      <c r="QHG16" s="90">
        <v>35379</v>
      </c>
      <c r="QHH16" s="90">
        <v>35379</v>
      </c>
      <c r="QHI16" s="90">
        <v>35379</v>
      </c>
      <c r="QHJ16" s="90">
        <v>35379</v>
      </c>
      <c r="QHK16" s="90">
        <v>35379</v>
      </c>
      <c r="QHL16" s="90">
        <v>35379</v>
      </c>
      <c r="QHM16" s="90">
        <v>35379</v>
      </c>
      <c r="QHN16" s="90">
        <v>35379</v>
      </c>
      <c r="QHO16" s="90">
        <v>35379</v>
      </c>
      <c r="QHP16" s="90">
        <v>35379</v>
      </c>
      <c r="QHQ16" s="90">
        <v>35379</v>
      </c>
      <c r="QHR16" s="90">
        <v>35379</v>
      </c>
      <c r="QHS16" s="90">
        <v>35379</v>
      </c>
      <c r="QHT16" s="90">
        <v>35379</v>
      </c>
      <c r="QHU16" s="90">
        <v>35379</v>
      </c>
      <c r="QHV16" s="90">
        <v>35379</v>
      </c>
      <c r="QHW16" s="90">
        <v>35379</v>
      </c>
      <c r="QHX16" s="90">
        <v>35379</v>
      </c>
      <c r="QHY16" s="90">
        <v>35379</v>
      </c>
      <c r="QHZ16" s="90">
        <v>35379</v>
      </c>
      <c r="QIA16" s="90">
        <v>35379</v>
      </c>
      <c r="QIB16" s="90">
        <v>35379</v>
      </c>
      <c r="QIC16" s="90">
        <v>35379</v>
      </c>
      <c r="QID16" s="90">
        <v>35379</v>
      </c>
      <c r="QIE16" s="90">
        <v>35379</v>
      </c>
      <c r="QIF16" s="90">
        <v>35379</v>
      </c>
      <c r="QIG16" s="90">
        <v>35379</v>
      </c>
      <c r="QIH16" s="90">
        <v>35379</v>
      </c>
      <c r="QII16" s="90">
        <v>35379</v>
      </c>
      <c r="QIJ16" s="90">
        <v>35379</v>
      </c>
      <c r="QIK16" s="90">
        <v>35379</v>
      </c>
      <c r="QIL16" s="90">
        <v>35379</v>
      </c>
      <c r="QIM16" s="90">
        <v>35379</v>
      </c>
      <c r="QIN16" s="90">
        <v>35379</v>
      </c>
      <c r="QIO16" s="90">
        <v>35379</v>
      </c>
      <c r="QIP16" s="90">
        <v>35379</v>
      </c>
      <c r="QIQ16" s="90">
        <v>35379</v>
      </c>
      <c r="QIR16" s="90">
        <v>35379</v>
      </c>
      <c r="QIS16" s="90">
        <v>35379</v>
      </c>
      <c r="QIT16" s="90">
        <v>35379</v>
      </c>
      <c r="QIU16" s="90">
        <v>35379</v>
      </c>
      <c r="QIV16" s="90">
        <v>35379</v>
      </c>
      <c r="QIW16" s="90">
        <v>35379</v>
      </c>
      <c r="QIX16" s="90">
        <v>35379</v>
      </c>
      <c r="QIY16" s="90">
        <v>35379</v>
      </c>
      <c r="QIZ16" s="90">
        <v>35379</v>
      </c>
      <c r="QJA16" s="90">
        <v>35379</v>
      </c>
      <c r="QJB16" s="90">
        <v>35379</v>
      </c>
      <c r="QJC16" s="90">
        <v>35379</v>
      </c>
      <c r="QJD16" s="90">
        <v>35379</v>
      </c>
      <c r="QJE16" s="90">
        <v>35379</v>
      </c>
      <c r="QJF16" s="90">
        <v>35379</v>
      </c>
      <c r="QJG16" s="90">
        <v>35379</v>
      </c>
      <c r="QJH16" s="90">
        <v>35379</v>
      </c>
      <c r="QJI16" s="90">
        <v>35379</v>
      </c>
      <c r="QJJ16" s="90">
        <v>35379</v>
      </c>
      <c r="QJK16" s="90">
        <v>35379</v>
      </c>
      <c r="QJL16" s="90">
        <v>35379</v>
      </c>
      <c r="QJM16" s="90">
        <v>35379</v>
      </c>
      <c r="QJN16" s="90">
        <v>35379</v>
      </c>
      <c r="QJO16" s="90">
        <v>35379</v>
      </c>
      <c r="QJP16" s="90">
        <v>35379</v>
      </c>
      <c r="QJQ16" s="90">
        <v>35379</v>
      </c>
      <c r="QJR16" s="90">
        <v>35379</v>
      </c>
      <c r="QJS16" s="90">
        <v>35379</v>
      </c>
      <c r="QJT16" s="90">
        <v>35379</v>
      </c>
      <c r="QJU16" s="90">
        <v>35379</v>
      </c>
      <c r="QJV16" s="90">
        <v>35379</v>
      </c>
      <c r="QJW16" s="90">
        <v>35379</v>
      </c>
      <c r="QJX16" s="90">
        <v>35379</v>
      </c>
      <c r="QJY16" s="90">
        <v>35379</v>
      </c>
      <c r="QJZ16" s="90">
        <v>35379</v>
      </c>
      <c r="QKA16" s="90">
        <v>35379</v>
      </c>
      <c r="QKB16" s="90">
        <v>35379</v>
      </c>
      <c r="QKC16" s="90">
        <v>35379</v>
      </c>
      <c r="QKD16" s="90">
        <v>35379</v>
      </c>
      <c r="QKE16" s="90">
        <v>35379</v>
      </c>
      <c r="QKF16" s="90">
        <v>35379</v>
      </c>
      <c r="QKG16" s="90">
        <v>35379</v>
      </c>
      <c r="QKH16" s="90">
        <v>35379</v>
      </c>
      <c r="QKI16" s="90">
        <v>35379</v>
      </c>
      <c r="QKJ16" s="90">
        <v>35379</v>
      </c>
      <c r="QKK16" s="90">
        <v>35379</v>
      </c>
      <c r="QKL16" s="90">
        <v>35379</v>
      </c>
      <c r="QKM16" s="90">
        <v>35379</v>
      </c>
      <c r="QKN16" s="90">
        <v>35379</v>
      </c>
      <c r="QKO16" s="90">
        <v>35379</v>
      </c>
      <c r="QKP16" s="90">
        <v>35379</v>
      </c>
      <c r="QKQ16" s="90">
        <v>35379</v>
      </c>
      <c r="QKR16" s="90">
        <v>35379</v>
      </c>
      <c r="QKS16" s="90">
        <v>35379</v>
      </c>
      <c r="QKT16" s="90">
        <v>35379</v>
      </c>
      <c r="QKU16" s="90">
        <v>35379</v>
      </c>
      <c r="QKV16" s="90">
        <v>35379</v>
      </c>
      <c r="QKW16" s="90">
        <v>35379</v>
      </c>
      <c r="QKX16" s="90">
        <v>35379</v>
      </c>
      <c r="QKY16" s="90">
        <v>35379</v>
      </c>
      <c r="QKZ16" s="90">
        <v>35379</v>
      </c>
      <c r="QLA16" s="90">
        <v>35379</v>
      </c>
      <c r="QLB16" s="90">
        <v>35379</v>
      </c>
      <c r="QLC16" s="90">
        <v>35379</v>
      </c>
      <c r="QLD16" s="90">
        <v>35379</v>
      </c>
      <c r="QLE16" s="90">
        <v>35379</v>
      </c>
      <c r="QLF16" s="90">
        <v>35379</v>
      </c>
      <c r="QLG16" s="90">
        <v>35379</v>
      </c>
      <c r="QLH16" s="90">
        <v>35379</v>
      </c>
      <c r="QLI16" s="90">
        <v>35379</v>
      </c>
      <c r="QLJ16" s="90">
        <v>35379</v>
      </c>
      <c r="QLK16" s="90">
        <v>35379</v>
      </c>
      <c r="QLL16" s="90">
        <v>35379</v>
      </c>
      <c r="QLM16" s="90">
        <v>35379</v>
      </c>
      <c r="QLN16" s="90">
        <v>35379</v>
      </c>
      <c r="QLO16" s="90">
        <v>35379</v>
      </c>
      <c r="QLP16" s="90">
        <v>35379</v>
      </c>
      <c r="QLQ16" s="90">
        <v>35379</v>
      </c>
      <c r="QLR16" s="90">
        <v>35379</v>
      </c>
      <c r="QLS16" s="90">
        <v>35379</v>
      </c>
      <c r="QLT16" s="90">
        <v>35379</v>
      </c>
      <c r="QLU16" s="90">
        <v>35379</v>
      </c>
      <c r="QLV16" s="90">
        <v>35379</v>
      </c>
      <c r="QLW16" s="90">
        <v>35379</v>
      </c>
      <c r="QLX16" s="90">
        <v>35379</v>
      </c>
      <c r="QLY16" s="90">
        <v>35379</v>
      </c>
      <c r="QLZ16" s="90">
        <v>35379</v>
      </c>
      <c r="QMA16" s="90">
        <v>35379</v>
      </c>
      <c r="QMB16" s="90">
        <v>35379</v>
      </c>
      <c r="QMC16" s="90">
        <v>35379</v>
      </c>
      <c r="QMD16" s="90">
        <v>35379</v>
      </c>
      <c r="QME16" s="90">
        <v>35379</v>
      </c>
      <c r="QMF16" s="90">
        <v>35379</v>
      </c>
      <c r="QMG16" s="90">
        <v>35379</v>
      </c>
      <c r="QMH16" s="90">
        <v>35379</v>
      </c>
      <c r="QMI16" s="90">
        <v>35379</v>
      </c>
      <c r="QMJ16" s="90">
        <v>35379</v>
      </c>
      <c r="QMK16" s="90">
        <v>35379</v>
      </c>
      <c r="QML16" s="90">
        <v>35379</v>
      </c>
      <c r="QMM16" s="90">
        <v>35379</v>
      </c>
      <c r="QMN16" s="90">
        <v>35379</v>
      </c>
      <c r="QMO16" s="90">
        <v>35379</v>
      </c>
      <c r="QMP16" s="90">
        <v>35379</v>
      </c>
      <c r="QMQ16" s="90">
        <v>35379</v>
      </c>
      <c r="QMR16" s="90">
        <v>35379</v>
      </c>
      <c r="QMS16" s="90">
        <v>35379</v>
      </c>
      <c r="QMT16" s="90">
        <v>35379</v>
      </c>
      <c r="QMU16" s="90">
        <v>35379</v>
      </c>
      <c r="QMV16" s="90">
        <v>35379</v>
      </c>
      <c r="QMW16" s="90">
        <v>35379</v>
      </c>
      <c r="QMX16" s="90">
        <v>35379</v>
      </c>
      <c r="QMY16" s="90">
        <v>35379</v>
      </c>
      <c r="QMZ16" s="90">
        <v>35379</v>
      </c>
      <c r="QNA16" s="90">
        <v>35379</v>
      </c>
      <c r="QNB16" s="90">
        <v>35379</v>
      </c>
      <c r="QNC16" s="90">
        <v>35379</v>
      </c>
      <c r="QND16" s="90">
        <v>35379</v>
      </c>
      <c r="QNE16" s="90">
        <v>35379</v>
      </c>
      <c r="QNF16" s="90">
        <v>35379</v>
      </c>
      <c r="QNG16" s="90">
        <v>35379</v>
      </c>
      <c r="QNH16" s="90">
        <v>35379</v>
      </c>
      <c r="QNI16" s="90">
        <v>35379</v>
      </c>
      <c r="QNJ16" s="90">
        <v>35379</v>
      </c>
      <c r="QNK16" s="90">
        <v>35379</v>
      </c>
      <c r="QNL16" s="90">
        <v>35379</v>
      </c>
      <c r="QNM16" s="90">
        <v>35379</v>
      </c>
      <c r="QNN16" s="90">
        <v>35379</v>
      </c>
      <c r="QNO16" s="90">
        <v>35379</v>
      </c>
      <c r="QNP16" s="90">
        <v>35379</v>
      </c>
      <c r="QNQ16" s="90">
        <v>35379</v>
      </c>
      <c r="QNR16" s="90">
        <v>35379</v>
      </c>
      <c r="QNS16" s="90">
        <v>35379</v>
      </c>
      <c r="QNT16" s="90">
        <v>35379</v>
      </c>
      <c r="QNU16" s="90">
        <v>35379</v>
      </c>
      <c r="QNV16" s="90">
        <v>35379</v>
      </c>
      <c r="QNW16" s="90">
        <v>35379</v>
      </c>
      <c r="QNX16" s="90">
        <v>35379</v>
      </c>
      <c r="QNY16" s="90">
        <v>35379</v>
      </c>
      <c r="QNZ16" s="90">
        <v>35379</v>
      </c>
      <c r="QOA16" s="90">
        <v>35379</v>
      </c>
      <c r="QOB16" s="90">
        <v>35379</v>
      </c>
      <c r="QOC16" s="90">
        <v>35379</v>
      </c>
      <c r="QOD16" s="90">
        <v>35379</v>
      </c>
      <c r="QOE16" s="90">
        <v>35379</v>
      </c>
      <c r="QOF16" s="90">
        <v>35379</v>
      </c>
      <c r="QOG16" s="90">
        <v>35379</v>
      </c>
      <c r="QOH16" s="90">
        <v>35379</v>
      </c>
      <c r="QOI16" s="90">
        <v>35379</v>
      </c>
      <c r="QOJ16" s="90">
        <v>35379</v>
      </c>
      <c r="QOK16" s="90">
        <v>35379</v>
      </c>
      <c r="QOL16" s="90">
        <v>35379</v>
      </c>
      <c r="QOM16" s="90">
        <v>35379</v>
      </c>
      <c r="QON16" s="90">
        <v>35379</v>
      </c>
      <c r="QOO16" s="90">
        <v>35379</v>
      </c>
      <c r="QOP16" s="90">
        <v>35379</v>
      </c>
      <c r="QOQ16" s="90">
        <v>35379</v>
      </c>
      <c r="QOR16" s="90">
        <v>35379</v>
      </c>
      <c r="QOS16" s="90">
        <v>35379</v>
      </c>
      <c r="QOT16" s="90">
        <v>35379</v>
      </c>
      <c r="QOU16" s="90">
        <v>35379</v>
      </c>
      <c r="QOV16" s="90">
        <v>35379</v>
      </c>
      <c r="QOW16" s="90">
        <v>35379</v>
      </c>
      <c r="QOX16" s="90">
        <v>35379</v>
      </c>
      <c r="QOY16" s="90">
        <v>35379</v>
      </c>
      <c r="QOZ16" s="90">
        <v>35379</v>
      </c>
      <c r="QPA16" s="90">
        <v>35379</v>
      </c>
      <c r="QPB16" s="90">
        <v>35379</v>
      </c>
      <c r="QPC16" s="90">
        <v>35379</v>
      </c>
      <c r="QPD16" s="90">
        <v>35379</v>
      </c>
      <c r="QPE16" s="90">
        <v>35379</v>
      </c>
      <c r="QPF16" s="90">
        <v>35379</v>
      </c>
      <c r="QPG16" s="90">
        <v>35379</v>
      </c>
      <c r="QPH16" s="90">
        <v>35379</v>
      </c>
      <c r="QPI16" s="90">
        <v>35379</v>
      </c>
      <c r="QPJ16" s="90">
        <v>35379</v>
      </c>
      <c r="QPK16" s="90">
        <v>35379</v>
      </c>
      <c r="QPL16" s="90">
        <v>35379</v>
      </c>
      <c r="QPM16" s="90">
        <v>35379</v>
      </c>
      <c r="QPN16" s="90">
        <v>35379</v>
      </c>
      <c r="QPO16" s="90">
        <v>35379</v>
      </c>
      <c r="QPP16" s="90">
        <v>35379</v>
      </c>
      <c r="QPQ16" s="90">
        <v>35379</v>
      </c>
      <c r="QPR16" s="90">
        <v>35379</v>
      </c>
      <c r="QPS16" s="90">
        <v>35379</v>
      </c>
      <c r="QPT16" s="90">
        <v>35379</v>
      </c>
      <c r="QPU16" s="90">
        <v>35379</v>
      </c>
      <c r="QPV16" s="90">
        <v>35379</v>
      </c>
      <c r="QPW16" s="90">
        <v>35379</v>
      </c>
      <c r="QPX16" s="90">
        <v>35379</v>
      </c>
      <c r="QPY16" s="90">
        <v>35379</v>
      </c>
      <c r="QPZ16" s="90">
        <v>35379</v>
      </c>
      <c r="QQA16" s="90">
        <v>35379</v>
      </c>
      <c r="QQB16" s="90">
        <v>35379</v>
      </c>
      <c r="QQC16" s="90">
        <v>35379</v>
      </c>
      <c r="QQD16" s="90">
        <v>35379</v>
      </c>
      <c r="QQE16" s="90">
        <v>35379</v>
      </c>
      <c r="QQF16" s="90">
        <v>35379</v>
      </c>
      <c r="QQG16" s="90">
        <v>35379</v>
      </c>
      <c r="QQH16" s="90">
        <v>35379</v>
      </c>
      <c r="QQI16" s="90">
        <v>35379</v>
      </c>
      <c r="QQJ16" s="90">
        <v>35379</v>
      </c>
      <c r="QQK16" s="90">
        <v>35379</v>
      </c>
      <c r="QQL16" s="90">
        <v>35379</v>
      </c>
      <c r="QQM16" s="90">
        <v>35379</v>
      </c>
      <c r="QQN16" s="90">
        <v>35379</v>
      </c>
      <c r="QQO16" s="90">
        <v>35379</v>
      </c>
      <c r="QQP16" s="90">
        <v>35379</v>
      </c>
      <c r="QQQ16" s="90">
        <v>35379</v>
      </c>
      <c r="QQR16" s="90">
        <v>35379</v>
      </c>
      <c r="QQS16" s="90">
        <v>35379</v>
      </c>
      <c r="QQT16" s="90">
        <v>35379</v>
      </c>
      <c r="QQU16" s="90">
        <v>35379</v>
      </c>
      <c r="QQV16" s="90">
        <v>35379</v>
      </c>
      <c r="QQW16" s="90">
        <v>35379</v>
      </c>
      <c r="QQX16" s="90">
        <v>35379</v>
      </c>
      <c r="QQY16" s="90">
        <v>35379</v>
      </c>
      <c r="QQZ16" s="90">
        <v>35379</v>
      </c>
      <c r="QRA16" s="90">
        <v>35379</v>
      </c>
      <c r="QRB16" s="90">
        <v>35379</v>
      </c>
      <c r="QRC16" s="90">
        <v>35379</v>
      </c>
      <c r="QRD16" s="90">
        <v>35379</v>
      </c>
      <c r="QRE16" s="90">
        <v>35379</v>
      </c>
      <c r="QRF16" s="90">
        <v>35379</v>
      </c>
      <c r="QRG16" s="90">
        <v>35379</v>
      </c>
      <c r="QRH16" s="90">
        <v>35379</v>
      </c>
      <c r="QRI16" s="90">
        <v>35379</v>
      </c>
      <c r="QRJ16" s="90">
        <v>35379</v>
      </c>
      <c r="QRK16" s="90">
        <v>35379</v>
      </c>
      <c r="QRL16" s="90">
        <v>35379</v>
      </c>
      <c r="QRM16" s="90">
        <v>35379</v>
      </c>
      <c r="QRN16" s="90">
        <v>35379</v>
      </c>
      <c r="QRO16" s="90">
        <v>35379</v>
      </c>
      <c r="QRP16" s="90">
        <v>35379</v>
      </c>
      <c r="QRQ16" s="90">
        <v>35379</v>
      </c>
      <c r="QRR16" s="90">
        <v>35379</v>
      </c>
      <c r="QRS16" s="90">
        <v>35379</v>
      </c>
      <c r="QRT16" s="90">
        <v>35379</v>
      </c>
      <c r="QRU16" s="90">
        <v>35379</v>
      </c>
      <c r="QRV16" s="90">
        <v>35379</v>
      </c>
      <c r="QRW16" s="90">
        <v>35379</v>
      </c>
      <c r="QRX16" s="90">
        <v>35379</v>
      </c>
      <c r="QRY16" s="90">
        <v>35379</v>
      </c>
      <c r="QRZ16" s="90">
        <v>35379</v>
      </c>
      <c r="QSA16" s="90">
        <v>35379</v>
      </c>
      <c r="QSB16" s="90">
        <v>35379</v>
      </c>
      <c r="QSC16" s="90">
        <v>35379</v>
      </c>
      <c r="QSD16" s="90">
        <v>35379</v>
      </c>
      <c r="QSE16" s="90">
        <v>35379</v>
      </c>
      <c r="QSF16" s="90">
        <v>35379</v>
      </c>
      <c r="QSG16" s="90">
        <v>35379</v>
      </c>
      <c r="QSH16" s="90">
        <v>35379</v>
      </c>
      <c r="QSI16" s="90">
        <v>35379</v>
      </c>
      <c r="QSJ16" s="90">
        <v>35379</v>
      </c>
      <c r="QSK16" s="90">
        <v>35379</v>
      </c>
      <c r="QSL16" s="90">
        <v>35379</v>
      </c>
      <c r="QSM16" s="90">
        <v>35379</v>
      </c>
      <c r="QSN16" s="90">
        <v>35379</v>
      </c>
      <c r="QSO16" s="90">
        <v>35379</v>
      </c>
      <c r="QSP16" s="90">
        <v>35379</v>
      </c>
      <c r="QSQ16" s="90">
        <v>35379</v>
      </c>
      <c r="QSR16" s="90">
        <v>35379</v>
      </c>
      <c r="QSS16" s="90">
        <v>35379</v>
      </c>
      <c r="QST16" s="90">
        <v>35379</v>
      </c>
      <c r="QSU16" s="90">
        <v>35379</v>
      </c>
      <c r="QSV16" s="90">
        <v>35379</v>
      </c>
      <c r="QSW16" s="90">
        <v>35379</v>
      </c>
      <c r="QSX16" s="90">
        <v>35379</v>
      </c>
      <c r="QSY16" s="90">
        <v>35379</v>
      </c>
      <c r="QSZ16" s="90">
        <v>35379</v>
      </c>
      <c r="QTA16" s="90">
        <v>35379</v>
      </c>
      <c r="QTB16" s="90">
        <v>35379</v>
      </c>
      <c r="QTC16" s="90">
        <v>35379</v>
      </c>
      <c r="QTD16" s="90">
        <v>35379</v>
      </c>
      <c r="QTE16" s="90">
        <v>35379</v>
      </c>
      <c r="QTF16" s="90">
        <v>35379</v>
      </c>
      <c r="QTG16" s="90">
        <v>35379</v>
      </c>
      <c r="QTH16" s="90">
        <v>35379</v>
      </c>
      <c r="QTI16" s="90">
        <v>35379</v>
      </c>
      <c r="QTJ16" s="90">
        <v>35379</v>
      </c>
      <c r="QTK16" s="90">
        <v>35379</v>
      </c>
      <c r="QTL16" s="90">
        <v>35379</v>
      </c>
      <c r="QTM16" s="90">
        <v>35379</v>
      </c>
      <c r="QTN16" s="90">
        <v>35379</v>
      </c>
      <c r="QTO16" s="90">
        <v>35379</v>
      </c>
      <c r="QTP16" s="90">
        <v>35379</v>
      </c>
      <c r="QTQ16" s="90">
        <v>35379</v>
      </c>
      <c r="QTR16" s="90">
        <v>35379</v>
      </c>
      <c r="QTS16" s="90">
        <v>35379</v>
      </c>
      <c r="QTT16" s="90">
        <v>35379</v>
      </c>
      <c r="QTU16" s="90">
        <v>35379</v>
      </c>
      <c r="QTV16" s="90">
        <v>35379</v>
      </c>
      <c r="QTW16" s="90">
        <v>35379</v>
      </c>
      <c r="QTX16" s="90">
        <v>35379</v>
      </c>
      <c r="QTY16" s="90">
        <v>35379</v>
      </c>
      <c r="QTZ16" s="90">
        <v>35379</v>
      </c>
      <c r="QUA16" s="90">
        <v>35379</v>
      </c>
      <c r="QUB16" s="90">
        <v>35379</v>
      </c>
      <c r="QUC16" s="90">
        <v>35379</v>
      </c>
      <c r="QUD16" s="90">
        <v>35379</v>
      </c>
      <c r="QUE16" s="90">
        <v>35379</v>
      </c>
      <c r="QUF16" s="90">
        <v>35379</v>
      </c>
      <c r="QUG16" s="90">
        <v>35379</v>
      </c>
      <c r="QUH16" s="90">
        <v>35379</v>
      </c>
      <c r="QUI16" s="90">
        <v>35379</v>
      </c>
      <c r="QUJ16" s="90">
        <v>35379</v>
      </c>
      <c r="QUK16" s="90">
        <v>35379</v>
      </c>
      <c r="QUL16" s="90">
        <v>35379</v>
      </c>
      <c r="QUM16" s="90">
        <v>35379</v>
      </c>
      <c r="QUN16" s="90">
        <v>35379</v>
      </c>
      <c r="QUO16" s="90">
        <v>35379</v>
      </c>
      <c r="QUP16" s="90">
        <v>35379</v>
      </c>
      <c r="QUQ16" s="90">
        <v>35379</v>
      </c>
      <c r="QUR16" s="90">
        <v>35379</v>
      </c>
      <c r="QUS16" s="90">
        <v>35379</v>
      </c>
      <c r="QUT16" s="90">
        <v>35379</v>
      </c>
      <c r="QUU16" s="90">
        <v>35379</v>
      </c>
      <c r="QUV16" s="90">
        <v>35379</v>
      </c>
      <c r="QUW16" s="90">
        <v>35379</v>
      </c>
      <c r="QUX16" s="90">
        <v>35379</v>
      </c>
      <c r="QUY16" s="90">
        <v>35379</v>
      </c>
      <c r="QUZ16" s="90">
        <v>35379</v>
      </c>
      <c r="QVA16" s="90">
        <v>35379</v>
      </c>
      <c r="QVB16" s="90">
        <v>35379</v>
      </c>
      <c r="QVC16" s="90">
        <v>35379</v>
      </c>
      <c r="QVD16" s="90">
        <v>35379</v>
      </c>
      <c r="QVE16" s="90">
        <v>35379</v>
      </c>
      <c r="QVF16" s="90">
        <v>35379</v>
      </c>
      <c r="QVG16" s="90">
        <v>35379</v>
      </c>
      <c r="QVH16" s="90">
        <v>35379</v>
      </c>
      <c r="QVI16" s="90">
        <v>35379</v>
      </c>
      <c r="QVJ16" s="90">
        <v>35379</v>
      </c>
      <c r="QVK16" s="90">
        <v>35379</v>
      </c>
      <c r="QVL16" s="90">
        <v>35379</v>
      </c>
      <c r="QVM16" s="90">
        <v>35379</v>
      </c>
      <c r="QVN16" s="90">
        <v>35379</v>
      </c>
      <c r="QVO16" s="90">
        <v>35379</v>
      </c>
      <c r="QVP16" s="90">
        <v>35379</v>
      </c>
      <c r="QVQ16" s="90">
        <v>35379</v>
      </c>
      <c r="QVR16" s="90">
        <v>35379</v>
      </c>
      <c r="QVS16" s="90">
        <v>35379</v>
      </c>
      <c r="QVT16" s="90">
        <v>35379</v>
      </c>
      <c r="QVU16" s="90">
        <v>35379</v>
      </c>
      <c r="QVV16" s="90">
        <v>35379</v>
      </c>
      <c r="QVW16" s="90">
        <v>35379</v>
      </c>
      <c r="QVX16" s="90">
        <v>35379</v>
      </c>
      <c r="QVY16" s="90">
        <v>35379</v>
      </c>
      <c r="QVZ16" s="90">
        <v>35379</v>
      </c>
      <c r="QWA16" s="90">
        <v>35379</v>
      </c>
      <c r="QWB16" s="90">
        <v>35379</v>
      </c>
      <c r="QWC16" s="90">
        <v>35379</v>
      </c>
      <c r="QWD16" s="90">
        <v>35379</v>
      </c>
      <c r="QWE16" s="90">
        <v>35379</v>
      </c>
      <c r="QWF16" s="90">
        <v>35379</v>
      </c>
      <c r="QWG16" s="90">
        <v>35379</v>
      </c>
      <c r="QWH16" s="90">
        <v>35379</v>
      </c>
      <c r="QWI16" s="90">
        <v>35379</v>
      </c>
      <c r="QWJ16" s="90">
        <v>35379</v>
      </c>
      <c r="QWK16" s="90">
        <v>35379</v>
      </c>
      <c r="QWL16" s="90">
        <v>35379</v>
      </c>
      <c r="QWM16" s="90">
        <v>35379</v>
      </c>
      <c r="QWN16" s="90">
        <v>35379</v>
      </c>
      <c r="QWO16" s="90">
        <v>35379</v>
      </c>
      <c r="QWP16" s="90">
        <v>35379</v>
      </c>
      <c r="QWQ16" s="90">
        <v>35379</v>
      </c>
      <c r="QWR16" s="90">
        <v>35379</v>
      </c>
      <c r="QWS16" s="90">
        <v>35379</v>
      </c>
      <c r="QWT16" s="90">
        <v>35379</v>
      </c>
      <c r="QWU16" s="90">
        <v>35379</v>
      </c>
      <c r="QWV16" s="90">
        <v>35379</v>
      </c>
      <c r="QWW16" s="90">
        <v>35379</v>
      </c>
      <c r="QWX16" s="90">
        <v>35379</v>
      </c>
      <c r="QWY16" s="90">
        <v>35379</v>
      </c>
      <c r="QWZ16" s="90">
        <v>35379</v>
      </c>
      <c r="QXA16" s="90">
        <v>35379</v>
      </c>
      <c r="QXB16" s="90">
        <v>35379</v>
      </c>
      <c r="QXC16" s="90">
        <v>35379</v>
      </c>
      <c r="QXD16" s="90">
        <v>35379</v>
      </c>
      <c r="QXE16" s="90">
        <v>35379</v>
      </c>
      <c r="QXF16" s="90">
        <v>35379</v>
      </c>
      <c r="QXG16" s="90">
        <v>35379</v>
      </c>
      <c r="QXH16" s="90">
        <v>35379</v>
      </c>
      <c r="QXI16" s="90">
        <v>35379</v>
      </c>
      <c r="QXJ16" s="90">
        <v>35379</v>
      </c>
      <c r="QXK16" s="90">
        <v>35379</v>
      </c>
      <c r="QXL16" s="90">
        <v>35379</v>
      </c>
      <c r="QXM16" s="90">
        <v>35379</v>
      </c>
      <c r="QXN16" s="90">
        <v>35379</v>
      </c>
      <c r="QXO16" s="90">
        <v>35379</v>
      </c>
      <c r="QXP16" s="90">
        <v>35379</v>
      </c>
      <c r="QXQ16" s="90">
        <v>35379</v>
      </c>
      <c r="QXR16" s="90">
        <v>35379</v>
      </c>
      <c r="QXS16" s="90">
        <v>35379</v>
      </c>
      <c r="QXT16" s="90">
        <v>35379</v>
      </c>
      <c r="QXU16" s="90">
        <v>35379</v>
      </c>
      <c r="QXV16" s="90">
        <v>35379</v>
      </c>
      <c r="QXW16" s="90">
        <v>35379</v>
      </c>
      <c r="QXX16" s="90">
        <v>35379</v>
      </c>
      <c r="QXY16" s="90">
        <v>35379</v>
      </c>
      <c r="QXZ16" s="90">
        <v>35379</v>
      </c>
      <c r="QYA16" s="90">
        <v>35379</v>
      </c>
      <c r="QYB16" s="90">
        <v>35379</v>
      </c>
      <c r="QYC16" s="90">
        <v>35379</v>
      </c>
      <c r="QYD16" s="90">
        <v>35379</v>
      </c>
      <c r="QYE16" s="90">
        <v>35379</v>
      </c>
      <c r="QYF16" s="90">
        <v>35379</v>
      </c>
      <c r="QYG16" s="90">
        <v>35379</v>
      </c>
      <c r="QYH16" s="90">
        <v>35379</v>
      </c>
      <c r="QYI16" s="90">
        <v>35379</v>
      </c>
      <c r="QYJ16" s="90">
        <v>35379</v>
      </c>
      <c r="QYK16" s="90">
        <v>35379</v>
      </c>
      <c r="QYL16" s="90">
        <v>35379</v>
      </c>
      <c r="QYM16" s="90">
        <v>35379</v>
      </c>
      <c r="QYN16" s="90">
        <v>35379</v>
      </c>
      <c r="QYO16" s="90">
        <v>35379</v>
      </c>
      <c r="QYP16" s="90">
        <v>35379</v>
      </c>
      <c r="QYQ16" s="90">
        <v>35379</v>
      </c>
      <c r="QYR16" s="90">
        <v>35379</v>
      </c>
      <c r="QYS16" s="90">
        <v>35379</v>
      </c>
      <c r="QYT16" s="90">
        <v>35379</v>
      </c>
      <c r="QYU16" s="90">
        <v>35379</v>
      </c>
      <c r="QYV16" s="90">
        <v>35379</v>
      </c>
      <c r="QYW16" s="90">
        <v>35379</v>
      </c>
      <c r="QYX16" s="90">
        <v>35379</v>
      </c>
      <c r="QYY16" s="90">
        <v>35379</v>
      </c>
      <c r="QYZ16" s="90">
        <v>35379</v>
      </c>
      <c r="QZA16" s="90">
        <v>35379</v>
      </c>
      <c r="QZB16" s="90">
        <v>35379</v>
      </c>
      <c r="QZC16" s="90">
        <v>35379</v>
      </c>
      <c r="QZD16" s="90">
        <v>35379</v>
      </c>
      <c r="QZE16" s="90">
        <v>35379</v>
      </c>
      <c r="QZF16" s="90">
        <v>35379</v>
      </c>
      <c r="QZG16" s="90">
        <v>35379</v>
      </c>
      <c r="QZH16" s="90">
        <v>35379</v>
      </c>
      <c r="QZI16" s="90">
        <v>35379</v>
      </c>
      <c r="QZJ16" s="90">
        <v>35379</v>
      </c>
      <c r="QZK16" s="90">
        <v>35379</v>
      </c>
      <c r="QZL16" s="90">
        <v>35379</v>
      </c>
      <c r="QZM16" s="90">
        <v>35379</v>
      </c>
      <c r="QZN16" s="90">
        <v>35379</v>
      </c>
      <c r="QZO16" s="90">
        <v>35379</v>
      </c>
      <c r="QZP16" s="90">
        <v>35379</v>
      </c>
      <c r="QZQ16" s="90">
        <v>35379</v>
      </c>
      <c r="QZR16" s="90">
        <v>35379</v>
      </c>
      <c r="QZS16" s="90">
        <v>35379</v>
      </c>
      <c r="QZT16" s="90">
        <v>35379</v>
      </c>
      <c r="QZU16" s="90">
        <v>35379</v>
      </c>
      <c r="QZV16" s="90">
        <v>35379</v>
      </c>
      <c r="QZW16" s="90">
        <v>35379</v>
      </c>
      <c r="QZX16" s="90">
        <v>35379</v>
      </c>
      <c r="QZY16" s="90">
        <v>35379</v>
      </c>
      <c r="QZZ16" s="90">
        <v>35379</v>
      </c>
      <c r="RAA16" s="90">
        <v>35379</v>
      </c>
      <c r="RAB16" s="90">
        <v>35379</v>
      </c>
      <c r="RAC16" s="90">
        <v>35379</v>
      </c>
      <c r="RAD16" s="90">
        <v>35379</v>
      </c>
      <c r="RAE16" s="90">
        <v>35379</v>
      </c>
      <c r="RAF16" s="90">
        <v>35379</v>
      </c>
      <c r="RAG16" s="90">
        <v>35379</v>
      </c>
      <c r="RAH16" s="90">
        <v>35379</v>
      </c>
      <c r="RAI16" s="90">
        <v>35379</v>
      </c>
      <c r="RAJ16" s="90">
        <v>35379</v>
      </c>
      <c r="RAK16" s="90">
        <v>35379</v>
      </c>
      <c r="RAL16" s="90">
        <v>35379</v>
      </c>
      <c r="RAM16" s="90">
        <v>35379</v>
      </c>
      <c r="RAN16" s="90">
        <v>35379</v>
      </c>
      <c r="RAO16" s="90">
        <v>35379</v>
      </c>
      <c r="RAP16" s="90">
        <v>35379</v>
      </c>
      <c r="RAQ16" s="90">
        <v>35379</v>
      </c>
      <c r="RAR16" s="90">
        <v>35379</v>
      </c>
      <c r="RAS16" s="90">
        <v>35379</v>
      </c>
      <c r="RAT16" s="90">
        <v>35379</v>
      </c>
      <c r="RAU16" s="90">
        <v>35379</v>
      </c>
      <c r="RAV16" s="90">
        <v>35379</v>
      </c>
      <c r="RAW16" s="90">
        <v>35379</v>
      </c>
      <c r="RAX16" s="90">
        <v>35379</v>
      </c>
      <c r="RAY16" s="90">
        <v>35379</v>
      </c>
      <c r="RAZ16" s="90">
        <v>35379</v>
      </c>
      <c r="RBA16" s="90">
        <v>35379</v>
      </c>
      <c r="RBB16" s="90">
        <v>35379</v>
      </c>
      <c r="RBC16" s="90">
        <v>35379</v>
      </c>
      <c r="RBD16" s="90">
        <v>35379</v>
      </c>
      <c r="RBE16" s="90">
        <v>35379</v>
      </c>
      <c r="RBF16" s="90">
        <v>35379</v>
      </c>
      <c r="RBG16" s="90">
        <v>35379</v>
      </c>
      <c r="RBH16" s="90">
        <v>35379</v>
      </c>
      <c r="RBI16" s="90">
        <v>35379</v>
      </c>
      <c r="RBJ16" s="90">
        <v>35379</v>
      </c>
      <c r="RBK16" s="90">
        <v>35379</v>
      </c>
      <c r="RBL16" s="90">
        <v>35379</v>
      </c>
      <c r="RBM16" s="90">
        <v>35379</v>
      </c>
      <c r="RBN16" s="90">
        <v>35379</v>
      </c>
      <c r="RBO16" s="90">
        <v>35379</v>
      </c>
      <c r="RBP16" s="90">
        <v>35379</v>
      </c>
      <c r="RBQ16" s="90">
        <v>35379</v>
      </c>
      <c r="RBR16" s="90">
        <v>35379</v>
      </c>
      <c r="RBS16" s="90">
        <v>35379</v>
      </c>
      <c r="RBT16" s="90">
        <v>35379</v>
      </c>
      <c r="RBU16" s="90">
        <v>35379</v>
      </c>
      <c r="RBV16" s="90">
        <v>35379</v>
      </c>
      <c r="RBW16" s="90">
        <v>35379</v>
      </c>
      <c r="RBX16" s="90">
        <v>35379</v>
      </c>
      <c r="RBY16" s="90">
        <v>35379</v>
      </c>
      <c r="RBZ16" s="90">
        <v>35379</v>
      </c>
      <c r="RCA16" s="90">
        <v>35379</v>
      </c>
      <c r="RCB16" s="90">
        <v>35379</v>
      </c>
      <c r="RCC16" s="90">
        <v>35379</v>
      </c>
      <c r="RCD16" s="90">
        <v>35379</v>
      </c>
      <c r="RCE16" s="90">
        <v>35379</v>
      </c>
      <c r="RCF16" s="90">
        <v>35379</v>
      </c>
      <c r="RCG16" s="90">
        <v>35379</v>
      </c>
      <c r="RCH16" s="90">
        <v>35379</v>
      </c>
      <c r="RCI16" s="90">
        <v>35379</v>
      </c>
      <c r="RCJ16" s="90">
        <v>35379</v>
      </c>
      <c r="RCK16" s="90">
        <v>35379</v>
      </c>
      <c r="RCL16" s="90">
        <v>35379</v>
      </c>
      <c r="RCM16" s="90">
        <v>35379</v>
      </c>
      <c r="RCN16" s="90">
        <v>35379</v>
      </c>
      <c r="RCO16" s="90">
        <v>35379</v>
      </c>
      <c r="RCP16" s="90">
        <v>35379</v>
      </c>
      <c r="RCQ16" s="90">
        <v>35379</v>
      </c>
      <c r="RCR16" s="90">
        <v>35379</v>
      </c>
      <c r="RCS16" s="90">
        <v>35379</v>
      </c>
      <c r="RCT16" s="90">
        <v>35379</v>
      </c>
      <c r="RCU16" s="90">
        <v>35379</v>
      </c>
      <c r="RCV16" s="90">
        <v>35379</v>
      </c>
      <c r="RCW16" s="90">
        <v>35379</v>
      </c>
      <c r="RCX16" s="90">
        <v>35379</v>
      </c>
      <c r="RCY16" s="90">
        <v>35379</v>
      </c>
      <c r="RCZ16" s="90">
        <v>35379</v>
      </c>
      <c r="RDA16" s="90">
        <v>35379</v>
      </c>
      <c r="RDB16" s="90">
        <v>35379</v>
      </c>
      <c r="RDC16" s="90">
        <v>35379</v>
      </c>
      <c r="RDD16" s="90">
        <v>35379</v>
      </c>
      <c r="RDE16" s="90">
        <v>35379</v>
      </c>
      <c r="RDF16" s="90">
        <v>35379</v>
      </c>
      <c r="RDG16" s="90">
        <v>35379</v>
      </c>
      <c r="RDH16" s="90">
        <v>35379</v>
      </c>
      <c r="RDI16" s="90">
        <v>35379</v>
      </c>
      <c r="RDJ16" s="90">
        <v>35379</v>
      </c>
      <c r="RDK16" s="90">
        <v>35379</v>
      </c>
      <c r="RDL16" s="90">
        <v>35379</v>
      </c>
      <c r="RDM16" s="90">
        <v>35379</v>
      </c>
      <c r="RDN16" s="90">
        <v>35379</v>
      </c>
      <c r="RDO16" s="90">
        <v>35379</v>
      </c>
      <c r="RDP16" s="90">
        <v>35379</v>
      </c>
      <c r="RDQ16" s="90">
        <v>35379</v>
      </c>
      <c r="RDR16" s="90">
        <v>35379</v>
      </c>
      <c r="RDS16" s="90">
        <v>35379</v>
      </c>
      <c r="RDT16" s="90">
        <v>35379</v>
      </c>
      <c r="RDU16" s="90">
        <v>35379</v>
      </c>
      <c r="RDV16" s="90">
        <v>35379</v>
      </c>
      <c r="RDW16" s="90">
        <v>35379</v>
      </c>
      <c r="RDX16" s="90">
        <v>35379</v>
      </c>
      <c r="RDY16" s="90">
        <v>35379</v>
      </c>
      <c r="RDZ16" s="90">
        <v>35379</v>
      </c>
      <c r="REA16" s="90">
        <v>35379</v>
      </c>
      <c r="REB16" s="90">
        <v>35379</v>
      </c>
      <c r="REC16" s="90">
        <v>35379</v>
      </c>
      <c r="RED16" s="90">
        <v>35379</v>
      </c>
      <c r="REE16" s="90">
        <v>35379</v>
      </c>
      <c r="REF16" s="90">
        <v>35379</v>
      </c>
      <c r="REG16" s="90">
        <v>35379</v>
      </c>
      <c r="REH16" s="90">
        <v>35379</v>
      </c>
      <c r="REI16" s="90">
        <v>35379</v>
      </c>
      <c r="REJ16" s="90">
        <v>35379</v>
      </c>
      <c r="REK16" s="90">
        <v>35379</v>
      </c>
      <c r="REL16" s="90">
        <v>35379</v>
      </c>
      <c r="REM16" s="90">
        <v>35379</v>
      </c>
      <c r="REN16" s="90">
        <v>35379</v>
      </c>
      <c r="REO16" s="90">
        <v>35379</v>
      </c>
      <c r="REP16" s="90">
        <v>35379</v>
      </c>
      <c r="REQ16" s="90">
        <v>35379</v>
      </c>
      <c r="RER16" s="90">
        <v>35379</v>
      </c>
      <c r="RES16" s="90">
        <v>35379</v>
      </c>
      <c r="RET16" s="90">
        <v>35379</v>
      </c>
      <c r="REU16" s="90">
        <v>35379</v>
      </c>
      <c r="REV16" s="90">
        <v>35379</v>
      </c>
      <c r="REW16" s="90">
        <v>35379</v>
      </c>
      <c r="REX16" s="90">
        <v>35379</v>
      </c>
      <c r="REY16" s="90">
        <v>35379</v>
      </c>
      <c r="REZ16" s="90">
        <v>35379</v>
      </c>
      <c r="RFA16" s="90">
        <v>35379</v>
      </c>
      <c r="RFB16" s="90">
        <v>35379</v>
      </c>
      <c r="RFC16" s="90">
        <v>35379</v>
      </c>
      <c r="RFD16" s="90">
        <v>35379</v>
      </c>
      <c r="RFE16" s="90">
        <v>35379</v>
      </c>
      <c r="RFF16" s="90">
        <v>35379</v>
      </c>
      <c r="RFG16" s="90">
        <v>35379</v>
      </c>
      <c r="RFH16" s="90">
        <v>35379</v>
      </c>
      <c r="RFI16" s="90">
        <v>35379</v>
      </c>
      <c r="RFJ16" s="90">
        <v>35379</v>
      </c>
      <c r="RFK16" s="90">
        <v>35379</v>
      </c>
      <c r="RFL16" s="90">
        <v>35379</v>
      </c>
      <c r="RFM16" s="90">
        <v>35379</v>
      </c>
      <c r="RFN16" s="90">
        <v>35379</v>
      </c>
      <c r="RFO16" s="90">
        <v>35379</v>
      </c>
      <c r="RFP16" s="90">
        <v>35379</v>
      </c>
      <c r="RFQ16" s="90">
        <v>35379</v>
      </c>
      <c r="RFR16" s="90">
        <v>35379</v>
      </c>
      <c r="RFS16" s="90">
        <v>35379</v>
      </c>
      <c r="RFT16" s="90">
        <v>35379</v>
      </c>
      <c r="RFU16" s="90">
        <v>35379</v>
      </c>
      <c r="RFV16" s="90">
        <v>35379</v>
      </c>
      <c r="RFW16" s="90">
        <v>35379</v>
      </c>
      <c r="RFX16" s="90">
        <v>35379</v>
      </c>
      <c r="RFY16" s="90">
        <v>35379</v>
      </c>
      <c r="RFZ16" s="90">
        <v>35379</v>
      </c>
      <c r="RGA16" s="90">
        <v>35379</v>
      </c>
      <c r="RGB16" s="90">
        <v>35379</v>
      </c>
      <c r="RGC16" s="90">
        <v>35379</v>
      </c>
      <c r="RGD16" s="90">
        <v>35379</v>
      </c>
      <c r="RGE16" s="90">
        <v>35379</v>
      </c>
      <c r="RGF16" s="90">
        <v>35379</v>
      </c>
      <c r="RGG16" s="90">
        <v>35379</v>
      </c>
      <c r="RGH16" s="90">
        <v>35379</v>
      </c>
      <c r="RGI16" s="90">
        <v>35379</v>
      </c>
      <c r="RGJ16" s="90">
        <v>35379</v>
      </c>
      <c r="RGK16" s="90">
        <v>35379</v>
      </c>
      <c r="RGL16" s="90">
        <v>35379</v>
      </c>
      <c r="RGM16" s="90">
        <v>35379</v>
      </c>
      <c r="RGN16" s="90">
        <v>35379</v>
      </c>
      <c r="RGO16" s="90">
        <v>35379</v>
      </c>
      <c r="RGP16" s="90">
        <v>35379</v>
      </c>
      <c r="RGQ16" s="90">
        <v>35379</v>
      </c>
      <c r="RGR16" s="90">
        <v>35379</v>
      </c>
      <c r="RGS16" s="90">
        <v>35379</v>
      </c>
      <c r="RGT16" s="90">
        <v>35379</v>
      </c>
      <c r="RGU16" s="90">
        <v>35379</v>
      </c>
      <c r="RGV16" s="90">
        <v>35379</v>
      </c>
      <c r="RGW16" s="90">
        <v>35379</v>
      </c>
      <c r="RGX16" s="90">
        <v>35379</v>
      </c>
      <c r="RGY16" s="90">
        <v>35379</v>
      </c>
      <c r="RGZ16" s="90">
        <v>35379</v>
      </c>
      <c r="RHA16" s="90">
        <v>35379</v>
      </c>
      <c r="RHB16" s="90">
        <v>35379</v>
      </c>
      <c r="RHC16" s="90">
        <v>35379</v>
      </c>
      <c r="RHD16" s="90">
        <v>35379</v>
      </c>
      <c r="RHE16" s="90">
        <v>35379</v>
      </c>
      <c r="RHF16" s="90">
        <v>35379</v>
      </c>
      <c r="RHG16" s="90">
        <v>35379</v>
      </c>
      <c r="RHH16" s="90">
        <v>35379</v>
      </c>
      <c r="RHI16" s="90">
        <v>35379</v>
      </c>
      <c r="RHJ16" s="90">
        <v>35379</v>
      </c>
      <c r="RHK16" s="90">
        <v>35379</v>
      </c>
      <c r="RHL16" s="90">
        <v>35379</v>
      </c>
      <c r="RHM16" s="90">
        <v>35379</v>
      </c>
      <c r="RHN16" s="90">
        <v>35379</v>
      </c>
      <c r="RHO16" s="90">
        <v>35379</v>
      </c>
      <c r="RHP16" s="90">
        <v>35379</v>
      </c>
      <c r="RHQ16" s="90">
        <v>35379</v>
      </c>
      <c r="RHR16" s="90">
        <v>35379</v>
      </c>
      <c r="RHS16" s="90">
        <v>35379</v>
      </c>
      <c r="RHT16" s="90">
        <v>35379</v>
      </c>
      <c r="RHU16" s="90">
        <v>35379</v>
      </c>
      <c r="RHV16" s="90">
        <v>35379</v>
      </c>
      <c r="RHW16" s="90">
        <v>35379</v>
      </c>
      <c r="RHX16" s="90">
        <v>35379</v>
      </c>
      <c r="RHY16" s="90">
        <v>35379</v>
      </c>
      <c r="RHZ16" s="90">
        <v>35379</v>
      </c>
      <c r="RIA16" s="90">
        <v>35379</v>
      </c>
      <c r="RIB16" s="90">
        <v>35379</v>
      </c>
      <c r="RIC16" s="90">
        <v>35379</v>
      </c>
      <c r="RID16" s="90">
        <v>35379</v>
      </c>
      <c r="RIE16" s="90">
        <v>35379</v>
      </c>
      <c r="RIF16" s="90">
        <v>35379</v>
      </c>
      <c r="RIG16" s="90">
        <v>35379</v>
      </c>
      <c r="RIH16" s="90">
        <v>35379</v>
      </c>
      <c r="RII16" s="90">
        <v>35379</v>
      </c>
      <c r="RIJ16" s="90">
        <v>35379</v>
      </c>
      <c r="RIK16" s="90">
        <v>35379</v>
      </c>
      <c r="RIL16" s="90">
        <v>35379</v>
      </c>
      <c r="RIM16" s="90">
        <v>35379</v>
      </c>
      <c r="RIN16" s="90">
        <v>35379</v>
      </c>
      <c r="RIO16" s="90">
        <v>35379</v>
      </c>
      <c r="RIP16" s="90">
        <v>35379</v>
      </c>
      <c r="RIQ16" s="90">
        <v>35379</v>
      </c>
      <c r="RIR16" s="90">
        <v>35379</v>
      </c>
      <c r="RIS16" s="90">
        <v>35379</v>
      </c>
      <c r="RIT16" s="90">
        <v>35379</v>
      </c>
      <c r="RIU16" s="90">
        <v>35379</v>
      </c>
      <c r="RIV16" s="90">
        <v>35379</v>
      </c>
      <c r="RIW16" s="90">
        <v>35379</v>
      </c>
      <c r="RIX16" s="90">
        <v>35379</v>
      </c>
      <c r="RIY16" s="90">
        <v>35379</v>
      </c>
      <c r="RIZ16" s="90">
        <v>35379</v>
      </c>
      <c r="RJA16" s="90">
        <v>35379</v>
      </c>
      <c r="RJB16" s="90">
        <v>35379</v>
      </c>
      <c r="RJC16" s="90">
        <v>35379</v>
      </c>
      <c r="RJD16" s="90">
        <v>35379</v>
      </c>
      <c r="RJE16" s="90">
        <v>35379</v>
      </c>
      <c r="RJF16" s="90">
        <v>35379</v>
      </c>
      <c r="RJG16" s="90">
        <v>35379</v>
      </c>
      <c r="RJH16" s="90">
        <v>35379</v>
      </c>
      <c r="RJI16" s="90">
        <v>35379</v>
      </c>
      <c r="RJJ16" s="90">
        <v>35379</v>
      </c>
      <c r="RJK16" s="90">
        <v>35379</v>
      </c>
      <c r="RJL16" s="90">
        <v>35379</v>
      </c>
      <c r="RJM16" s="90">
        <v>35379</v>
      </c>
      <c r="RJN16" s="90">
        <v>35379</v>
      </c>
      <c r="RJO16" s="90">
        <v>35379</v>
      </c>
      <c r="RJP16" s="90">
        <v>35379</v>
      </c>
      <c r="RJQ16" s="90">
        <v>35379</v>
      </c>
      <c r="RJR16" s="90">
        <v>35379</v>
      </c>
      <c r="RJS16" s="90">
        <v>35379</v>
      </c>
      <c r="RJT16" s="90">
        <v>35379</v>
      </c>
      <c r="RJU16" s="90">
        <v>35379</v>
      </c>
      <c r="RJV16" s="90">
        <v>35379</v>
      </c>
      <c r="RJW16" s="90">
        <v>35379</v>
      </c>
      <c r="RJX16" s="90">
        <v>35379</v>
      </c>
      <c r="RJY16" s="90">
        <v>35379</v>
      </c>
      <c r="RJZ16" s="90">
        <v>35379</v>
      </c>
      <c r="RKA16" s="90">
        <v>35379</v>
      </c>
      <c r="RKB16" s="90">
        <v>35379</v>
      </c>
      <c r="RKC16" s="90">
        <v>35379</v>
      </c>
      <c r="RKD16" s="90">
        <v>35379</v>
      </c>
      <c r="RKE16" s="90">
        <v>35379</v>
      </c>
      <c r="RKF16" s="90">
        <v>35379</v>
      </c>
      <c r="RKG16" s="90">
        <v>35379</v>
      </c>
      <c r="RKH16" s="90">
        <v>35379</v>
      </c>
      <c r="RKI16" s="90">
        <v>35379</v>
      </c>
      <c r="RKJ16" s="90">
        <v>35379</v>
      </c>
      <c r="RKK16" s="90">
        <v>35379</v>
      </c>
      <c r="RKL16" s="90">
        <v>35379</v>
      </c>
      <c r="RKM16" s="90">
        <v>35379</v>
      </c>
      <c r="RKN16" s="90">
        <v>35379</v>
      </c>
      <c r="RKO16" s="90">
        <v>35379</v>
      </c>
      <c r="RKP16" s="90">
        <v>35379</v>
      </c>
      <c r="RKQ16" s="90">
        <v>35379</v>
      </c>
      <c r="RKR16" s="90">
        <v>35379</v>
      </c>
      <c r="RKS16" s="90">
        <v>35379</v>
      </c>
      <c r="RKT16" s="90">
        <v>35379</v>
      </c>
      <c r="RKU16" s="90">
        <v>35379</v>
      </c>
      <c r="RKV16" s="90">
        <v>35379</v>
      </c>
      <c r="RKW16" s="90">
        <v>35379</v>
      </c>
      <c r="RKX16" s="90">
        <v>35379</v>
      </c>
      <c r="RKY16" s="90">
        <v>35379</v>
      </c>
      <c r="RKZ16" s="90">
        <v>35379</v>
      </c>
      <c r="RLA16" s="90">
        <v>35379</v>
      </c>
      <c r="RLB16" s="90">
        <v>35379</v>
      </c>
      <c r="RLC16" s="90">
        <v>35379</v>
      </c>
      <c r="RLD16" s="90">
        <v>35379</v>
      </c>
      <c r="RLE16" s="90">
        <v>35379</v>
      </c>
      <c r="RLF16" s="90">
        <v>35379</v>
      </c>
      <c r="RLG16" s="90">
        <v>35379</v>
      </c>
      <c r="RLH16" s="90">
        <v>35379</v>
      </c>
      <c r="RLI16" s="90">
        <v>35379</v>
      </c>
      <c r="RLJ16" s="90">
        <v>35379</v>
      </c>
      <c r="RLK16" s="90">
        <v>35379</v>
      </c>
      <c r="RLL16" s="90">
        <v>35379</v>
      </c>
      <c r="RLM16" s="90">
        <v>35379</v>
      </c>
      <c r="RLN16" s="90">
        <v>35379</v>
      </c>
      <c r="RLO16" s="90">
        <v>35379</v>
      </c>
      <c r="RLP16" s="90">
        <v>35379</v>
      </c>
      <c r="RLQ16" s="90">
        <v>35379</v>
      </c>
      <c r="RLR16" s="90">
        <v>35379</v>
      </c>
      <c r="RLS16" s="90">
        <v>35379</v>
      </c>
      <c r="RLT16" s="90">
        <v>35379</v>
      </c>
      <c r="RLU16" s="90">
        <v>35379</v>
      </c>
      <c r="RLV16" s="90">
        <v>35379</v>
      </c>
      <c r="RLW16" s="90">
        <v>35379</v>
      </c>
      <c r="RLX16" s="90">
        <v>35379</v>
      </c>
      <c r="RLY16" s="90">
        <v>35379</v>
      </c>
      <c r="RLZ16" s="90">
        <v>35379</v>
      </c>
      <c r="RMA16" s="90">
        <v>35379</v>
      </c>
      <c r="RMB16" s="90">
        <v>35379</v>
      </c>
      <c r="RMC16" s="90">
        <v>35379</v>
      </c>
      <c r="RMD16" s="90">
        <v>35379</v>
      </c>
      <c r="RME16" s="90">
        <v>35379</v>
      </c>
      <c r="RMF16" s="90">
        <v>35379</v>
      </c>
      <c r="RMG16" s="90">
        <v>35379</v>
      </c>
      <c r="RMH16" s="90">
        <v>35379</v>
      </c>
      <c r="RMI16" s="90">
        <v>35379</v>
      </c>
      <c r="RMJ16" s="90">
        <v>35379</v>
      </c>
      <c r="RMK16" s="90">
        <v>35379</v>
      </c>
      <c r="RML16" s="90">
        <v>35379</v>
      </c>
      <c r="RMM16" s="90">
        <v>35379</v>
      </c>
      <c r="RMN16" s="90">
        <v>35379</v>
      </c>
      <c r="RMO16" s="90">
        <v>35379</v>
      </c>
      <c r="RMP16" s="90">
        <v>35379</v>
      </c>
      <c r="RMQ16" s="90">
        <v>35379</v>
      </c>
      <c r="RMR16" s="90">
        <v>35379</v>
      </c>
      <c r="RMS16" s="90">
        <v>35379</v>
      </c>
      <c r="RMT16" s="90">
        <v>35379</v>
      </c>
      <c r="RMU16" s="90">
        <v>35379</v>
      </c>
      <c r="RMV16" s="90">
        <v>35379</v>
      </c>
      <c r="RMW16" s="90">
        <v>35379</v>
      </c>
      <c r="RMX16" s="90">
        <v>35379</v>
      </c>
      <c r="RMY16" s="90">
        <v>35379</v>
      </c>
      <c r="RMZ16" s="90">
        <v>35379</v>
      </c>
      <c r="RNA16" s="90">
        <v>35379</v>
      </c>
      <c r="RNB16" s="90">
        <v>35379</v>
      </c>
      <c r="RNC16" s="90">
        <v>35379</v>
      </c>
      <c r="RND16" s="90">
        <v>35379</v>
      </c>
      <c r="RNE16" s="90">
        <v>35379</v>
      </c>
      <c r="RNF16" s="90">
        <v>35379</v>
      </c>
      <c r="RNG16" s="90">
        <v>35379</v>
      </c>
      <c r="RNH16" s="90">
        <v>35379</v>
      </c>
      <c r="RNI16" s="90">
        <v>35379</v>
      </c>
      <c r="RNJ16" s="90">
        <v>35379</v>
      </c>
      <c r="RNK16" s="90">
        <v>35379</v>
      </c>
      <c r="RNL16" s="90">
        <v>35379</v>
      </c>
      <c r="RNM16" s="90">
        <v>35379</v>
      </c>
      <c r="RNN16" s="90">
        <v>35379</v>
      </c>
      <c r="RNO16" s="90">
        <v>35379</v>
      </c>
      <c r="RNP16" s="90">
        <v>35379</v>
      </c>
      <c r="RNQ16" s="90">
        <v>35379</v>
      </c>
      <c r="RNR16" s="90">
        <v>35379</v>
      </c>
      <c r="RNS16" s="90">
        <v>35379</v>
      </c>
      <c r="RNT16" s="90">
        <v>35379</v>
      </c>
      <c r="RNU16" s="90">
        <v>35379</v>
      </c>
      <c r="RNV16" s="90">
        <v>35379</v>
      </c>
      <c r="RNW16" s="90">
        <v>35379</v>
      </c>
      <c r="RNX16" s="90">
        <v>35379</v>
      </c>
      <c r="RNY16" s="90">
        <v>35379</v>
      </c>
      <c r="RNZ16" s="90">
        <v>35379</v>
      </c>
      <c r="ROA16" s="90">
        <v>35379</v>
      </c>
      <c r="ROB16" s="90">
        <v>35379</v>
      </c>
      <c r="ROC16" s="90">
        <v>35379</v>
      </c>
      <c r="ROD16" s="90">
        <v>35379</v>
      </c>
      <c r="ROE16" s="90">
        <v>35379</v>
      </c>
      <c r="ROF16" s="90">
        <v>35379</v>
      </c>
      <c r="ROG16" s="90">
        <v>35379</v>
      </c>
      <c r="ROH16" s="90">
        <v>35379</v>
      </c>
      <c r="ROI16" s="90">
        <v>35379</v>
      </c>
      <c r="ROJ16" s="90">
        <v>35379</v>
      </c>
      <c r="ROK16" s="90">
        <v>35379</v>
      </c>
      <c r="ROL16" s="90">
        <v>35379</v>
      </c>
      <c r="ROM16" s="90">
        <v>35379</v>
      </c>
      <c r="RON16" s="90">
        <v>35379</v>
      </c>
      <c r="ROO16" s="90">
        <v>35379</v>
      </c>
      <c r="ROP16" s="90">
        <v>35379</v>
      </c>
      <c r="ROQ16" s="90">
        <v>35379</v>
      </c>
      <c r="ROR16" s="90">
        <v>35379</v>
      </c>
      <c r="ROS16" s="90">
        <v>35379</v>
      </c>
      <c r="ROT16" s="90">
        <v>35379</v>
      </c>
      <c r="ROU16" s="90">
        <v>35379</v>
      </c>
      <c r="ROV16" s="90">
        <v>35379</v>
      </c>
      <c r="ROW16" s="90">
        <v>35379</v>
      </c>
      <c r="ROX16" s="90">
        <v>35379</v>
      </c>
      <c r="ROY16" s="90">
        <v>35379</v>
      </c>
      <c r="ROZ16" s="90">
        <v>35379</v>
      </c>
      <c r="RPA16" s="90">
        <v>35379</v>
      </c>
      <c r="RPB16" s="90">
        <v>35379</v>
      </c>
      <c r="RPC16" s="90">
        <v>35379</v>
      </c>
      <c r="RPD16" s="90">
        <v>35379</v>
      </c>
      <c r="RPE16" s="90">
        <v>35379</v>
      </c>
      <c r="RPF16" s="90">
        <v>35379</v>
      </c>
      <c r="RPG16" s="90">
        <v>35379</v>
      </c>
      <c r="RPH16" s="90">
        <v>35379</v>
      </c>
      <c r="RPI16" s="90">
        <v>35379</v>
      </c>
      <c r="RPJ16" s="90">
        <v>35379</v>
      </c>
      <c r="RPK16" s="90">
        <v>35379</v>
      </c>
      <c r="RPL16" s="90">
        <v>35379</v>
      </c>
      <c r="RPM16" s="90">
        <v>35379</v>
      </c>
      <c r="RPN16" s="90">
        <v>35379</v>
      </c>
      <c r="RPO16" s="90">
        <v>35379</v>
      </c>
      <c r="RPP16" s="90">
        <v>35379</v>
      </c>
      <c r="RPQ16" s="90">
        <v>35379</v>
      </c>
      <c r="RPR16" s="90">
        <v>35379</v>
      </c>
      <c r="RPS16" s="90">
        <v>35379</v>
      </c>
      <c r="RPT16" s="90">
        <v>35379</v>
      </c>
      <c r="RPU16" s="90">
        <v>35379</v>
      </c>
      <c r="RPV16" s="90">
        <v>35379</v>
      </c>
      <c r="RPW16" s="90">
        <v>35379</v>
      </c>
      <c r="RPX16" s="90">
        <v>35379</v>
      </c>
      <c r="RPY16" s="90">
        <v>35379</v>
      </c>
      <c r="RPZ16" s="90">
        <v>35379</v>
      </c>
      <c r="RQA16" s="90">
        <v>35379</v>
      </c>
      <c r="RQB16" s="90">
        <v>35379</v>
      </c>
      <c r="RQC16" s="90">
        <v>35379</v>
      </c>
      <c r="RQD16" s="90">
        <v>35379</v>
      </c>
      <c r="RQE16" s="90">
        <v>35379</v>
      </c>
      <c r="RQF16" s="90">
        <v>35379</v>
      </c>
      <c r="RQG16" s="90">
        <v>35379</v>
      </c>
      <c r="RQH16" s="90">
        <v>35379</v>
      </c>
      <c r="RQI16" s="90">
        <v>35379</v>
      </c>
      <c r="RQJ16" s="90">
        <v>35379</v>
      </c>
      <c r="RQK16" s="90">
        <v>35379</v>
      </c>
      <c r="RQL16" s="90">
        <v>35379</v>
      </c>
      <c r="RQM16" s="90">
        <v>35379</v>
      </c>
      <c r="RQN16" s="90">
        <v>35379</v>
      </c>
      <c r="RQO16" s="90">
        <v>35379</v>
      </c>
      <c r="RQP16" s="90">
        <v>35379</v>
      </c>
      <c r="RQQ16" s="90">
        <v>35379</v>
      </c>
      <c r="RQR16" s="90">
        <v>35379</v>
      </c>
      <c r="RQS16" s="90">
        <v>35379</v>
      </c>
      <c r="RQT16" s="90">
        <v>35379</v>
      </c>
      <c r="RQU16" s="90">
        <v>35379</v>
      </c>
      <c r="RQV16" s="90">
        <v>35379</v>
      </c>
      <c r="RQW16" s="90">
        <v>35379</v>
      </c>
      <c r="RQX16" s="90">
        <v>35379</v>
      </c>
      <c r="RQY16" s="90">
        <v>35379</v>
      </c>
      <c r="RQZ16" s="90">
        <v>35379</v>
      </c>
      <c r="RRA16" s="90">
        <v>35379</v>
      </c>
      <c r="RRB16" s="90">
        <v>35379</v>
      </c>
      <c r="RRC16" s="90">
        <v>35379</v>
      </c>
      <c r="RRD16" s="90">
        <v>35379</v>
      </c>
      <c r="RRE16" s="90">
        <v>35379</v>
      </c>
      <c r="RRF16" s="90">
        <v>35379</v>
      </c>
      <c r="RRG16" s="90">
        <v>35379</v>
      </c>
      <c r="RRH16" s="90">
        <v>35379</v>
      </c>
      <c r="RRI16" s="90">
        <v>35379</v>
      </c>
      <c r="RRJ16" s="90">
        <v>35379</v>
      </c>
      <c r="RRK16" s="90">
        <v>35379</v>
      </c>
      <c r="RRL16" s="90">
        <v>35379</v>
      </c>
      <c r="RRM16" s="90">
        <v>35379</v>
      </c>
      <c r="RRN16" s="90">
        <v>35379</v>
      </c>
      <c r="RRO16" s="90">
        <v>35379</v>
      </c>
      <c r="RRP16" s="90">
        <v>35379</v>
      </c>
      <c r="RRQ16" s="90">
        <v>35379</v>
      </c>
      <c r="RRR16" s="90">
        <v>35379</v>
      </c>
      <c r="RRS16" s="90">
        <v>35379</v>
      </c>
      <c r="RRT16" s="90">
        <v>35379</v>
      </c>
      <c r="RRU16" s="90">
        <v>35379</v>
      </c>
      <c r="RRV16" s="90">
        <v>35379</v>
      </c>
      <c r="RRW16" s="90">
        <v>35379</v>
      </c>
      <c r="RRX16" s="90">
        <v>35379</v>
      </c>
      <c r="RRY16" s="90">
        <v>35379</v>
      </c>
      <c r="RRZ16" s="90">
        <v>35379</v>
      </c>
      <c r="RSA16" s="90">
        <v>35379</v>
      </c>
      <c r="RSB16" s="90">
        <v>35379</v>
      </c>
      <c r="RSC16" s="90">
        <v>35379</v>
      </c>
      <c r="RSD16" s="90">
        <v>35379</v>
      </c>
      <c r="RSE16" s="90">
        <v>35379</v>
      </c>
      <c r="RSF16" s="90">
        <v>35379</v>
      </c>
      <c r="RSG16" s="90">
        <v>35379</v>
      </c>
      <c r="RSH16" s="90">
        <v>35379</v>
      </c>
      <c r="RSI16" s="90">
        <v>35379</v>
      </c>
      <c r="RSJ16" s="90">
        <v>35379</v>
      </c>
      <c r="RSK16" s="90">
        <v>35379</v>
      </c>
      <c r="RSL16" s="90">
        <v>35379</v>
      </c>
      <c r="RSM16" s="90">
        <v>35379</v>
      </c>
      <c r="RSN16" s="90">
        <v>35379</v>
      </c>
      <c r="RSO16" s="90">
        <v>35379</v>
      </c>
      <c r="RSP16" s="90">
        <v>35379</v>
      </c>
      <c r="RSQ16" s="90">
        <v>35379</v>
      </c>
      <c r="RSR16" s="90">
        <v>35379</v>
      </c>
      <c r="RSS16" s="90">
        <v>35379</v>
      </c>
      <c r="RST16" s="90">
        <v>35379</v>
      </c>
      <c r="RSU16" s="90">
        <v>35379</v>
      </c>
      <c r="RSV16" s="90">
        <v>35379</v>
      </c>
      <c r="RSW16" s="90">
        <v>35379</v>
      </c>
      <c r="RSX16" s="90">
        <v>35379</v>
      </c>
      <c r="RSY16" s="90">
        <v>35379</v>
      </c>
      <c r="RSZ16" s="90">
        <v>35379</v>
      </c>
      <c r="RTA16" s="90">
        <v>35379</v>
      </c>
      <c r="RTB16" s="90">
        <v>35379</v>
      </c>
      <c r="RTC16" s="90">
        <v>35379</v>
      </c>
      <c r="RTD16" s="90">
        <v>35379</v>
      </c>
      <c r="RTE16" s="90">
        <v>35379</v>
      </c>
      <c r="RTF16" s="90">
        <v>35379</v>
      </c>
      <c r="RTG16" s="90">
        <v>35379</v>
      </c>
      <c r="RTH16" s="90">
        <v>35379</v>
      </c>
      <c r="RTI16" s="90">
        <v>35379</v>
      </c>
      <c r="RTJ16" s="90">
        <v>35379</v>
      </c>
      <c r="RTK16" s="90">
        <v>35379</v>
      </c>
      <c r="RTL16" s="90">
        <v>35379</v>
      </c>
      <c r="RTM16" s="90">
        <v>35379</v>
      </c>
      <c r="RTN16" s="90">
        <v>35379</v>
      </c>
      <c r="RTO16" s="90">
        <v>35379</v>
      </c>
      <c r="RTP16" s="90">
        <v>35379</v>
      </c>
      <c r="RTQ16" s="90">
        <v>35379</v>
      </c>
      <c r="RTR16" s="90">
        <v>35379</v>
      </c>
      <c r="RTS16" s="90">
        <v>35379</v>
      </c>
      <c r="RTT16" s="90">
        <v>35379</v>
      </c>
      <c r="RTU16" s="90">
        <v>35379</v>
      </c>
      <c r="RTV16" s="90">
        <v>35379</v>
      </c>
      <c r="RTW16" s="90">
        <v>35379</v>
      </c>
      <c r="RTX16" s="90">
        <v>35379</v>
      </c>
      <c r="RTY16" s="90">
        <v>35379</v>
      </c>
      <c r="RTZ16" s="90">
        <v>35379</v>
      </c>
      <c r="RUA16" s="90">
        <v>35379</v>
      </c>
      <c r="RUB16" s="90">
        <v>35379</v>
      </c>
      <c r="RUC16" s="90">
        <v>35379</v>
      </c>
      <c r="RUD16" s="90">
        <v>35379</v>
      </c>
      <c r="RUE16" s="90">
        <v>35379</v>
      </c>
      <c r="RUF16" s="90">
        <v>35379</v>
      </c>
      <c r="RUG16" s="90">
        <v>35379</v>
      </c>
      <c r="RUH16" s="90">
        <v>35379</v>
      </c>
      <c r="RUI16" s="90">
        <v>35379</v>
      </c>
      <c r="RUJ16" s="90">
        <v>35379</v>
      </c>
      <c r="RUK16" s="90">
        <v>35379</v>
      </c>
      <c r="RUL16" s="90">
        <v>35379</v>
      </c>
      <c r="RUM16" s="90">
        <v>35379</v>
      </c>
      <c r="RUN16" s="90">
        <v>35379</v>
      </c>
      <c r="RUO16" s="90">
        <v>35379</v>
      </c>
      <c r="RUP16" s="90">
        <v>35379</v>
      </c>
      <c r="RUQ16" s="90">
        <v>35379</v>
      </c>
      <c r="RUR16" s="90">
        <v>35379</v>
      </c>
      <c r="RUS16" s="90">
        <v>35379</v>
      </c>
      <c r="RUT16" s="90">
        <v>35379</v>
      </c>
      <c r="RUU16" s="90">
        <v>35379</v>
      </c>
      <c r="RUV16" s="90">
        <v>35379</v>
      </c>
      <c r="RUW16" s="90">
        <v>35379</v>
      </c>
      <c r="RUX16" s="90">
        <v>35379</v>
      </c>
      <c r="RUY16" s="90">
        <v>35379</v>
      </c>
      <c r="RUZ16" s="90">
        <v>35379</v>
      </c>
      <c r="RVA16" s="90">
        <v>35379</v>
      </c>
      <c r="RVB16" s="90">
        <v>35379</v>
      </c>
      <c r="RVC16" s="90">
        <v>35379</v>
      </c>
      <c r="RVD16" s="90">
        <v>35379</v>
      </c>
      <c r="RVE16" s="90">
        <v>35379</v>
      </c>
      <c r="RVF16" s="90">
        <v>35379</v>
      </c>
      <c r="RVG16" s="90">
        <v>35379</v>
      </c>
      <c r="RVH16" s="90">
        <v>35379</v>
      </c>
      <c r="RVI16" s="90">
        <v>35379</v>
      </c>
      <c r="RVJ16" s="90">
        <v>35379</v>
      </c>
      <c r="RVK16" s="90">
        <v>35379</v>
      </c>
      <c r="RVL16" s="90">
        <v>35379</v>
      </c>
      <c r="RVM16" s="90">
        <v>35379</v>
      </c>
      <c r="RVN16" s="90">
        <v>35379</v>
      </c>
      <c r="RVO16" s="90">
        <v>35379</v>
      </c>
      <c r="RVP16" s="90">
        <v>35379</v>
      </c>
      <c r="RVQ16" s="90">
        <v>35379</v>
      </c>
      <c r="RVR16" s="90">
        <v>35379</v>
      </c>
      <c r="RVS16" s="90">
        <v>35379</v>
      </c>
      <c r="RVT16" s="90">
        <v>35379</v>
      </c>
      <c r="RVU16" s="90">
        <v>35379</v>
      </c>
      <c r="RVV16" s="90">
        <v>35379</v>
      </c>
      <c r="RVW16" s="90">
        <v>35379</v>
      </c>
      <c r="RVX16" s="90">
        <v>35379</v>
      </c>
      <c r="RVY16" s="90">
        <v>35379</v>
      </c>
      <c r="RVZ16" s="90">
        <v>35379</v>
      </c>
      <c r="RWA16" s="90">
        <v>35379</v>
      </c>
      <c r="RWB16" s="90">
        <v>35379</v>
      </c>
      <c r="RWC16" s="90">
        <v>35379</v>
      </c>
      <c r="RWD16" s="90">
        <v>35379</v>
      </c>
      <c r="RWE16" s="90">
        <v>35379</v>
      </c>
      <c r="RWF16" s="90">
        <v>35379</v>
      </c>
      <c r="RWG16" s="90">
        <v>35379</v>
      </c>
      <c r="RWH16" s="90">
        <v>35379</v>
      </c>
      <c r="RWI16" s="90">
        <v>35379</v>
      </c>
      <c r="RWJ16" s="90">
        <v>35379</v>
      </c>
      <c r="RWK16" s="90">
        <v>35379</v>
      </c>
      <c r="RWL16" s="90">
        <v>35379</v>
      </c>
      <c r="RWM16" s="90">
        <v>35379</v>
      </c>
      <c r="RWN16" s="90">
        <v>35379</v>
      </c>
      <c r="RWO16" s="90">
        <v>35379</v>
      </c>
      <c r="RWP16" s="90">
        <v>35379</v>
      </c>
      <c r="RWQ16" s="90">
        <v>35379</v>
      </c>
      <c r="RWR16" s="90">
        <v>35379</v>
      </c>
      <c r="RWS16" s="90">
        <v>35379</v>
      </c>
      <c r="RWT16" s="90">
        <v>35379</v>
      </c>
      <c r="RWU16" s="90">
        <v>35379</v>
      </c>
      <c r="RWV16" s="90">
        <v>35379</v>
      </c>
      <c r="RWW16" s="90">
        <v>35379</v>
      </c>
      <c r="RWX16" s="90">
        <v>35379</v>
      </c>
      <c r="RWY16" s="90">
        <v>35379</v>
      </c>
      <c r="RWZ16" s="90">
        <v>35379</v>
      </c>
      <c r="RXA16" s="90">
        <v>35379</v>
      </c>
      <c r="RXB16" s="90">
        <v>35379</v>
      </c>
      <c r="RXC16" s="90">
        <v>35379</v>
      </c>
      <c r="RXD16" s="90">
        <v>35379</v>
      </c>
      <c r="RXE16" s="90">
        <v>35379</v>
      </c>
      <c r="RXF16" s="90">
        <v>35379</v>
      </c>
      <c r="RXG16" s="90">
        <v>35379</v>
      </c>
      <c r="RXH16" s="90">
        <v>35379</v>
      </c>
      <c r="RXI16" s="90">
        <v>35379</v>
      </c>
      <c r="RXJ16" s="90">
        <v>35379</v>
      </c>
      <c r="RXK16" s="90">
        <v>35379</v>
      </c>
      <c r="RXL16" s="90">
        <v>35379</v>
      </c>
      <c r="RXM16" s="90">
        <v>35379</v>
      </c>
      <c r="RXN16" s="90">
        <v>35379</v>
      </c>
      <c r="RXO16" s="90">
        <v>35379</v>
      </c>
      <c r="RXP16" s="90">
        <v>35379</v>
      </c>
      <c r="RXQ16" s="90">
        <v>35379</v>
      </c>
      <c r="RXR16" s="90">
        <v>35379</v>
      </c>
      <c r="RXS16" s="90">
        <v>35379</v>
      </c>
      <c r="RXT16" s="90">
        <v>35379</v>
      </c>
      <c r="RXU16" s="90">
        <v>35379</v>
      </c>
      <c r="RXV16" s="90">
        <v>35379</v>
      </c>
      <c r="RXW16" s="90">
        <v>35379</v>
      </c>
      <c r="RXX16" s="90">
        <v>35379</v>
      </c>
      <c r="RXY16" s="90">
        <v>35379</v>
      </c>
      <c r="RXZ16" s="90">
        <v>35379</v>
      </c>
      <c r="RYA16" s="90">
        <v>35379</v>
      </c>
      <c r="RYB16" s="90">
        <v>35379</v>
      </c>
      <c r="RYC16" s="90">
        <v>35379</v>
      </c>
      <c r="RYD16" s="90">
        <v>35379</v>
      </c>
      <c r="RYE16" s="90">
        <v>35379</v>
      </c>
      <c r="RYF16" s="90">
        <v>35379</v>
      </c>
      <c r="RYG16" s="90">
        <v>35379</v>
      </c>
      <c r="RYH16" s="90">
        <v>35379</v>
      </c>
      <c r="RYI16" s="90">
        <v>35379</v>
      </c>
      <c r="RYJ16" s="90">
        <v>35379</v>
      </c>
      <c r="RYK16" s="90">
        <v>35379</v>
      </c>
      <c r="RYL16" s="90">
        <v>35379</v>
      </c>
      <c r="RYM16" s="90">
        <v>35379</v>
      </c>
      <c r="RYN16" s="90">
        <v>35379</v>
      </c>
      <c r="RYO16" s="90">
        <v>35379</v>
      </c>
      <c r="RYP16" s="90">
        <v>35379</v>
      </c>
      <c r="RYQ16" s="90">
        <v>35379</v>
      </c>
      <c r="RYR16" s="90">
        <v>35379</v>
      </c>
      <c r="RYS16" s="90">
        <v>35379</v>
      </c>
      <c r="RYT16" s="90">
        <v>35379</v>
      </c>
      <c r="RYU16" s="90">
        <v>35379</v>
      </c>
      <c r="RYV16" s="90">
        <v>35379</v>
      </c>
      <c r="RYW16" s="90">
        <v>35379</v>
      </c>
      <c r="RYX16" s="90">
        <v>35379</v>
      </c>
      <c r="RYY16" s="90">
        <v>35379</v>
      </c>
      <c r="RYZ16" s="90">
        <v>35379</v>
      </c>
      <c r="RZA16" s="90">
        <v>35379</v>
      </c>
      <c r="RZB16" s="90">
        <v>35379</v>
      </c>
      <c r="RZC16" s="90">
        <v>35379</v>
      </c>
      <c r="RZD16" s="90">
        <v>35379</v>
      </c>
      <c r="RZE16" s="90">
        <v>35379</v>
      </c>
      <c r="RZF16" s="90">
        <v>35379</v>
      </c>
      <c r="RZG16" s="90">
        <v>35379</v>
      </c>
      <c r="RZH16" s="90">
        <v>35379</v>
      </c>
      <c r="RZI16" s="90">
        <v>35379</v>
      </c>
      <c r="RZJ16" s="90">
        <v>35379</v>
      </c>
      <c r="RZK16" s="90">
        <v>35379</v>
      </c>
      <c r="RZL16" s="90">
        <v>35379</v>
      </c>
      <c r="RZM16" s="90">
        <v>35379</v>
      </c>
      <c r="RZN16" s="90">
        <v>35379</v>
      </c>
      <c r="RZO16" s="90">
        <v>35379</v>
      </c>
      <c r="RZP16" s="90">
        <v>35379</v>
      </c>
      <c r="RZQ16" s="90">
        <v>35379</v>
      </c>
      <c r="RZR16" s="90">
        <v>35379</v>
      </c>
      <c r="RZS16" s="90">
        <v>35379</v>
      </c>
      <c r="RZT16" s="90">
        <v>35379</v>
      </c>
      <c r="RZU16" s="90">
        <v>35379</v>
      </c>
      <c r="RZV16" s="90">
        <v>35379</v>
      </c>
      <c r="RZW16" s="90">
        <v>35379</v>
      </c>
      <c r="RZX16" s="90">
        <v>35379</v>
      </c>
      <c r="RZY16" s="90">
        <v>35379</v>
      </c>
      <c r="RZZ16" s="90">
        <v>35379</v>
      </c>
      <c r="SAA16" s="90">
        <v>35379</v>
      </c>
      <c r="SAB16" s="90">
        <v>35379</v>
      </c>
      <c r="SAC16" s="90">
        <v>35379</v>
      </c>
      <c r="SAD16" s="90">
        <v>35379</v>
      </c>
      <c r="SAE16" s="90">
        <v>35379</v>
      </c>
      <c r="SAF16" s="90">
        <v>35379</v>
      </c>
      <c r="SAG16" s="90">
        <v>35379</v>
      </c>
      <c r="SAH16" s="90">
        <v>35379</v>
      </c>
      <c r="SAI16" s="90">
        <v>35379</v>
      </c>
      <c r="SAJ16" s="90">
        <v>35379</v>
      </c>
      <c r="SAK16" s="90">
        <v>35379</v>
      </c>
      <c r="SAL16" s="90">
        <v>35379</v>
      </c>
      <c r="SAM16" s="90">
        <v>35379</v>
      </c>
      <c r="SAN16" s="90">
        <v>35379</v>
      </c>
      <c r="SAO16" s="90">
        <v>35379</v>
      </c>
      <c r="SAP16" s="90">
        <v>35379</v>
      </c>
      <c r="SAQ16" s="90">
        <v>35379</v>
      </c>
      <c r="SAR16" s="90">
        <v>35379</v>
      </c>
      <c r="SAS16" s="90">
        <v>35379</v>
      </c>
      <c r="SAT16" s="90">
        <v>35379</v>
      </c>
      <c r="SAU16" s="90">
        <v>35379</v>
      </c>
      <c r="SAV16" s="90">
        <v>35379</v>
      </c>
      <c r="SAW16" s="90">
        <v>35379</v>
      </c>
      <c r="SAX16" s="90">
        <v>35379</v>
      </c>
      <c r="SAY16" s="90">
        <v>35379</v>
      </c>
      <c r="SAZ16" s="90">
        <v>35379</v>
      </c>
      <c r="SBA16" s="90">
        <v>35379</v>
      </c>
      <c r="SBB16" s="90">
        <v>35379</v>
      </c>
      <c r="SBC16" s="90">
        <v>35379</v>
      </c>
      <c r="SBD16" s="90">
        <v>35379</v>
      </c>
      <c r="SBE16" s="90">
        <v>35379</v>
      </c>
      <c r="SBF16" s="90">
        <v>35379</v>
      </c>
      <c r="SBG16" s="90">
        <v>35379</v>
      </c>
      <c r="SBH16" s="90">
        <v>35379</v>
      </c>
      <c r="SBI16" s="90">
        <v>35379</v>
      </c>
      <c r="SBJ16" s="90">
        <v>35379</v>
      </c>
      <c r="SBK16" s="90">
        <v>35379</v>
      </c>
      <c r="SBL16" s="90">
        <v>35379</v>
      </c>
      <c r="SBM16" s="90">
        <v>35379</v>
      </c>
      <c r="SBN16" s="90">
        <v>35379</v>
      </c>
      <c r="SBO16" s="90">
        <v>35379</v>
      </c>
      <c r="SBP16" s="90">
        <v>35379</v>
      </c>
      <c r="SBQ16" s="90">
        <v>35379</v>
      </c>
      <c r="SBR16" s="90">
        <v>35379</v>
      </c>
      <c r="SBS16" s="90">
        <v>35379</v>
      </c>
      <c r="SBT16" s="90">
        <v>35379</v>
      </c>
      <c r="SBU16" s="90">
        <v>35379</v>
      </c>
      <c r="SBV16" s="90">
        <v>35379</v>
      </c>
      <c r="SBW16" s="90">
        <v>35379</v>
      </c>
      <c r="SBX16" s="90">
        <v>35379</v>
      </c>
      <c r="SBY16" s="90">
        <v>35379</v>
      </c>
      <c r="SBZ16" s="90">
        <v>35379</v>
      </c>
      <c r="SCA16" s="90">
        <v>35379</v>
      </c>
      <c r="SCB16" s="90">
        <v>35379</v>
      </c>
      <c r="SCC16" s="90">
        <v>35379</v>
      </c>
      <c r="SCD16" s="90">
        <v>35379</v>
      </c>
      <c r="SCE16" s="90">
        <v>35379</v>
      </c>
      <c r="SCF16" s="90">
        <v>35379</v>
      </c>
      <c r="SCG16" s="90">
        <v>35379</v>
      </c>
      <c r="SCH16" s="90">
        <v>35379</v>
      </c>
      <c r="SCI16" s="90">
        <v>35379</v>
      </c>
      <c r="SCJ16" s="90">
        <v>35379</v>
      </c>
      <c r="SCK16" s="90">
        <v>35379</v>
      </c>
      <c r="SCL16" s="90">
        <v>35379</v>
      </c>
      <c r="SCM16" s="90">
        <v>35379</v>
      </c>
      <c r="SCN16" s="90">
        <v>35379</v>
      </c>
      <c r="SCO16" s="90">
        <v>35379</v>
      </c>
      <c r="SCP16" s="90">
        <v>35379</v>
      </c>
      <c r="SCQ16" s="90">
        <v>35379</v>
      </c>
      <c r="SCR16" s="90">
        <v>35379</v>
      </c>
      <c r="SCS16" s="90">
        <v>35379</v>
      </c>
      <c r="SCT16" s="90">
        <v>35379</v>
      </c>
      <c r="SCU16" s="90">
        <v>35379</v>
      </c>
      <c r="SCV16" s="90">
        <v>35379</v>
      </c>
      <c r="SCW16" s="90">
        <v>35379</v>
      </c>
      <c r="SCX16" s="90">
        <v>35379</v>
      </c>
      <c r="SCY16" s="90">
        <v>35379</v>
      </c>
      <c r="SCZ16" s="90">
        <v>35379</v>
      </c>
      <c r="SDA16" s="90">
        <v>35379</v>
      </c>
      <c r="SDB16" s="90">
        <v>35379</v>
      </c>
      <c r="SDC16" s="90">
        <v>35379</v>
      </c>
      <c r="SDD16" s="90">
        <v>35379</v>
      </c>
      <c r="SDE16" s="90">
        <v>35379</v>
      </c>
      <c r="SDF16" s="90">
        <v>35379</v>
      </c>
      <c r="SDG16" s="90">
        <v>35379</v>
      </c>
      <c r="SDH16" s="90">
        <v>35379</v>
      </c>
      <c r="SDI16" s="90">
        <v>35379</v>
      </c>
      <c r="SDJ16" s="90">
        <v>35379</v>
      </c>
      <c r="SDK16" s="90">
        <v>35379</v>
      </c>
      <c r="SDL16" s="90">
        <v>35379</v>
      </c>
      <c r="SDM16" s="90">
        <v>35379</v>
      </c>
      <c r="SDN16" s="90">
        <v>35379</v>
      </c>
      <c r="SDO16" s="90">
        <v>35379</v>
      </c>
      <c r="SDP16" s="90">
        <v>35379</v>
      </c>
      <c r="SDQ16" s="90">
        <v>35379</v>
      </c>
      <c r="SDR16" s="90">
        <v>35379</v>
      </c>
      <c r="SDS16" s="90">
        <v>35379</v>
      </c>
      <c r="SDT16" s="90">
        <v>35379</v>
      </c>
      <c r="SDU16" s="90">
        <v>35379</v>
      </c>
      <c r="SDV16" s="90">
        <v>35379</v>
      </c>
      <c r="SDW16" s="90">
        <v>35379</v>
      </c>
      <c r="SDX16" s="90">
        <v>35379</v>
      </c>
      <c r="SDY16" s="90">
        <v>35379</v>
      </c>
      <c r="SDZ16" s="90">
        <v>35379</v>
      </c>
      <c r="SEA16" s="90">
        <v>35379</v>
      </c>
      <c r="SEB16" s="90">
        <v>35379</v>
      </c>
      <c r="SEC16" s="90">
        <v>35379</v>
      </c>
      <c r="SED16" s="90">
        <v>35379</v>
      </c>
      <c r="SEE16" s="90">
        <v>35379</v>
      </c>
      <c r="SEF16" s="90">
        <v>35379</v>
      </c>
      <c r="SEG16" s="90">
        <v>35379</v>
      </c>
      <c r="SEH16" s="90">
        <v>35379</v>
      </c>
      <c r="SEI16" s="90">
        <v>35379</v>
      </c>
      <c r="SEJ16" s="90">
        <v>35379</v>
      </c>
      <c r="SEK16" s="90">
        <v>35379</v>
      </c>
      <c r="SEL16" s="90">
        <v>35379</v>
      </c>
      <c r="SEM16" s="90">
        <v>35379</v>
      </c>
      <c r="SEN16" s="90">
        <v>35379</v>
      </c>
      <c r="SEO16" s="90">
        <v>35379</v>
      </c>
      <c r="SEP16" s="90">
        <v>35379</v>
      </c>
      <c r="SEQ16" s="90">
        <v>35379</v>
      </c>
      <c r="SER16" s="90">
        <v>35379</v>
      </c>
      <c r="SES16" s="90">
        <v>35379</v>
      </c>
      <c r="SET16" s="90">
        <v>35379</v>
      </c>
      <c r="SEU16" s="90">
        <v>35379</v>
      </c>
      <c r="SEV16" s="90">
        <v>35379</v>
      </c>
      <c r="SEW16" s="90">
        <v>35379</v>
      </c>
      <c r="SEX16" s="90">
        <v>35379</v>
      </c>
      <c r="SEY16" s="90">
        <v>35379</v>
      </c>
      <c r="SEZ16" s="90">
        <v>35379</v>
      </c>
      <c r="SFA16" s="90">
        <v>35379</v>
      </c>
      <c r="SFB16" s="90">
        <v>35379</v>
      </c>
      <c r="SFC16" s="90">
        <v>35379</v>
      </c>
      <c r="SFD16" s="90">
        <v>35379</v>
      </c>
      <c r="SFE16" s="90">
        <v>35379</v>
      </c>
      <c r="SFF16" s="90">
        <v>35379</v>
      </c>
      <c r="SFG16" s="90">
        <v>35379</v>
      </c>
      <c r="SFH16" s="90">
        <v>35379</v>
      </c>
      <c r="SFI16" s="90">
        <v>35379</v>
      </c>
      <c r="SFJ16" s="90">
        <v>35379</v>
      </c>
      <c r="SFK16" s="90">
        <v>35379</v>
      </c>
      <c r="SFL16" s="90">
        <v>35379</v>
      </c>
      <c r="SFM16" s="90">
        <v>35379</v>
      </c>
      <c r="SFN16" s="90">
        <v>35379</v>
      </c>
      <c r="SFO16" s="90">
        <v>35379</v>
      </c>
      <c r="SFP16" s="90">
        <v>35379</v>
      </c>
      <c r="SFQ16" s="90">
        <v>35379</v>
      </c>
      <c r="SFR16" s="90">
        <v>35379</v>
      </c>
      <c r="SFS16" s="90">
        <v>35379</v>
      </c>
      <c r="SFT16" s="90">
        <v>35379</v>
      </c>
      <c r="SFU16" s="90">
        <v>35379</v>
      </c>
      <c r="SFV16" s="90">
        <v>35379</v>
      </c>
      <c r="SFW16" s="90">
        <v>35379</v>
      </c>
      <c r="SFX16" s="90">
        <v>35379</v>
      </c>
      <c r="SFY16" s="90">
        <v>35379</v>
      </c>
      <c r="SFZ16" s="90">
        <v>35379</v>
      </c>
      <c r="SGA16" s="90">
        <v>35379</v>
      </c>
      <c r="SGB16" s="90">
        <v>35379</v>
      </c>
      <c r="SGC16" s="90">
        <v>35379</v>
      </c>
      <c r="SGD16" s="90">
        <v>35379</v>
      </c>
      <c r="SGE16" s="90">
        <v>35379</v>
      </c>
      <c r="SGF16" s="90">
        <v>35379</v>
      </c>
      <c r="SGG16" s="90">
        <v>35379</v>
      </c>
      <c r="SGH16" s="90">
        <v>35379</v>
      </c>
      <c r="SGI16" s="90">
        <v>35379</v>
      </c>
      <c r="SGJ16" s="90">
        <v>35379</v>
      </c>
      <c r="SGK16" s="90">
        <v>35379</v>
      </c>
      <c r="SGL16" s="90">
        <v>35379</v>
      </c>
      <c r="SGM16" s="90">
        <v>35379</v>
      </c>
      <c r="SGN16" s="90">
        <v>35379</v>
      </c>
      <c r="SGO16" s="90">
        <v>35379</v>
      </c>
      <c r="SGP16" s="90">
        <v>35379</v>
      </c>
      <c r="SGQ16" s="90">
        <v>35379</v>
      </c>
      <c r="SGR16" s="90">
        <v>35379</v>
      </c>
      <c r="SGS16" s="90">
        <v>35379</v>
      </c>
      <c r="SGT16" s="90">
        <v>35379</v>
      </c>
      <c r="SGU16" s="90">
        <v>35379</v>
      </c>
      <c r="SGV16" s="90">
        <v>35379</v>
      </c>
      <c r="SGW16" s="90">
        <v>35379</v>
      </c>
      <c r="SGX16" s="90">
        <v>35379</v>
      </c>
      <c r="SGY16" s="90">
        <v>35379</v>
      </c>
      <c r="SGZ16" s="90">
        <v>35379</v>
      </c>
      <c r="SHA16" s="90">
        <v>35379</v>
      </c>
      <c r="SHB16" s="90">
        <v>35379</v>
      </c>
      <c r="SHC16" s="90">
        <v>35379</v>
      </c>
      <c r="SHD16" s="90">
        <v>35379</v>
      </c>
      <c r="SHE16" s="90">
        <v>35379</v>
      </c>
      <c r="SHF16" s="90">
        <v>35379</v>
      </c>
      <c r="SHG16" s="90">
        <v>35379</v>
      </c>
      <c r="SHH16" s="90">
        <v>35379</v>
      </c>
      <c r="SHI16" s="90">
        <v>35379</v>
      </c>
      <c r="SHJ16" s="90">
        <v>35379</v>
      </c>
      <c r="SHK16" s="90">
        <v>35379</v>
      </c>
      <c r="SHL16" s="90">
        <v>35379</v>
      </c>
      <c r="SHM16" s="90">
        <v>35379</v>
      </c>
      <c r="SHN16" s="90">
        <v>35379</v>
      </c>
      <c r="SHO16" s="90">
        <v>35379</v>
      </c>
      <c r="SHP16" s="90">
        <v>35379</v>
      </c>
      <c r="SHQ16" s="90">
        <v>35379</v>
      </c>
      <c r="SHR16" s="90">
        <v>35379</v>
      </c>
      <c r="SHS16" s="90">
        <v>35379</v>
      </c>
      <c r="SHT16" s="90">
        <v>35379</v>
      </c>
      <c r="SHU16" s="90">
        <v>35379</v>
      </c>
      <c r="SHV16" s="90">
        <v>35379</v>
      </c>
      <c r="SHW16" s="90">
        <v>35379</v>
      </c>
      <c r="SHX16" s="90">
        <v>35379</v>
      </c>
      <c r="SHY16" s="90">
        <v>35379</v>
      </c>
      <c r="SHZ16" s="90">
        <v>35379</v>
      </c>
      <c r="SIA16" s="90">
        <v>35379</v>
      </c>
      <c r="SIB16" s="90">
        <v>35379</v>
      </c>
      <c r="SIC16" s="90">
        <v>35379</v>
      </c>
      <c r="SID16" s="90">
        <v>35379</v>
      </c>
      <c r="SIE16" s="90">
        <v>35379</v>
      </c>
      <c r="SIF16" s="90">
        <v>35379</v>
      </c>
      <c r="SIG16" s="90">
        <v>35379</v>
      </c>
      <c r="SIH16" s="90">
        <v>35379</v>
      </c>
      <c r="SII16" s="90">
        <v>35379</v>
      </c>
      <c r="SIJ16" s="90">
        <v>35379</v>
      </c>
      <c r="SIK16" s="90">
        <v>35379</v>
      </c>
      <c r="SIL16" s="90">
        <v>35379</v>
      </c>
      <c r="SIM16" s="90">
        <v>35379</v>
      </c>
      <c r="SIN16" s="90">
        <v>35379</v>
      </c>
      <c r="SIO16" s="90">
        <v>35379</v>
      </c>
      <c r="SIP16" s="90">
        <v>35379</v>
      </c>
      <c r="SIQ16" s="90">
        <v>35379</v>
      </c>
      <c r="SIR16" s="90">
        <v>35379</v>
      </c>
      <c r="SIS16" s="90">
        <v>35379</v>
      </c>
      <c r="SIT16" s="90">
        <v>35379</v>
      </c>
      <c r="SIU16" s="90">
        <v>35379</v>
      </c>
      <c r="SIV16" s="90">
        <v>35379</v>
      </c>
      <c r="SIW16" s="90">
        <v>35379</v>
      </c>
      <c r="SIX16" s="90">
        <v>35379</v>
      </c>
      <c r="SIY16" s="90">
        <v>35379</v>
      </c>
      <c r="SIZ16" s="90">
        <v>35379</v>
      </c>
      <c r="SJA16" s="90">
        <v>35379</v>
      </c>
      <c r="SJB16" s="90">
        <v>35379</v>
      </c>
      <c r="SJC16" s="90">
        <v>35379</v>
      </c>
      <c r="SJD16" s="90">
        <v>35379</v>
      </c>
      <c r="SJE16" s="90">
        <v>35379</v>
      </c>
      <c r="SJF16" s="90">
        <v>35379</v>
      </c>
      <c r="SJG16" s="90">
        <v>35379</v>
      </c>
      <c r="SJH16" s="90">
        <v>35379</v>
      </c>
      <c r="SJI16" s="90">
        <v>35379</v>
      </c>
      <c r="SJJ16" s="90">
        <v>35379</v>
      </c>
      <c r="SJK16" s="90">
        <v>35379</v>
      </c>
      <c r="SJL16" s="90">
        <v>35379</v>
      </c>
      <c r="SJM16" s="90">
        <v>35379</v>
      </c>
      <c r="SJN16" s="90">
        <v>35379</v>
      </c>
      <c r="SJO16" s="90">
        <v>35379</v>
      </c>
      <c r="SJP16" s="90">
        <v>35379</v>
      </c>
      <c r="SJQ16" s="90">
        <v>35379</v>
      </c>
      <c r="SJR16" s="90">
        <v>35379</v>
      </c>
      <c r="SJS16" s="90">
        <v>35379</v>
      </c>
      <c r="SJT16" s="90">
        <v>35379</v>
      </c>
      <c r="SJU16" s="90">
        <v>35379</v>
      </c>
      <c r="SJV16" s="90">
        <v>35379</v>
      </c>
      <c r="SJW16" s="90">
        <v>35379</v>
      </c>
      <c r="SJX16" s="90">
        <v>35379</v>
      </c>
      <c r="SJY16" s="90">
        <v>35379</v>
      </c>
      <c r="SJZ16" s="90">
        <v>35379</v>
      </c>
      <c r="SKA16" s="90">
        <v>35379</v>
      </c>
      <c r="SKB16" s="90">
        <v>35379</v>
      </c>
      <c r="SKC16" s="90">
        <v>35379</v>
      </c>
      <c r="SKD16" s="90">
        <v>35379</v>
      </c>
      <c r="SKE16" s="90">
        <v>35379</v>
      </c>
      <c r="SKF16" s="90">
        <v>35379</v>
      </c>
      <c r="SKG16" s="90">
        <v>35379</v>
      </c>
      <c r="SKH16" s="90">
        <v>35379</v>
      </c>
      <c r="SKI16" s="90">
        <v>35379</v>
      </c>
      <c r="SKJ16" s="90">
        <v>35379</v>
      </c>
      <c r="SKK16" s="90">
        <v>35379</v>
      </c>
      <c r="SKL16" s="90">
        <v>35379</v>
      </c>
      <c r="SKM16" s="90">
        <v>35379</v>
      </c>
      <c r="SKN16" s="90">
        <v>35379</v>
      </c>
      <c r="SKO16" s="90">
        <v>35379</v>
      </c>
      <c r="SKP16" s="90">
        <v>35379</v>
      </c>
      <c r="SKQ16" s="90">
        <v>35379</v>
      </c>
      <c r="SKR16" s="90">
        <v>35379</v>
      </c>
      <c r="SKS16" s="90">
        <v>35379</v>
      </c>
      <c r="SKT16" s="90">
        <v>35379</v>
      </c>
      <c r="SKU16" s="90">
        <v>35379</v>
      </c>
      <c r="SKV16" s="90">
        <v>35379</v>
      </c>
      <c r="SKW16" s="90">
        <v>35379</v>
      </c>
      <c r="SKX16" s="90">
        <v>35379</v>
      </c>
      <c r="SKY16" s="90">
        <v>35379</v>
      </c>
      <c r="SKZ16" s="90">
        <v>35379</v>
      </c>
      <c r="SLA16" s="90">
        <v>35379</v>
      </c>
      <c r="SLB16" s="90">
        <v>35379</v>
      </c>
      <c r="SLC16" s="90">
        <v>35379</v>
      </c>
      <c r="SLD16" s="90">
        <v>35379</v>
      </c>
      <c r="SLE16" s="90">
        <v>35379</v>
      </c>
      <c r="SLF16" s="90">
        <v>35379</v>
      </c>
      <c r="SLG16" s="90">
        <v>35379</v>
      </c>
      <c r="SLH16" s="90">
        <v>35379</v>
      </c>
      <c r="SLI16" s="90">
        <v>35379</v>
      </c>
      <c r="SLJ16" s="90">
        <v>35379</v>
      </c>
      <c r="SLK16" s="90">
        <v>35379</v>
      </c>
      <c r="SLL16" s="90">
        <v>35379</v>
      </c>
      <c r="SLM16" s="90">
        <v>35379</v>
      </c>
      <c r="SLN16" s="90">
        <v>35379</v>
      </c>
      <c r="SLO16" s="90">
        <v>35379</v>
      </c>
      <c r="SLP16" s="90">
        <v>35379</v>
      </c>
      <c r="SLQ16" s="90">
        <v>35379</v>
      </c>
      <c r="SLR16" s="90">
        <v>35379</v>
      </c>
      <c r="SLS16" s="90">
        <v>35379</v>
      </c>
      <c r="SLT16" s="90">
        <v>35379</v>
      </c>
      <c r="SLU16" s="90">
        <v>35379</v>
      </c>
      <c r="SLV16" s="90">
        <v>35379</v>
      </c>
      <c r="SLW16" s="90">
        <v>35379</v>
      </c>
      <c r="SLX16" s="90">
        <v>35379</v>
      </c>
      <c r="SLY16" s="90">
        <v>35379</v>
      </c>
      <c r="SLZ16" s="90">
        <v>35379</v>
      </c>
      <c r="SMA16" s="90">
        <v>35379</v>
      </c>
      <c r="SMB16" s="90">
        <v>35379</v>
      </c>
      <c r="SMC16" s="90">
        <v>35379</v>
      </c>
      <c r="SMD16" s="90">
        <v>35379</v>
      </c>
      <c r="SME16" s="90">
        <v>35379</v>
      </c>
      <c r="SMF16" s="90">
        <v>35379</v>
      </c>
      <c r="SMG16" s="90">
        <v>35379</v>
      </c>
      <c r="SMH16" s="90">
        <v>35379</v>
      </c>
      <c r="SMI16" s="90">
        <v>35379</v>
      </c>
      <c r="SMJ16" s="90">
        <v>35379</v>
      </c>
      <c r="SMK16" s="90">
        <v>35379</v>
      </c>
      <c r="SML16" s="90">
        <v>35379</v>
      </c>
      <c r="SMM16" s="90">
        <v>35379</v>
      </c>
      <c r="SMN16" s="90">
        <v>35379</v>
      </c>
      <c r="SMO16" s="90">
        <v>35379</v>
      </c>
      <c r="SMP16" s="90">
        <v>35379</v>
      </c>
      <c r="SMQ16" s="90">
        <v>35379</v>
      </c>
      <c r="SMR16" s="90">
        <v>35379</v>
      </c>
      <c r="SMS16" s="90">
        <v>35379</v>
      </c>
      <c r="SMT16" s="90">
        <v>35379</v>
      </c>
      <c r="SMU16" s="90">
        <v>35379</v>
      </c>
      <c r="SMV16" s="90">
        <v>35379</v>
      </c>
      <c r="SMW16" s="90">
        <v>35379</v>
      </c>
      <c r="SMX16" s="90">
        <v>35379</v>
      </c>
      <c r="SMY16" s="90">
        <v>35379</v>
      </c>
      <c r="SMZ16" s="90">
        <v>35379</v>
      </c>
      <c r="SNA16" s="90">
        <v>35379</v>
      </c>
      <c r="SNB16" s="90">
        <v>35379</v>
      </c>
      <c r="SNC16" s="90">
        <v>35379</v>
      </c>
      <c r="SND16" s="90">
        <v>35379</v>
      </c>
      <c r="SNE16" s="90">
        <v>35379</v>
      </c>
      <c r="SNF16" s="90">
        <v>35379</v>
      </c>
      <c r="SNG16" s="90">
        <v>35379</v>
      </c>
      <c r="SNH16" s="90">
        <v>35379</v>
      </c>
      <c r="SNI16" s="90">
        <v>35379</v>
      </c>
      <c r="SNJ16" s="90">
        <v>35379</v>
      </c>
      <c r="SNK16" s="90">
        <v>35379</v>
      </c>
      <c r="SNL16" s="90">
        <v>35379</v>
      </c>
      <c r="SNM16" s="90">
        <v>35379</v>
      </c>
      <c r="SNN16" s="90">
        <v>35379</v>
      </c>
      <c r="SNO16" s="90">
        <v>35379</v>
      </c>
      <c r="SNP16" s="90">
        <v>35379</v>
      </c>
      <c r="SNQ16" s="90">
        <v>35379</v>
      </c>
      <c r="SNR16" s="90">
        <v>35379</v>
      </c>
      <c r="SNS16" s="90">
        <v>35379</v>
      </c>
      <c r="SNT16" s="90">
        <v>35379</v>
      </c>
      <c r="SNU16" s="90">
        <v>35379</v>
      </c>
      <c r="SNV16" s="90">
        <v>35379</v>
      </c>
      <c r="SNW16" s="90">
        <v>35379</v>
      </c>
      <c r="SNX16" s="90">
        <v>35379</v>
      </c>
      <c r="SNY16" s="90">
        <v>35379</v>
      </c>
      <c r="SNZ16" s="90">
        <v>35379</v>
      </c>
      <c r="SOA16" s="90">
        <v>35379</v>
      </c>
      <c r="SOB16" s="90">
        <v>35379</v>
      </c>
      <c r="SOC16" s="90">
        <v>35379</v>
      </c>
      <c r="SOD16" s="90">
        <v>35379</v>
      </c>
      <c r="SOE16" s="90">
        <v>35379</v>
      </c>
      <c r="SOF16" s="90">
        <v>35379</v>
      </c>
      <c r="SOG16" s="90">
        <v>35379</v>
      </c>
      <c r="SOH16" s="90">
        <v>35379</v>
      </c>
      <c r="SOI16" s="90">
        <v>35379</v>
      </c>
      <c r="SOJ16" s="90">
        <v>35379</v>
      </c>
      <c r="SOK16" s="90">
        <v>35379</v>
      </c>
      <c r="SOL16" s="90">
        <v>35379</v>
      </c>
      <c r="SOM16" s="90">
        <v>35379</v>
      </c>
      <c r="SON16" s="90">
        <v>35379</v>
      </c>
      <c r="SOO16" s="90">
        <v>35379</v>
      </c>
      <c r="SOP16" s="90">
        <v>35379</v>
      </c>
      <c r="SOQ16" s="90">
        <v>35379</v>
      </c>
      <c r="SOR16" s="90">
        <v>35379</v>
      </c>
      <c r="SOS16" s="90">
        <v>35379</v>
      </c>
      <c r="SOT16" s="90">
        <v>35379</v>
      </c>
      <c r="SOU16" s="90">
        <v>35379</v>
      </c>
      <c r="SOV16" s="90">
        <v>35379</v>
      </c>
      <c r="SOW16" s="90">
        <v>35379</v>
      </c>
      <c r="SOX16" s="90">
        <v>35379</v>
      </c>
      <c r="SOY16" s="90">
        <v>35379</v>
      </c>
      <c r="SOZ16" s="90">
        <v>35379</v>
      </c>
      <c r="SPA16" s="90">
        <v>35379</v>
      </c>
      <c r="SPB16" s="90">
        <v>35379</v>
      </c>
      <c r="SPC16" s="90">
        <v>35379</v>
      </c>
      <c r="SPD16" s="90">
        <v>35379</v>
      </c>
      <c r="SPE16" s="90">
        <v>35379</v>
      </c>
      <c r="SPF16" s="90">
        <v>35379</v>
      </c>
      <c r="SPG16" s="90">
        <v>35379</v>
      </c>
      <c r="SPH16" s="90">
        <v>35379</v>
      </c>
      <c r="SPI16" s="90">
        <v>35379</v>
      </c>
      <c r="SPJ16" s="90">
        <v>35379</v>
      </c>
      <c r="SPK16" s="90">
        <v>35379</v>
      </c>
      <c r="SPL16" s="90">
        <v>35379</v>
      </c>
      <c r="SPM16" s="90">
        <v>35379</v>
      </c>
      <c r="SPN16" s="90">
        <v>35379</v>
      </c>
      <c r="SPO16" s="90">
        <v>35379</v>
      </c>
      <c r="SPP16" s="90">
        <v>35379</v>
      </c>
      <c r="SPQ16" s="90">
        <v>35379</v>
      </c>
      <c r="SPR16" s="90">
        <v>35379</v>
      </c>
      <c r="SPS16" s="90">
        <v>35379</v>
      </c>
      <c r="SPT16" s="90">
        <v>35379</v>
      </c>
      <c r="SPU16" s="90">
        <v>35379</v>
      </c>
      <c r="SPV16" s="90">
        <v>35379</v>
      </c>
      <c r="SPW16" s="90">
        <v>35379</v>
      </c>
      <c r="SPX16" s="90">
        <v>35379</v>
      </c>
      <c r="SPY16" s="90">
        <v>35379</v>
      </c>
      <c r="SPZ16" s="90">
        <v>35379</v>
      </c>
      <c r="SQA16" s="90">
        <v>35379</v>
      </c>
      <c r="SQB16" s="90">
        <v>35379</v>
      </c>
      <c r="SQC16" s="90">
        <v>35379</v>
      </c>
      <c r="SQD16" s="90">
        <v>35379</v>
      </c>
      <c r="SQE16" s="90">
        <v>35379</v>
      </c>
      <c r="SQF16" s="90">
        <v>35379</v>
      </c>
      <c r="SQG16" s="90">
        <v>35379</v>
      </c>
      <c r="SQH16" s="90">
        <v>35379</v>
      </c>
      <c r="SQI16" s="90">
        <v>35379</v>
      </c>
      <c r="SQJ16" s="90">
        <v>35379</v>
      </c>
      <c r="SQK16" s="90">
        <v>35379</v>
      </c>
      <c r="SQL16" s="90">
        <v>35379</v>
      </c>
      <c r="SQM16" s="90">
        <v>35379</v>
      </c>
      <c r="SQN16" s="90">
        <v>35379</v>
      </c>
      <c r="SQO16" s="90">
        <v>35379</v>
      </c>
      <c r="SQP16" s="90">
        <v>35379</v>
      </c>
      <c r="SQQ16" s="90">
        <v>35379</v>
      </c>
      <c r="SQR16" s="90">
        <v>35379</v>
      </c>
      <c r="SQS16" s="90">
        <v>35379</v>
      </c>
      <c r="SQT16" s="90">
        <v>35379</v>
      </c>
      <c r="SQU16" s="90">
        <v>35379</v>
      </c>
      <c r="SQV16" s="90">
        <v>35379</v>
      </c>
      <c r="SQW16" s="90">
        <v>35379</v>
      </c>
      <c r="SQX16" s="90">
        <v>35379</v>
      </c>
      <c r="SQY16" s="90">
        <v>35379</v>
      </c>
      <c r="SQZ16" s="90">
        <v>35379</v>
      </c>
      <c r="SRA16" s="90">
        <v>35379</v>
      </c>
      <c r="SRB16" s="90">
        <v>35379</v>
      </c>
      <c r="SRC16" s="90">
        <v>35379</v>
      </c>
      <c r="SRD16" s="90">
        <v>35379</v>
      </c>
      <c r="SRE16" s="90">
        <v>35379</v>
      </c>
      <c r="SRF16" s="90">
        <v>35379</v>
      </c>
      <c r="SRG16" s="90">
        <v>35379</v>
      </c>
      <c r="SRH16" s="90">
        <v>35379</v>
      </c>
      <c r="SRI16" s="90">
        <v>35379</v>
      </c>
      <c r="SRJ16" s="90">
        <v>35379</v>
      </c>
      <c r="SRK16" s="90">
        <v>35379</v>
      </c>
      <c r="SRL16" s="90">
        <v>35379</v>
      </c>
      <c r="SRM16" s="90">
        <v>35379</v>
      </c>
      <c r="SRN16" s="90">
        <v>35379</v>
      </c>
      <c r="SRO16" s="90">
        <v>35379</v>
      </c>
      <c r="SRP16" s="90">
        <v>35379</v>
      </c>
      <c r="SRQ16" s="90">
        <v>35379</v>
      </c>
      <c r="SRR16" s="90">
        <v>35379</v>
      </c>
      <c r="SRS16" s="90">
        <v>35379</v>
      </c>
      <c r="SRT16" s="90">
        <v>35379</v>
      </c>
      <c r="SRU16" s="90">
        <v>35379</v>
      </c>
      <c r="SRV16" s="90">
        <v>35379</v>
      </c>
      <c r="SRW16" s="90">
        <v>35379</v>
      </c>
      <c r="SRX16" s="90">
        <v>35379</v>
      </c>
      <c r="SRY16" s="90">
        <v>35379</v>
      </c>
      <c r="SRZ16" s="90">
        <v>35379</v>
      </c>
      <c r="SSA16" s="90">
        <v>35379</v>
      </c>
      <c r="SSB16" s="90">
        <v>35379</v>
      </c>
      <c r="SSC16" s="90">
        <v>35379</v>
      </c>
      <c r="SSD16" s="90">
        <v>35379</v>
      </c>
      <c r="SSE16" s="90">
        <v>35379</v>
      </c>
      <c r="SSF16" s="90">
        <v>35379</v>
      </c>
      <c r="SSG16" s="90">
        <v>35379</v>
      </c>
      <c r="SSH16" s="90">
        <v>35379</v>
      </c>
      <c r="SSI16" s="90">
        <v>35379</v>
      </c>
      <c r="SSJ16" s="90">
        <v>35379</v>
      </c>
      <c r="SSK16" s="90">
        <v>35379</v>
      </c>
      <c r="SSL16" s="90">
        <v>35379</v>
      </c>
      <c r="SSM16" s="90">
        <v>35379</v>
      </c>
      <c r="SSN16" s="90">
        <v>35379</v>
      </c>
      <c r="SSO16" s="90">
        <v>35379</v>
      </c>
      <c r="SSP16" s="90">
        <v>35379</v>
      </c>
      <c r="SSQ16" s="90">
        <v>35379</v>
      </c>
      <c r="SSR16" s="90">
        <v>35379</v>
      </c>
      <c r="SSS16" s="90">
        <v>35379</v>
      </c>
      <c r="SST16" s="90">
        <v>35379</v>
      </c>
      <c r="SSU16" s="90">
        <v>35379</v>
      </c>
      <c r="SSV16" s="90">
        <v>35379</v>
      </c>
      <c r="SSW16" s="90">
        <v>35379</v>
      </c>
      <c r="SSX16" s="90">
        <v>35379</v>
      </c>
      <c r="SSY16" s="90">
        <v>35379</v>
      </c>
      <c r="SSZ16" s="90">
        <v>35379</v>
      </c>
      <c r="STA16" s="90">
        <v>35379</v>
      </c>
      <c r="STB16" s="90">
        <v>35379</v>
      </c>
      <c r="STC16" s="90">
        <v>35379</v>
      </c>
      <c r="STD16" s="90">
        <v>35379</v>
      </c>
      <c r="STE16" s="90">
        <v>35379</v>
      </c>
      <c r="STF16" s="90">
        <v>35379</v>
      </c>
      <c r="STG16" s="90">
        <v>35379</v>
      </c>
      <c r="STH16" s="90">
        <v>35379</v>
      </c>
      <c r="STI16" s="90">
        <v>35379</v>
      </c>
      <c r="STJ16" s="90">
        <v>35379</v>
      </c>
      <c r="STK16" s="90">
        <v>35379</v>
      </c>
      <c r="STL16" s="90">
        <v>35379</v>
      </c>
      <c r="STM16" s="90">
        <v>35379</v>
      </c>
      <c r="STN16" s="90">
        <v>35379</v>
      </c>
      <c r="STO16" s="90">
        <v>35379</v>
      </c>
      <c r="STP16" s="90">
        <v>35379</v>
      </c>
      <c r="STQ16" s="90">
        <v>35379</v>
      </c>
      <c r="STR16" s="90">
        <v>35379</v>
      </c>
      <c r="STS16" s="90">
        <v>35379</v>
      </c>
      <c r="STT16" s="90">
        <v>35379</v>
      </c>
      <c r="STU16" s="90">
        <v>35379</v>
      </c>
      <c r="STV16" s="90">
        <v>35379</v>
      </c>
      <c r="STW16" s="90">
        <v>35379</v>
      </c>
      <c r="STX16" s="90">
        <v>35379</v>
      </c>
      <c r="STY16" s="90">
        <v>35379</v>
      </c>
      <c r="STZ16" s="90">
        <v>35379</v>
      </c>
      <c r="SUA16" s="90">
        <v>35379</v>
      </c>
      <c r="SUB16" s="90">
        <v>35379</v>
      </c>
      <c r="SUC16" s="90">
        <v>35379</v>
      </c>
      <c r="SUD16" s="90">
        <v>35379</v>
      </c>
      <c r="SUE16" s="90">
        <v>35379</v>
      </c>
      <c r="SUF16" s="90">
        <v>35379</v>
      </c>
      <c r="SUG16" s="90">
        <v>35379</v>
      </c>
      <c r="SUH16" s="90">
        <v>35379</v>
      </c>
      <c r="SUI16" s="90">
        <v>35379</v>
      </c>
      <c r="SUJ16" s="90">
        <v>35379</v>
      </c>
      <c r="SUK16" s="90">
        <v>35379</v>
      </c>
      <c r="SUL16" s="90">
        <v>35379</v>
      </c>
      <c r="SUM16" s="90">
        <v>35379</v>
      </c>
      <c r="SUN16" s="90">
        <v>35379</v>
      </c>
      <c r="SUO16" s="90">
        <v>35379</v>
      </c>
      <c r="SUP16" s="90">
        <v>35379</v>
      </c>
      <c r="SUQ16" s="90">
        <v>35379</v>
      </c>
      <c r="SUR16" s="90">
        <v>35379</v>
      </c>
      <c r="SUS16" s="90">
        <v>35379</v>
      </c>
      <c r="SUT16" s="90">
        <v>35379</v>
      </c>
      <c r="SUU16" s="90">
        <v>35379</v>
      </c>
      <c r="SUV16" s="90">
        <v>35379</v>
      </c>
      <c r="SUW16" s="90">
        <v>35379</v>
      </c>
      <c r="SUX16" s="90">
        <v>35379</v>
      </c>
      <c r="SUY16" s="90">
        <v>35379</v>
      </c>
      <c r="SUZ16" s="90">
        <v>35379</v>
      </c>
      <c r="SVA16" s="90">
        <v>35379</v>
      </c>
      <c r="SVB16" s="90">
        <v>35379</v>
      </c>
      <c r="SVC16" s="90">
        <v>35379</v>
      </c>
      <c r="SVD16" s="90">
        <v>35379</v>
      </c>
      <c r="SVE16" s="90">
        <v>35379</v>
      </c>
      <c r="SVF16" s="90">
        <v>35379</v>
      </c>
      <c r="SVG16" s="90">
        <v>35379</v>
      </c>
      <c r="SVH16" s="90">
        <v>35379</v>
      </c>
      <c r="SVI16" s="90">
        <v>35379</v>
      </c>
      <c r="SVJ16" s="90">
        <v>35379</v>
      </c>
      <c r="SVK16" s="90">
        <v>35379</v>
      </c>
      <c r="SVL16" s="90">
        <v>35379</v>
      </c>
      <c r="SVM16" s="90">
        <v>35379</v>
      </c>
      <c r="SVN16" s="90">
        <v>35379</v>
      </c>
      <c r="SVO16" s="90">
        <v>35379</v>
      </c>
      <c r="SVP16" s="90">
        <v>35379</v>
      </c>
      <c r="SVQ16" s="90">
        <v>35379</v>
      </c>
      <c r="SVR16" s="90">
        <v>35379</v>
      </c>
      <c r="SVS16" s="90">
        <v>35379</v>
      </c>
      <c r="SVT16" s="90">
        <v>35379</v>
      </c>
      <c r="SVU16" s="90">
        <v>35379</v>
      </c>
      <c r="SVV16" s="90">
        <v>35379</v>
      </c>
      <c r="SVW16" s="90">
        <v>35379</v>
      </c>
      <c r="SVX16" s="90">
        <v>35379</v>
      </c>
      <c r="SVY16" s="90">
        <v>35379</v>
      </c>
      <c r="SVZ16" s="90">
        <v>35379</v>
      </c>
      <c r="SWA16" s="90">
        <v>35379</v>
      </c>
      <c r="SWB16" s="90">
        <v>35379</v>
      </c>
      <c r="SWC16" s="90">
        <v>35379</v>
      </c>
      <c r="SWD16" s="90">
        <v>35379</v>
      </c>
      <c r="SWE16" s="90">
        <v>35379</v>
      </c>
      <c r="SWF16" s="90">
        <v>35379</v>
      </c>
      <c r="SWG16" s="90">
        <v>35379</v>
      </c>
      <c r="SWH16" s="90">
        <v>35379</v>
      </c>
      <c r="SWI16" s="90">
        <v>35379</v>
      </c>
      <c r="SWJ16" s="90">
        <v>35379</v>
      </c>
      <c r="SWK16" s="90">
        <v>35379</v>
      </c>
      <c r="SWL16" s="90">
        <v>35379</v>
      </c>
      <c r="SWM16" s="90">
        <v>35379</v>
      </c>
      <c r="SWN16" s="90">
        <v>35379</v>
      </c>
      <c r="SWO16" s="90">
        <v>35379</v>
      </c>
      <c r="SWP16" s="90">
        <v>35379</v>
      </c>
      <c r="SWQ16" s="90">
        <v>35379</v>
      </c>
      <c r="SWR16" s="90">
        <v>35379</v>
      </c>
      <c r="SWS16" s="90">
        <v>35379</v>
      </c>
      <c r="SWT16" s="90">
        <v>35379</v>
      </c>
      <c r="SWU16" s="90">
        <v>35379</v>
      </c>
      <c r="SWV16" s="90">
        <v>35379</v>
      </c>
      <c r="SWW16" s="90">
        <v>35379</v>
      </c>
      <c r="SWX16" s="90">
        <v>35379</v>
      </c>
      <c r="SWY16" s="90">
        <v>35379</v>
      </c>
      <c r="SWZ16" s="90">
        <v>35379</v>
      </c>
      <c r="SXA16" s="90">
        <v>35379</v>
      </c>
      <c r="SXB16" s="90">
        <v>35379</v>
      </c>
      <c r="SXC16" s="90">
        <v>35379</v>
      </c>
      <c r="SXD16" s="90">
        <v>35379</v>
      </c>
      <c r="SXE16" s="90">
        <v>35379</v>
      </c>
      <c r="SXF16" s="90">
        <v>35379</v>
      </c>
      <c r="SXG16" s="90">
        <v>35379</v>
      </c>
      <c r="SXH16" s="90">
        <v>35379</v>
      </c>
      <c r="SXI16" s="90">
        <v>35379</v>
      </c>
      <c r="SXJ16" s="90">
        <v>35379</v>
      </c>
      <c r="SXK16" s="90">
        <v>35379</v>
      </c>
      <c r="SXL16" s="90">
        <v>35379</v>
      </c>
      <c r="SXM16" s="90">
        <v>35379</v>
      </c>
      <c r="SXN16" s="90">
        <v>35379</v>
      </c>
      <c r="SXO16" s="90">
        <v>35379</v>
      </c>
      <c r="SXP16" s="90">
        <v>35379</v>
      </c>
      <c r="SXQ16" s="90">
        <v>35379</v>
      </c>
      <c r="SXR16" s="90">
        <v>35379</v>
      </c>
      <c r="SXS16" s="90">
        <v>35379</v>
      </c>
      <c r="SXT16" s="90">
        <v>35379</v>
      </c>
      <c r="SXU16" s="90">
        <v>35379</v>
      </c>
      <c r="SXV16" s="90">
        <v>35379</v>
      </c>
      <c r="SXW16" s="90">
        <v>35379</v>
      </c>
      <c r="SXX16" s="90">
        <v>35379</v>
      </c>
      <c r="SXY16" s="90">
        <v>35379</v>
      </c>
      <c r="SXZ16" s="90">
        <v>35379</v>
      </c>
      <c r="SYA16" s="90">
        <v>35379</v>
      </c>
      <c r="SYB16" s="90">
        <v>35379</v>
      </c>
      <c r="SYC16" s="90">
        <v>35379</v>
      </c>
      <c r="SYD16" s="90">
        <v>35379</v>
      </c>
      <c r="SYE16" s="90">
        <v>35379</v>
      </c>
      <c r="SYF16" s="90">
        <v>35379</v>
      </c>
      <c r="SYG16" s="90">
        <v>35379</v>
      </c>
      <c r="SYH16" s="90">
        <v>35379</v>
      </c>
      <c r="SYI16" s="90">
        <v>35379</v>
      </c>
      <c r="SYJ16" s="90">
        <v>35379</v>
      </c>
      <c r="SYK16" s="90">
        <v>35379</v>
      </c>
      <c r="SYL16" s="90">
        <v>35379</v>
      </c>
      <c r="SYM16" s="90">
        <v>35379</v>
      </c>
      <c r="SYN16" s="90">
        <v>35379</v>
      </c>
      <c r="SYO16" s="90">
        <v>35379</v>
      </c>
      <c r="SYP16" s="90">
        <v>35379</v>
      </c>
      <c r="SYQ16" s="90">
        <v>35379</v>
      </c>
      <c r="SYR16" s="90">
        <v>35379</v>
      </c>
      <c r="SYS16" s="90">
        <v>35379</v>
      </c>
      <c r="SYT16" s="90">
        <v>35379</v>
      </c>
      <c r="SYU16" s="90">
        <v>35379</v>
      </c>
      <c r="SYV16" s="90">
        <v>35379</v>
      </c>
      <c r="SYW16" s="90">
        <v>35379</v>
      </c>
      <c r="SYX16" s="90">
        <v>35379</v>
      </c>
      <c r="SYY16" s="90">
        <v>35379</v>
      </c>
      <c r="SYZ16" s="90">
        <v>35379</v>
      </c>
      <c r="SZA16" s="90">
        <v>35379</v>
      </c>
      <c r="SZB16" s="90">
        <v>35379</v>
      </c>
      <c r="SZC16" s="90">
        <v>35379</v>
      </c>
      <c r="SZD16" s="90">
        <v>35379</v>
      </c>
      <c r="SZE16" s="90">
        <v>35379</v>
      </c>
      <c r="SZF16" s="90">
        <v>35379</v>
      </c>
      <c r="SZG16" s="90">
        <v>35379</v>
      </c>
      <c r="SZH16" s="90">
        <v>35379</v>
      </c>
      <c r="SZI16" s="90">
        <v>35379</v>
      </c>
      <c r="SZJ16" s="90">
        <v>35379</v>
      </c>
      <c r="SZK16" s="90">
        <v>35379</v>
      </c>
      <c r="SZL16" s="90">
        <v>35379</v>
      </c>
      <c r="SZM16" s="90">
        <v>35379</v>
      </c>
      <c r="SZN16" s="90">
        <v>35379</v>
      </c>
      <c r="SZO16" s="90">
        <v>35379</v>
      </c>
      <c r="SZP16" s="90">
        <v>35379</v>
      </c>
      <c r="SZQ16" s="90">
        <v>35379</v>
      </c>
      <c r="SZR16" s="90">
        <v>35379</v>
      </c>
      <c r="SZS16" s="90">
        <v>35379</v>
      </c>
      <c r="SZT16" s="90">
        <v>35379</v>
      </c>
      <c r="SZU16" s="90">
        <v>35379</v>
      </c>
      <c r="SZV16" s="90">
        <v>35379</v>
      </c>
      <c r="SZW16" s="90">
        <v>35379</v>
      </c>
      <c r="SZX16" s="90">
        <v>35379</v>
      </c>
      <c r="SZY16" s="90">
        <v>35379</v>
      </c>
      <c r="SZZ16" s="90">
        <v>35379</v>
      </c>
      <c r="TAA16" s="90">
        <v>35379</v>
      </c>
      <c r="TAB16" s="90">
        <v>35379</v>
      </c>
      <c r="TAC16" s="90">
        <v>35379</v>
      </c>
      <c r="TAD16" s="90">
        <v>35379</v>
      </c>
      <c r="TAE16" s="90">
        <v>35379</v>
      </c>
      <c r="TAF16" s="90">
        <v>35379</v>
      </c>
      <c r="TAG16" s="90">
        <v>35379</v>
      </c>
      <c r="TAH16" s="90">
        <v>35379</v>
      </c>
      <c r="TAI16" s="90">
        <v>35379</v>
      </c>
      <c r="TAJ16" s="90">
        <v>35379</v>
      </c>
      <c r="TAK16" s="90">
        <v>35379</v>
      </c>
      <c r="TAL16" s="90">
        <v>35379</v>
      </c>
      <c r="TAM16" s="90">
        <v>35379</v>
      </c>
      <c r="TAN16" s="90">
        <v>35379</v>
      </c>
      <c r="TAO16" s="90">
        <v>35379</v>
      </c>
      <c r="TAP16" s="90">
        <v>35379</v>
      </c>
      <c r="TAQ16" s="90">
        <v>35379</v>
      </c>
      <c r="TAR16" s="90">
        <v>35379</v>
      </c>
      <c r="TAS16" s="90">
        <v>35379</v>
      </c>
      <c r="TAT16" s="90">
        <v>35379</v>
      </c>
      <c r="TAU16" s="90">
        <v>35379</v>
      </c>
      <c r="TAV16" s="90">
        <v>35379</v>
      </c>
      <c r="TAW16" s="90">
        <v>35379</v>
      </c>
      <c r="TAX16" s="90">
        <v>35379</v>
      </c>
      <c r="TAY16" s="90">
        <v>35379</v>
      </c>
      <c r="TAZ16" s="90">
        <v>35379</v>
      </c>
      <c r="TBA16" s="90">
        <v>35379</v>
      </c>
      <c r="TBB16" s="90">
        <v>35379</v>
      </c>
      <c r="TBC16" s="90">
        <v>35379</v>
      </c>
      <c r="TBD16" s="90">
        <v>35379</v>
      </c>
      <c r="TBE16" s="90">
        <v>35379</v>
      </c>
      <c r="TBF16" s="90">
        <v>35379</v>
      </c>
      <c r="TBG16" s="90">
        <v>35379</v>
      </c>
      <c r="TBH16" s="90">
        <v>35379</v>
      </c>
      <c r="TBI16" s="90">
        <v>35379</v>
      </c>
      <c r="TBJ16" s="90">
        <v>35379</v>
      </c>
      <c r="TBK16" s="90">
        <v>35379</v>
      </c>
      <c r="TBL16" s="90">
        <v>35379</v>
      </c>
      <c r="TBM16" s="90">
        <v>35379</v>
      </c>
      <c r="TBN16" s="90">
        <v>35379</v>
      </c>
      <c r="TBO16" s="90">
        <v>35379</v>
      </c>
      <c r="TBP16" s="90">
        <v>35379</v>
      </c>
      <c r="TBQ16" s="90">
        <v>35379</v>
      </c>
      <c r="TBR16" s="90">
        <v>35379</v>
      </c>
      <c r="TBS16" s="90">
        <v>35379</v>
      </c>
      <c r="TBT16" s="90">
        <v>35379</v>
      </c>
      <c r="TBU16" s="90">
        <v>35379</v>
      </c>
      <c r="TBV16" s="90">
        <v>35379</v>
      </c>
      <c r="TBW16" s="90">
        <v>35379</v>
      </c>
      <c r="TBX16" s="90">
        <v>35379</v>
      </c>
      <c r="TBY16" s="90">
        <v>35379</v>
      </c>
      <c r="TBZ16" s="90">
        <v>35379</v>
      </c>
      <c r="TCA16" s="90">
        <v>35379</v>
      </c>
      <c r="TCB16" s="90">
        <v>35379</v>
      </c>
      <c r="TCC16" s="90">
        <v>35379</v>
      </c>
      <c r="TCD16" s="90">
        <v>35379</v>
      </c>
      <c r="TCE16" s="90">
        <v>35379</v>
      </c>
      <c r="TCF16" s="90">
        <v>35379</v>
      </c>
      <c r="TCG16" s="90">
        <v>35379</v>
      </c>
      <c r="TCH16" s="90">
        <v>35379</v>
      </c>
      <c r="TCI16" s="90">
        <v>35379</v>
      </c>
      <c r="TCJ16" s="90">
        <v>35379</v>
      </c>
      <c r="TCK16" s="90">
        <v>35379</v>
      </c>
      <c r="TCL16" s="90">
        <v>35379</v>
      </c>
      <c r="TCM16" s="90">
        <v>35379</v>
      </c>
      <c r="TCN16" s="90">
        <v>35379</v>
      </c>
      <c r="TCO16" s="90">
        <v>35379</v>
      </c>
      <c r="TCP16" s="90">
        <v>35379</v>
      </c>
      <c r="TCQ16" s="90">
        <v>35379</v>
      </c>
      <c r="TCR16" s="90">
        <v>35379</v>
      </c>
      <c r="TCS16" s="90">
        <v>35379</v>
      </c>
      <c r="TCT16" s="90">
        <v>35379</v>
      </c>
      <c r="TCU16" s="90">
        <v>35379</v>
      </c>
      <c r="TCV16" s="90">
        <v>35379</v>
      </c>
      <c r="TCW16" s="90">
        <v>35379</v>
      </c>
      <c r="TCX16" s="90">
        <v>35379</v>
      </c>
      <c r="TCY16" s="90">
        <v>35379</v>
      </c>
      <c r="TCZ16" s="90">
        <v>35379</v>
      </c>
      <c r="TDA16" s="90">
        <v>35379</v>
      </c>
      <c r="TDB16" s="90">
        <v>35379</v>
      </c>
      <c r="TDC16" s="90">
        <v>35379</v>
      </c>
      <c r="TDD16" s="90">
        <v>35379</v>
      </c>
      <c r="TDE16" s="90">
        <v>35379</v>
      </c>
      <c r="TDF16" s="90">
        <v>35379</v>
      </c>
      <c r="TDG16" s="90">
        <v>35379</v>
      </c>
      <c r="TDH16" s="90">
        <v>35379</v>
      </c>
      <c r="TDI16" s="90">
        <v>35379</v>
      </c>
      <c r="TDJ16" s="90">
        <v>35379</v>
      </c>
      <c r="TDK16" s="90">
        <v>35379</v>
      </c>
      <c r="TDL16" s="90">
        <v>35379</v>
      </c>
      <c r="TDM16" s="90">
        <v>35379</v>
      </c>
      <c r="TDN16" s="90">
        <v>35379</v>
      </c>
      <c r="TDO16" s="90">
        <v>35379</v>
      </c>
      <c r="TDP16" s="90">
        <v>35379</v>
      </c>
      <c r="TDQ16" s="90">
        <v>35379</v>
      </c>
      <c r="TDR16" s="90">
        <v>35379</v>
      </c>
      <c r="TDS16" s="90">
        <v>35379</v>
      </c>
      <c r="TDT16" s="90">
        <v>35379</v>
      </c>
      <c r="TDU16" s="90">
        <v>35379</v>
      </c>
      <c r="TDV16" s="90">
        <v>35379</v>
      </c>
      <c r="TDW16" s="90">
        <v>35379</v>
      </c>
      <c r="TDX16" s="90">
        <v>35379</v>
      </c>
      <c r="TDY16" s="90">
        <v>35379</v>
      </c>
      <c r="TDZ16" s="90">
        <v>35379</v>
      </c>
      <c r="TEA16" s="90">
        <v>35379</v>
      </c>
      <c r="TEB16" s="90">
        <v>35379</v>
      </c>
      <c r="TEC16" s="90">
        <v>35379</v>
      </c>
      <c r="TED16" s="90">
        <v>35379</v>
      </c>
      <c r="TEE16" s="90">
        <v>35379</v>
      </c>
      <c r="TEF16" s="90">
        <v>35379</v>
      </c>
      <c r="TEG16" s="90">
        <v>35379</v>
      </c>
      <c r="TEH16" s="90">
        <v>35379</v>
      </c>
      <c r="TEI16" s="90">
        <v>35379</v>
      </c>
      <c r="TEJ16" s="90">
        <v>35379</v>
      </c>
      <c r="TEK16" s="90">
        <v>35379</v>
      </c>
      <c r="TEL16" s="90">
        <v>35379</v>
      </c>
      <c r="TEM16" s="90">
        <v>35379</v>
      </c>
      <c r="TEN16" s="90">
        <v>35379</v>
      </c>
      <c r="TEO16" s="90">
        <v>35379</v>
      </c>
      <c r="TEP16" s="90">
        <v>35379</v>
      </c>
      <c r="TEQ16" s="90">
        <v>35379</v>
      </c>
      <c r="TER16" s="90">
        <v>35379</v>
      </c>
      <c r="TES16" s="90">
        <v>35379</v>
      </c>
      <c r="TET16" s="90">
        <v>35379</v>
      </c>
      <c r="TEU16" s="90">
        <v>35379</v>
      </c>
      <c r="TEV16" s="90">
        <v>35379</v>
      </c>
      <c r="TEW16" s="90">
        <v>35379</v>
      </c>
      <c r="TEX16" s="90">
        <v>35379</v>
      </c>
      <c r="TEY16" s="90">
        <v>35379</v>
      </c>
      <c r="TEZ16" s="90">
        <v>35379</v>
      </c>
      <c r="TFA16" s="90">
        <v>35379</v>
      </c>
      <c r="TFB16" s="90">
        <v>35379</v>
      </c>
      <c r="TFC16" s="90">
        <v>35379</v>
      </c>
      <c r="TFD16" s="90">
        <v>35379</v>
      </c>
      <c r="TFE16" s="90">
        <v>35379</v>
      </c>
      <c r="TFF16" s="90">
        <v>35379</v>
      </c>
      <c r="TFG16" s="90">
        <v>35379</v>
      </c>
      <c r="TFH16" s="90">
        <v>35379</v>
      </c>
      <c r="TFI16" s="90">
        <v>35379</v>
      </c>
      <c r="TFJ16" s="90">
        <v>35379</v>
      </c>
      <c r="TFK16" s="90">
        <v>35379</v>
      </c>
      <c r="TFL16" s="90">
        <v>35379</v>
      </c>
      <c r="TFM16" s="90">
        <v>35379</v>
      </c>
      <c r="TFN16" s="90">
        <v>35379</v>
      </c>
      <c r="TFO16" s="90">
        <v>35379</v>
      </c>
      <c r="TFP16" s="90">
        <v>35379</v>
      </c>
      <c r="TFQ16" s="90">
        <v>35379</v>
      </c>
      <c r="TFR16" s="90">
        <v>35379</v>
      </c>
      <c r="TFS16" s="90">
        <v>35379</v>
      </c>
      <c r="TFT16" s="90">
        <v>35379</v>
      </c>
      <c r="TFU16" s="90">
        <v>35379</v>
      </c>
      <c r="TFV16" s="90">
        <v>35379</v>
      </c>
      <c r="TFW16" s="90">
        <v>35379</v>
      </c>
      <c r="TFX16" s="90">
        <v>35379</v>
      </c>
      <c r="TFY16" s="90">
        <v>35379</v>
      </c>
      <c r="TFZ16" s="90">
        <v>35379</v>
      </c>
      <c r="TGA16" s="90">
        <v>35379</v>
      </c>
      <c r="TGB16" s="90">
        <v>35379</v>
      </c>
      <c r="TGC16" s="90">
        <v>35379</v>
      </c>
      <c r="TGD16" s="90">
        <v>35379</v>
      </c>
      <c r="TGE16" s="90">
        <v>35379</v>
      </c>
      <c r="TGF16" s="90">
        <v>35379</v>
      </c>
      <c r="TGG16" s="90">
        <v>35379</v>
      </c>
      <c r="TGH16" s="90">
        <v>35379</v>
      </c>
      <c r="TGI16" s="90">
        <v>35379</v>
      </c>
      <c r="TGJ16" s="90">
        <v>35379</v>
      </c>
      <c r="TGK16" s="90">
        <v>35379</v>
      </c>
      <c r="TGL16" s="90">
        <v>35379</v>
      </c>
      <c r="TGM16" s="90">
        <v>35379</v>
      </c>
      <c r="TGN16" s="90">
        <v>35379</v>
      </c>
      <c r="TGO16" s="90">
        <v>35379</v>
      </c>
      <c r="TGP16" s="90">
        <v>35379</v>
      </c>
      <c r="TGQ16" s="90">
        <v>35379</v>
      </c>
      <c r="TGR16" s="90">
        <v>35379</v>
      </c>
      <c r="TGS16" s="90">
        <v>35379</v>
      </c>
      <c r="TGT16" s="90">
        <v>35379</v>
      </c>
      <c r="TGU16" s="90">
        <v>35379</v>
      </c>
      <c r="TGV16" s="90">
        <v>35379</v>
      </c>
      <c r="TGW16" s="90">
        <v>35379</v>
      </c>
      <c r="TGX16" s="90">
        <v>35379</v>
      </c>
      <c r="TGY16" s="90">
        <v>35379</v>
      </c>
      <c r="TGZ16" s="90">
        <v>35379</v>
      </c>
      <c r="THA16" s="90">
        <v>35379</v>
      </c>
      <c r="THB16" s="90">
        <v>35379</v>
      </c>
      <c r="THC16" s="90">
        <v>35379</v>
      </c>
      <c r="THD16" s="90">
        <v>35379</v>
      </c>
      <c r="THE16" s="90">
        <v>35379</v>
      </c>
      <c r="THF16" s="90">
        <v>35379</v>
      </c>
      <c r="THG16" s="90">
        <v>35379</v>
      </c>
      <c r="THH16" s="90">
        <v>35379</v>
      </c>
      <c r="THI16" s="90">
        <v>35379</v>
      </c>
      <c r="THJ16" s="90">
        <v>35379</v>
      </c>
      <c r="THK16" s="90">
        <v>35379</v>
      </c>
      <c r="THL16" s="90">
        <v>35379</v>
      </c>
      <c r="THM16" s="90">
        <v>35379</v>
      </c>
      <c r="THN16" s="90">
        <v>35379</v>
      </c>
      <c r="THO16" s="90">
        <v>35379</v>
      </c>
      <c r="THP16" s="90">
        <v>35379</v>
      </c>
      <c r="THQ16" s="90">
        <v>35379</v>
      </c>
      <c r="THR16" s="90">
        <v>35379</v>
      </c>
      <c r="THS16" s="90">
        <v>35379</v>
      </c>
      <c r="THT16" s="90">
        <v>35379</v>
      </c>
      <c r="THU16" s="90">
        <v>35379</v>
      </c>
      <c r="THV16" s="90">
        <v>35379</v>
      </c>
      <c r="THW16" s="90">
        <v>35379</v>
      </c>
      <c r="THX16" s="90">
        <v>35379</v>
      </c>
      <c r="THY16" s="90">
        <v>35379</v>
      </c>
      <c r="THZ16" s="90">
        <v>35379</v>
      </c>
      <c r="TIA16" s="90">
        <v>35379</v>
      </c>
      <c r="TIB16" s="90">
        <v>35379</v>
      </c>
      <c r="TIC16" s="90">
        <v>35379</v>
      </c>
      <c r="TID16" s="90">
        <v>35379</v>
      </c>
      <c r="TIE16" s="90">
        <v>35379</v>
      </c>
      <c r="TIF16" s="90">
        <v>35379</v>
      </c>
      <c r="TIG16" s="90">
        <v>35379</v>
      </c>
      <c r="TIH16" s="90">
        <v>35379</v>
      </c>
      <c r="TII16" s="90">
        <v>35379</v>
      </c>
      <c r="TIJ16" s="90">
        <v>35379</v>
      </c>
      <c r="TIK16" s="90">
        <v>35379</v>
      </c>
      <c r="TIL16" s="90">
        <v>35379</v>
      </c>
      <c r="TIM16" s="90">
        <v>35379</v>
      </c>
      <c r="TIN16" s="90">
        <v>35379</v>
      </c>
      <c r="TIO16" s="90">
        <v>35379</v>
      </c>
      <c r="TIP16" s="90">
        <v>35379</v>
      </c>
      <c r="TIQ16" s="90">
        <v>35379</v>
      </c>
      <c r="TIR16" s="90">
        <v>35379</v>
      </c>
      <c r="TIS16" s="90">
        <v>35379</v>
      </c>
      <c r="TIT16" s="90">
        <v>35379</v>
      </c>
      <c r="TIU16" s="90">
        <v>35379</v>
      </c>
      <c r="TIV16" s="90">
        <v>35379</v>
      </c>
      <c r="TIW16" s="90">
        <v>35379</v>
      </c>
      <c r="TIX16" s="90">
        <v>35379</v>
      </c>
      <c r="TIY16" s="90">
        <v>35379</v>
      </c>
      <c r="TIZ16" s="90">
        <v>35379</v>
      </c>
      <c r="TJA16" s="90">
        <v>35379</v>
      </c>
      <c r="TJB16" s="90">
        <v>35379</v>
      </c>
      <c r="TJC16" s="90">
        <v>35379</v>
      </c>
      <c r="TJD16" s="90">
        <v>35379</v>
      </c>
      <c r="TJE16" s="90">
        <v>35379</v>
      </c>
      <c r="TJF16" s="90">
        <v>35379</v>
      </c>
      <c r="TJG16" s="90">
        <v>35379</v>
      </c>
      <c r="TJH16" s="90">
        <v>35379</v>
      </c>
      <c r="TJI16" s="90">
        <v>35379</v>
      </c>
      <c r="TJJ16" s="90">
        <v>35379</v>
      </c>
      <c r="TJK16" s="90">
        <v>35379</v>
      </c>
      <c r="TJL16" s="90">
        <v>35379</v>
      </c>
      <c r="TJM16" s="90">
        <v>35379</v>
      </c>
      <c r="TJN16" s="90">
        <v>35379</v>
      </c>
      <c r="TJO16" s="90">
        <v>35379</v>
      </c>
      <c r="TJP16" s="90">
        <v>35379</v>
      </c>
      <c r="TJQ16" s="90">
        <v>35379</v>
      </c>
      <c r="TJR16" s="90">
        <v>35379</v>
      </c>
      <c r="TJS16" s="90">
        <v>35379</v>
      </c>
      <c r="TJT16" s="90">
        <v>35379</v>
      </c>
      <c r="TJU16" s="90">
        <v>35379</v>
      </c>
      <c r="TJV16" s="90">
        <v>35379</v>
      </c>
      <c r="TJW16" s="90">
        <v>35379</v>
      </c>
      <c r="TJX16" s="90">
        <v>35379</v>
      </c>
      <c r="TJY16" s="90">
        <v>35379</v>
      </c>
      <c r="TJZ16" s="90">
        <v>35379</v>
      </c>
      <c r="TKA16" s="90">
        <v>35379</v>
      </c>
      <c r="TKB16" s="90">
        <v>35379</v>
      </c>
      <c r="TKC16" s="90">
        <v>35379</v>
      </c>
      <c r="TKD16" s="90">
        <v>35379</v>
      </c>
      <c r="TKE16" s="90">
        <v>35379</v>
      </c>
      <c r="TKF16" s="90">
        <v>35379</v>
      </c>
      <c r="TKG16" s="90">
        <v>35379</v>
      </c>
      <c r="TKH16" s="90">
        <v>35379</v>
      </c>
      <c r="TKI16" s="90">
        <v>35379</v>
      </c>
      <c r="TKJ16" s="90">
        <v>35379</v>
      </c>
      <c r="TKK16" s="90">
        <v>35379</v>
      </c>
      <c r="TKL16" s="90">
        <v>35379</v>
      </c>
      <c r="TKM16" s="90">
        <v>35379</v>
      </c>
      <c r="TKN16" s="90">
        <v>35379</v>
      </c>
      <c r="TKO16" s="90">
        <v>35379</v>
      </c>
      <c r="TKP16" s="90">
        <v>35379</v>
      </c>
      <c r="TKQ16" s="90">
        <v>35379</v>
      </c>
      <c r="TKR16" s="90">
        <v>35379</v>
      </c>
      <c r="TKS16" s="90">
        <v>35379</v>
      </c>
      <c r="TKT16" s="90">
        <v>35379</v>
      </c>
      <c r="TKU16" s="90">
        <v>35379</v>
      </c>
      <c r="TKV16" s="90">
        <v>35379</v>
      </c>
      <c r="TKW16" s="90">
        <v>35379</v>
      </c>
      <c r="TKX16" s="90">
        <v>35379</v>
      </c>
      <c r="TKY16" s="90">
        <v>35379</v>
      </c>
      <c r="TKZ16" s="90">
        <v>35379</v>
      </c>
      <c r="TLA16" s="90">
        <v>35379</v>
      </c>
      <c r="TLB16" s="90">
        <v>35379</v>
      </c>
      <c r="TLC16" s="90">
        <v>35379</v>
      </c>
      <c r="TLD16" s="90">
        <v>35379</v>
      </c>
      <c r="TLE16" s="90">
        <v>35379</v>
      </c>
      <c r="TLF16" s="90">
        <v>35379</v>
      </c>
      <c r="TLG16" s="90">
        <v>35379</v>
      </c>
      <c r="TLH16" s="90">
        <v>35379</v>
      </c>
      <c r="TLI16" s="90">
        <v>35379</v>
      </c>
      <c r="TLJ16" s="90">
        <v>35379</v>
      </c>
      <c r="TLK16" s="90">
        <v>35379</v>
      </c>
      <c r="TLL16" s="90">
        <v>35379</v>
      </c>
      <c r="TLM16" s="90">
        <v>35379</v>
      </c>
      <c r="TLN16" s="90">
        <v>35379</v>
      </c>
      <c r="TLO16" s="90">
        <v>35379</v>
      </c>
      <c r="TLP16" s="90">
        <v>35379</v>
      </c>
      <c r="TLQ16" s="90">
        <v>35379</v>
      </c>
      <c r="TLR16" s="90">
        <v>35379</v>
      </c>
      <c r="TLS16" s="90">
        <v>35379</v>
      </c>
      <c r="TLT16" s="90">
        <v>35379</v>
      </c>
      <c r="TLU16" s="90">
        <v>35379</v>
      </c>
      <c r="TLV16" s="90">
        <v>35379</v>
      </c>
      <c r="TLW16" s="90">
        <v>35379</v>
      </c>
      <c r="TLX16" s="90">
        <v>35379</v>
      </c>
      <c r="TLY16" s="90">
        <v>35379</v>
      </c>
      <c r="TLZ16" s="90">
        <v>35379</v>
      </c>
      <c r="TMA16" s="90">
        <v>35379</v>
      </c>
      <c r="TMB16" s="90">
        <v>35379</v>
      </c>
      <c r="TMC16" s="90">
        <v>35379</v>
      </c>
      <c r="TMD16" s="90">
        <v>35379</v>
      </c>
      <c r="TME16" s="90">
        <v>35379</v>
      </c>
      <c r="TMF16" s="90">
        <v>35379</v>
      </c>
      <c r="TMG16" s="90">
        <v>35379</v>
      </c>
      <c r="TMH16" s="90">
        <v>35379</v>
      </c>
      <c r="TMI16" s="90">
        <v>35379</v>
      </c>
      <c r="TMJ16" s="90">
        <v>35379</v>
      </c>
      <c r="TMK16" s="90">
        <v>35379</v>
      </c>
      <c r="TML16" s="90">
        <v>35379</v>
      </c>
      <c r="TMM16" s="90">
        <v>35379</v>
      </c>
      <c r="TMN16" s="90">
        <v>35379</v>
      </c>
      <c r="TMO16" s="90">
        <v>35379</v>
      </c>
      <c r="TMP16" s="90">
        <v>35379</v>
      </c>
      <c r="TMQ16" s="90">
        <v>35379</v>
      </c>
      <c r="TMR16" s="90">
        <v>35379</v>
      </c>
      <c r="TMS16" s="90">
        <v>35379</v>
      </c>
      <c r="TMT16" s="90">
        <v>35379</v>
      </c>
      <c r="TMU16" s="90">
        <v>35379</v>
      </c>
      <c r="TMV16" s="90">
        <v>35379</v>
      </c>
      <c r="TMW16" s="90">
        <v>35379</v>
      </c>
      <c r="TMX16" s="90">
        <v>35379</v>
      </c>
      <c r="TMY16" s="90">
        <v>35379</v>
      </c>
      <c r="TMZ16" s="90">
        <v>35379</v>
      </c>
      <c r="TNA16" s="90">
        <v>35379</v>
      </c>
      <c r="TNB16" s="90">
        <v>35379</v>
      </c>
      <c r="TNC16" s="90">
        <v>35379</v>
      </c>
      <c r="TND16" s="90">
        <v>35379</v>
      </c>
      <c r="TNE16" s="90">
        <v>35379</v>
      </c>
      <c r="TNF16" s="90">
        <v>35379</v>
      </c>
      <c r="TNG16" s="90">
        <v>35379</v>
      </c>
      <c r="TNH16" s="90">
        <v>35379</v>
      </c>
      <c r="TNI16" s="90">
        <v>35379</v>
      </c>
      <c r="TNJ16" s="90">
        <v>35379</v>
      </c>
      <c r="TNK16" s="90">
        <v>35379</v>
      </c>
      <c r="TNL16" s="90">
        <v>35379</v>
      </c>
      <c r="TNM16" s="90">
        <v>35379</v>
      </c>
      <c r="TNN16" s="90">
        <v>35379</v>
      </c>
      <c r="TNO16" s="90">
        <v>35379</v>
      </c>
      <c r="TNP16" s="90">
        <v>35379</v>
      </c>
      <c r="TNQ16" s="90">
        <v>35379</v>
      </c>
      <c r="TNR16" s="90">
        <v>35379</v>
      </c>
      <c r="TNS16" s="90">
        <v>35379</v>
      </c>
      <c r="TNT16" s="90">
        <v>35379</v>
      </c>
      <c r="TNU16" s="90">
        <v>35379</v>
      </c>
      <c r="TNV16" s="90">
        <v>35379</v>
      </c>
      <c r="TNW16" s="90">
        <v>35379</v>
      </c>
      <c r="TNX16" s="90">
        <v>35379</v>
      </c>
      <c r="TNY16" s="90">
        <v>35379</v>
      </c>
      <c r="TNZ16" s="90">
        <v>35379</v>
      </c>
      <c r="TOA16" s="90">
        <v>35379</v>
      </c>
      <c r="TOB16" s="90">
        <v>35379</v>
      </c>
      <c r="TOC16" s="90">
        <v>35379</v>
      </c>
      <c r="TOD16" s="90">
        <v>35379</v>
      </c>
      <c r="TOE16" s="90">
        <v>35379</v>
      </c>
      <c r="TOF16" s="90">
        <v>35379</v>
      </c>
      <c r="TOG16" s="90">
        <v>35379</v>
      </c>
      <c r="TOH16" s="90">
        <v>35379</v>
      </c>
      <c r="TOI16" s="90">
        <v>35379</v>
      </c>
      <c r="TOJ16" s="90">
        <v>35379</v>
      </c>
      <c r="TOK16" s="90">
        <v>35379</v>
      </c>
      <c r="TOL16" s="90">
        <v>35379</v>
      </c>
      <c r="TOM16" s="90">
        <v>35379</v>
      </c>
      <c r="TON16" s="90">
        <v>35379</v>
      </c>
      <c r="TOO16" s="90">
        <v>35379</v>
      </c>
      <c r="TOP16" s="90">
        <v>35379</v>
      </c>
      <c r="TOQ16" s="90">
        <v>35379</v>
      </c>
      <c r="TOR16" s="90">
        <v>35379</v>
      </c>
      <c r="TOS16" s="90">
        <v>35379</v>
      </c>
      <c r="TOT16" s="90">
        <v>35379</v>
      </c>
      <c r="TOU16" s="90">
        <v>35379</v>
      </c>
      <c r="TOV16" s="90">
        <v>35379</v>
      </c>
      <c r="TOW16" s="90">
        <v>35379</v>
      </c>
      <c r="TOX16" s="90">
        <v>35379</v>
      </c>
      <c r="TOY16" s="90">
        <v>35379</v>
      </c>
      <c r="TOZ16" s="90">
        <v>35379</v>
      </c>
      <c r="TPA16" s="90">
        <v>35379</v>
      </c>
      <c r="TPB16" s="90">
        <v>35379</v>
      </c>
      <c r="TPC16" s="90">
        <v>35379</v>
      </c>
      <c r="TPD16" s="90">
        <v>35379</v>
      </c>
      <c r="TPE16" s="90">
        <v>35379</v>
      </c>
      <c r="TPF16" s="90">
        <v>35379</v>
      </c>
      <c r="TPG16" s="90">
        <v>35379</v>
      </c>
      <c r="TPH16" s="90">
        <v>35379</v>
      </c>
      <c r="TPI16" s="90">
        <v>35379</v>
      </c>
      <c r="TPJ16" s="90">
        <v>35379</v>
      </c>
      <c r="TPK16" s="90">
        <v>35379</v>
      </c>
      <c r="TPL16" s="90">
        <v>35379</v>
      </c>
      <c r="TPM16" s="90">
        <v>35379</v>
      </c>
      <c r="TPN16" s="90">
        <v>35379</v>
      </c>
      <c r="TPO16" s="90">
        <v>35379</v>
      </c>
      <c r="TPP16" s="90">
        <v>35379</v>
      </c>
      <c r="TPQ16" s="90">
        <v>35379</v>
      </c>
      <c r="TPR16" s="90">
        <v>35379</v>
      </c>
      <c r="TPS16" s="90">
        <v>35379</v>
      </c>
      <c r="TPT16" s="90">
        <v>35379</v>
      </c>
      <c r="TPU16" s="90">
        <v>35379</v>
      </c>
      <c r="TPV16" s="90">
        <v>35379</v>
      </c>
      <c r="TPW16" s="90">
        <v>35379</v>
      </c>
      <c r="TPX16" s="90">
        <v>35379</v>
      </c>
      <c r="TPY16" s="90">
        <v>35379</v>
      </c>
      <c r="TPZ16" s="90">
        <v>35379</v>
      </c>
      <c r="TQA16" s="90">
        <v>35379</v>
      </c>
      <c r="TQB16" s="90">
        <v>35379</v>
      </c>
      <c r="TQC16" s="90">
        <v>35379</v>
      </c>
      <c r="TQD16" s="90">
        <v>35379</v>
      </c>
      <c r="TQE16" s="90">
        <v>35379</v>
      </c>
      <c r="TQF16" s="90">
        <v>35379</v>
      </c>
      <c r="TQG16" s="90">
        <v>35379</v>
      </c>
      <c r="TQH16" s="90">
        <v>35379</v>
      </c>
      <c r="TQI16" s="90">
        <v>35379</v>
      </c>
      <c r="TQJ16" s="90">
        <v>35379</v>
      </c>
      <c r="TQK16" s="90">
        <v>35379</v>
      </c>
      <c r="TQL16" s="90">
        <v>35379</v>
      </c>
      <c r="TQM16" s="90">
        <v>35379</v>
      </c>
      <c r="TQN16" s="90">
        <v>35379</v>
      </c>
      <c r="TQO16" s="90">
        <v>35379</v>
      </c>
      <c r="TQP16" s="90">
        <v>35379</v>
      </c>
      <c r="TQQ16" s="90">
        <v>35379</v>
      </c>
      <c r="TQR16" s="90">
        <v>35379</v>
      </c>
      <c r="TQS16" s="90">
        <v>35379</v>
      </c>
      <c r="TQT16" s="90">
        <v>35379</v>
      </c>
      <c r="TQU16" s="90">
        <v>35379</v>
      </c>
      <c r="TQV16" s="90">
        <v>35379</v>
      </c>
      <c r="TQW16" s="90">
        <v>35379</v>
      </c>
      <c r="TQX16" s="90">
        <v>35379</v>
      </c>
      <c r="TQY16" s="90">
        <v>35379</v>
      </c>
      <c r="TQZ16" s="90">
        <v>35379</v>
      </c>
      <c r="TRA16" s="90">
        <v>35379</v>
      </c>
      <c r="TRB16" s="90">
        <v>35379</v>
      </c>
      <c r="TRC16" s="90">
        <v>35379</v>
      </c>
      <c r="TRD16" s="90">
        <v>35379</v>
      </c>
      <c r="TRE16" s="90">
        <v>35379</v>
      </c>
      <c r="TRF16" s="90">
        <v>35379</v>
      </c>
      <c r="TRG16" s="90">
        <v>35379</v>
      </c>
      <c r="TRH16" s="90">
        <v>35379</v>
      </c>
      <c r="TRI16" s="90">
        <v>35379</v>
      </c>
      <c r="TRJ16" s="90">
        <v>35379</v>
      </c>
      <c r="TRK16" s="90">
        <v>35379</v>
      </c>
      <c r="TRL16" s="90">
        <v>35379</v>
      </c>
      <c r="TRM16" s="90">
        <v>35379</v>
      </c>
      <c r="TRN16" s="90">
        <v>35379</v>
      </c>
      <c r="TRO16" s="90">
        <v>35379</v>
      </c>
      <c r="TRP16" s="90">
        <v>35379</v>
      </c>
      <c r="TRQ16" s="90">
        <v>35379</v>
      </c>
      <c r="TRR16" s="90">
        <v>35379</v>
      </c>
      <c r="TRS16" s="90">
        <v>35379</v>
      </c>
      <c r="TRT16" s="90">
        <v>35379</v>
      </c>
      <c r="TRU16" s="90">
        <v>35379</v>
      </c>
      <c r="TRV16" s="90">
        <v>35379</v>
      </c>
      <c r="TRW16" s="90">
        <v>35379</v>
      </c>
      <c r="TRX16" s="90">
        <v>35379</v>
      </c>
      <c r="TRY16" s="90">
        <v>35379</v>
      </c>
      <c r="TRZ16" s="90">
        <v>35379</v>
      </c>
      <c r="TSA16" s="90">
        <v>35379</v>
      </c>
      <c r="TSB16" s="90">
        <v>35379</v>
      </c>
      <c r="TSC16" s="90">
        <v>35379</v>
      </c>
      <c r="TSD16" s="90">
        <v>35379</v>
      </c>
      <c r="TSE16" s="90">
        <v>35379</v>
      </c>
      <c r="TSF16" s="90">
        <v>35379</v>
      </c>
      <c r="TSG16" s="90">
        <v>35379</v>
      </c>
      <c r="TSH16" s="90">
        <v>35379</v>
      </c>
      <c r="TSI16" s="90">
        <v>35379</v>
      </c>
      <c r="TSJ16" s="90">
        <v>35379</v>
      </c>
      <c r="TSK16" s="90">
        <v>35379</v>
      </c>
      <c r="TSL16" s="90">
        <v>35379</v>
      </c>
      <c r="TSM16" s="90">
        <v>35379</v>
      </c>
      <c r="TSN16" s="90">
        <v>35379</v>
      </c>
      <c r="TSO16" s="90">
        <v>35379</v>
      </c>
      <c r="TSP16" s="90">
        <v>35379</v>
      </c>
      <c r="TSQ16" s="90">
        <v>35379</v>
      </c>
      <c r="TSR16" s="90">
        <v>35379</v>
      </c>
      <c r="TSS16" s="90">
        <v>35379</v>
      </c>
      <c r="TST16" s="90">
        <v>35379</v>
      </c>
      <c r="TSU16" s="90">
        <v>35379</v>
      </c>
      <c r="TSV16" s="90">
        <v>35379</v>
      </c>
      <c r="TSW16" s="90">
        <v>35379</v>
      </c>
      <c r="TSX16" s="90">
        <v>35379</v>
      </c>
      <c r="TSY16" s="90">
        <v>35379</v>
      </c>
      <c r="TSZ16" s="90">
        <v>35379</v>
      </c>
      <c r="TTA16" s="90">
        <v>35379</v>
      </c>
      <c r="TTB16" s="90">
        <v>35379</v>
      </c>
      <c r="TTC16" s="90">
        <v>35379</v>
      </c>
      <c r="TTD16" s="90">
        <v>35379</v>
      </c>
      <c r="TTE16" s="90">
        <v>35379</v>
      </c>
      <c r="TTF16" s="90">
        <v>35379</v>
      </c>
      <c r="TTG16" s="90">
        <v>35379</v>
      </c>
      <c r="TTH16" s="90">
        <v>35379</v>
      </c>
      <c r="TTI16" s="90">
        <v>35379</v>
      </c>
      <c r="TTJ16" s="90">
        <v>35379</v>
      </c>
      <c r="TTK16" s="90">
        <v>35379</v>
      </c>
      <c r="TTL16" s="90">
        <v>35379</v>
      </c>
      <c r="TTM16" s="90">
        <v>35379</v>
      </c>
      <c r="TTN16" s="90">
        <v>35379</v>
      </c>
      <c r="TTO16" s="90">
        <v>35379</v>
      </c>
      <c r="TTP16" s="90">
        <v>35379</v>
      </c>
      <c r="TTQ16" s="90">
        <v>35379</v>
      </c>
      <c r="TTR16" s="90">
        <v>35379</v>
      </c>
      <c r="TTS16" s="90">
        <v>35379</v>
      </c>
      <c r="TTT16" s="90">
        <v>35379</v>
      </c>
      <c r="TTU16" s="90">
        <v>35379</v>
      </c>
      <c r="TTV16" s="90">
        <v>35379</v>
      </c>
      <c r="TTW16" s="90">
        <v>35379</v>
      </c>
      <c r="TTX16" s="90">
        <v>35379</v>
      </c>
      <c r="TTY16" s="90">
        <v>35379</v>
      </c>
      <c r="TTZ16" s="90">
        <v>35379</v>
      </c>
      <c r="TUA16" s="90">
        <v>35379</v>
      </c>
      <c r="TUB16" s="90">
        <v>35379</v>
      </c>
      <c r="TUC16" s="90">
        <v>35379</v>
      </c>
      <c r="TUD16" s="90">
        <v>35379</v>
      </c>
      <c r="TUE16" s="90">
        <v>35379</v>
      </c>
      <c r="TUF16" s="90">
        <v>35379</v>
      </c>
      <c r="TUG16" s="90">
        <v>35379</v>
      </c>
      <c r="TUH16" s="90">
        <v>35379</v>
      </c>
      <c r="TUI16" s="90">
        <v>35379</v>
      </c>
      <c r="TUJ16" s="90">
        <v>35379</v>
      </c>
      <c r="TUK16" s="90">
        <v>35379</v>
      </c>
      <c r="TUL16" s="90">
        <v>35379</v>
      </c>
      <c r="TUM16" s="90">
        <v>35379</v>
      </c>
      <c r="TUN16" s="90">
        <v>35379</v>
      </c>
      <c r="TUO16" s="90">
        <v>35379</v>
      </c>
      <c r="TUP16" s="90">
        <v>35379</v>
      </c>
      <c r="TUQ16" s="90">
        <v>35379</v>
      </c>
      <c r="TUR16" s="90">
        <v>35379</v>
      </c>
      <c r="TUS16" s="90">
        <v>35379</v>
      </c>
      <c r="TUT16" s="90">
        <v>35379</v>
      </c>
      <c r="TUU16" s="90">
        <v>35379</v>
      </c>
      <c r="TUV16" s="90">
        <v>35379</v>
      </c>
      <c r="TUW16" s="90">
        <v>35379</v>
      </c>
      <c r="TUX16" s="90">
        <v>35379</v>
      </c>
      <c r="TUY16" s="90">
        <v>35379</v>
      </c>
      <c r="TUZ16" s="90">
        <v>35379</v>
      </c>
      <c r="TVA16" s="90">
        <v>35379</v>
      </c>
      <c r="TVB16" s="90">
        <v>35379</v>
      </c>
      <c r="TVC16" s="90">
        <v>35379</v>
      </c>
      <c r="TVD16" s="90">
        <v>35379</v>
      </c>
      <c r="TVE16" s="90">
        <v>35379</v>
      </c>
      <c r="TVF16" s="90">
        <v>35379</v>
      </c>
      <c r="TVG16" s="90">
        <v>35379</v>
      </c>
      <c r="TVH16" s="90">
        <v>35379</v>
      </c>
      <c r="TVI16" s="90">
        <v>35379</v>
      </c>
      <c r="TVJ16" s="90">
        <v>35379</v>
      </c>
      <c r="TVK16" s="90">
        <v>35379</v>
      </c>
      <c r="TVL16" s="90">
        <v>35379</v>
      </c>
      <c r="TVM16" s="90">
        <v>35379</v>
      </c>
      <c r="TVN16" s="90">
        <v>35379</v>
      </c>
      <c r="TVO16" s="90">
        <v>35379</v>
      </c>
      <c r="TVP16" s="90">
        <v>35379</v>
      </c>
      <c r="TVQ16" s="90">
        <v>35379</v>
      </c>
      <c r="TVR16" s="90">
        <v>35379</v>
      </c>
      <c r="TVS16" s="90">
        <v>35379</v>
      </c>
      <c r="TVT16" s="90">
        <v>35379</v>
      </c>
      <c r="TVU16" s="90">
        <v>35379</v>
      </c>
      <c r="TVV16" s="90">
        <v>35379</v>
      </c>
      <c r="TVW16" s="90">
        <v>35379</v>
      </c>
      <c r="TVX16" s="90">
        <v>35379</v>
      </c>
      <c r="TVY16" s="90">
        <v>35379</v>
      </c>
      <c r="TVZ16" s="90">
        <v>35379</v>
      </c>
      <c r="TWA16" s="90">
        <v>35379</v>
      </c>
      <c r="TWB16" s="90">
        <v>35379</v>
      </c>
      <c r="TWC16" s="90">
        <v>35379</v>
      </c>
      <c r="TWD16" s="90">
        <v>35379</v>
      </c>
      <c r="TWE16" s="90">
        <v>35379</v>
      </c>
      <c r="TWF16" s="90">
        <v>35379</v>
      </c>
      <c r="TWG16" s="90">
        <v>35379</v>
      </c>
      <c r="TWH16" s="90">
        <v>35379</v>
      </c>
      <c r="TWI16" s="90">
        <v>35379</v>
      </c>
      <c r="TWJ16" s="90">
        <v>35379</v>
      </c>
      <c r="TWK16" s="90">
        <v>35379</v>
      </c>
      <c r="TWL16" s="90">
        <v>35379</v>
      </c>
      <c r="TWM16" s="90">
        <v>35379</v>
      </c>
      <c r="TWN16" s="90">
        <v>35379</v>
      </c>
      <c r="TWO16" s="90">
        <v>35379</v>
      </c>
      <c r="TWP16" s="90">
        <v>35379</v>
      </c>
      <c r="TWQ16" s="90">
        <v>35379</v>
      </c>
      <c r="TWR16" s="90">
        <v>35379</v>
      </c>
      <c r="TWS16" s="90">
        <v>35379</v>
      </c>
      <c r="TWT16" s="90">
        <v>35379</v>
      </c>
      <c r="TWU16" s="90">
        <v>35379</v>
      </c>
      <c r="TWV16" s="90">
        <v>35379</v>
      </c>
      <c r="TWW16" s="90">
        <v>35379</v>
      </c>
      <c r="TWX16" s="90">
        <v>35379</v>
      </c>
      <c r="TWY16" s="90">
        <v>35379</v>
      </c>
      <c r="TWZ16" s="90">
        <v>35379</v>
      </c>
      <c r="TXA16" s="90">
        <v>35379</v>
      </c>
      <c r="TXB16" s="90">
        <v>35379</v>
      </c>
      <c r="TXC16" s="90">
        <v>35379</v>
      </c>
      <c r="TXD16" s="90">
        <v>35379</v>
      </c>
      <c r="TXE16" s="90">
        <v>35379</v>
      </c>
      <c r="TXF16" s="90">
        <v>35379</v>
      </c>
      <c r="TXG16" s="90">
        <v>35379</v>
      </c>
      <c r="TXH16" s="90">
        <v>35379</v>
      </c>
      <c r="TXI16" s="90">
        <v>35379</v>
      </c>
      <c r="TXJ16" s="90">
        <v>35379</v>
      </c>
      <c r="TXK16" s="90">
        <v>35379</v>
      </c>
      <c r="TXL16" s="90">
        <v>35379</v>
      </c>
      <c r="TXM16" s="90">
        <v>35379</v>
      </c>
      <c r="TXN16" s="90">
        <v>35379</v>
      </c>
      <c r="TXO16" s="90">
        <v>35379</v>
      </c>
      <c r="TXP16" s="90">
        <v>35379</v>
      </c>
      <c r="TXQ16" s="90">
        <v>35379</v>
      </c>
      <c r="TXR16" s="90">
        <v>35379</v>
      </c>
      <c r="TXS16" s="90">
        <v>35379</v>
      </c>
      <c r="TXT16" s="90">
        <v>35379</v>
      </c>
      <c r="TXU16" s="90">
        <v>35379</v>
      </c>
      <c r="TXV16" s="90">
        <v>35379</v>
      </c>
      <c r="TXW16" s="90">
        <v>35379</v>
      </c>
      <c r="TXX16" s="90">
        <v>35379</v>
      </c>
      <c r="TXY16" s="90">
        <v>35379</v>
      </c>
      <c r="TXZ16" s="90">
        <v>35379</v>
      </c>
      <c r="TYA16" s="90">
        <v>35379</v>
      </c>
      <c r="TYB16" s="90">
        <v>35379</v>
      </c>
      <c r="TYC16" s="90">
        <v>35379</v>
      </c>
      <c r="TYD16" s="90">
        <v>35379</v>
      </c>
      <c r="TYE16" s="90">
        <v>35379</v>
      </c>
      <c r="TYF16" s="90">
        <v>35379</v>
      </c>
      <c r="TYG16" s="90">
        <v>35379</v>
      </c>
      <c r="TYH16" s="90">
        <v>35379</v>
      </c>
      <c r="TYI16" s="90">
        <v>35379</v>
      </c>
      <c r="TYJ16" s="90">
        <v>35379</v>
      </c>
      <c r="TYK16" s="90">
        <v>35379</v>
      </c>
      <c r="TYL16" s="90">
        <v>35379</v>
      </c>
      <c r="TYM16" s="90">
        <v>35379</v>
      </c>
      <c r="TYN16" s="90">
        <v>35379</v>
      </c>
      <c r="TYO16" s="90">
        <v>35379</v>
      </c>
      <c r="TYP16" s="90">
        <v>35379</v>
      </c>
      <c r="TYQ16" s="90">
        <v>35379</v>
      </c>
      <c r="TYR16" s="90">
        <v>35379</v>
      </c>
      <c r="TYS16" s="90">
        <v>35379</v>
      </c>
      <c r="TYT16" s="90">
        <v>35379</v>
      </c>
      <c r="TYU16" s="90">
        <v>35379</v>
      </c>
      <c r="TYV16" s="90">
        <v>35379</v>
      </c>
      <c r="TYW16" s="90">
        <v>35379</v>
      </c>
      <c r="TYX16" s="90">
        <v>35379</v>
      </c>
      <c r="TYY16" s="90">
        <v>35379</v>
      </c>
      <c r="TYZ16" s="90">
        <v>35379</v>
      </c>
      <c r="TZA16" s="90">
        <v>35379</v>
      </c>
      <c r="TZB16" s="90">
        <v>35379</v>
      </c>
      <c r="TZC16" s="90">
        <v>35379</v>
      </c>
      <c r="TZD16" s="90">
        <v>35379</v>
      </c>
      <c r="TZE16" s="90">
        <v>35379</v>
      </c>
      <c r="TZF16" s="90">
        <v>35379</v>
      </c>
      <c r="TZG16" s="90">
        <v>35379</v>
      </c>
      <c r="TZH16" s="90">
        <v>35379</v>
      </c>
      <c r="TZI16" s="90">
        <v>35379</v>
      </c>
      <c r="TZJ16" s="90">
        <v>35379</v>
      </c>
      <c r="TZK16" s="90">
        <v>35379</v>
      </c>
      <c r="TZL16" s="90">
        <v>35379</v>
      </c>
      <c r="TZM16" s="90">
        <v>35379</v>
      </c>
      <c r="TZN16" s="90">
        <v>35379</v>
      </c>
      <c r="TZO16" s="90">
        <v>35379</v>
      </c>
      <c r="TZP16" s="90">
        <v>35379</v>
      </c>
      <c r="TZQ16" s="90">
        <v>35379</v>
      </c>
      <c r="TZR16" s="90">
        <v>35379</v>
      </c>
      <c r="TZS16" s="90">
        <v>35379</v>
      </c>
      <c r="TZT16" s="90">
        <v>35379</v>
      </c>
      <c r="TZU16" s="90">
        <v>35379</v>
      </c>
      <c r="TZV16" s="90">
        <v>35379</v>
      </c>
      <c r="TZW16" s="90">
        <v>35379</v>
      </c>
      <c r="TZX16" s="90">
        <v>35379</v>
      </c>
      <c r="TZY16" s="90">
        <v>35379</v>
      </c>
      <c r="TZZ16" s="90">
        <v>35379</v>
      </c>
      <c r="UAA16" s="90">
        <v>35379</v>
      </c>
      <c r="UAB16" s="90">
        <v>35379</v>
      </c>
      <c r="UAC16" s="90">
        <v>35379</v>
      </c>
      <c r="UAD16" s="90">
        <v>35379</v>
      </c>
      <c r="UAE16" s="90">
        <v>35379</v>
      </c>
      <c r="UAF16" s="90">
        <v>35379</v>
      </c>
      <c r="UAG16" s="90">
        <v>35379</v>
      </c>
      <c r="UAH16" s="90">
        <v>35379</v>
      </c>
      <c r="UAI16" s="90">
        <v>35379</v>
      </c>
      <c r="UAJ16" s="90">
        <v>35379</v>
      </c>
      <c r="UAK16" s="90">
        <v>35379</v>
      </c>
      <c r="UAL16" s="90">
        <v>35379</v>
      </c>
      <c r="UAM16" s="90">
        <v>35379</v>
      </c>
      <c r="UAN16" s="90">
        <v>35379</v>
      </c>
      <c r="UAO16" s="90">
        <v>35379</v>
      </c>
      <c r="UAP16" s="90">
        <v>35379</v>
      </c>
      <c r="UAQ16" s="90">
        <v>35379</v>
      </c>
      <c r="UAR16" s="90">
        <v>35379</v>
      </c>
      <c r="UAS16" s="90">
        <v>35379</v>
      </c>
      <c r="UAT16" s="90">
        <v>35379</v>
      </c>
      <c r="UAU16" s="90">
        <v>35379</v>
      </c>
      <c r="UAV16" s="90">
        <v>35379</v>
      </c>
      <c r="UAW16" s="90">
        <v>35379</v>
      </c>
      <c r="UAX16" s="90">
        <v>35379</v>
      </c>
      <c r="UAY16" s="90">
        <v>35379</v>
      </c>
      <c r="UAZ16" s="90">
        <v>35379</v>
      </c>
      <c r="UBA16" s="90">
        <v>35379</v>
      </c>
      <c r="UBB16" s="90">
        <v>35379</v>
      </c>
      <c r="UBC16" s="90">
        <v>35379</v>
      </c>
      <c r="UBD16" s="90">
        <v>35379</v>
      </c>
      <c r="UBE16" s="90">
        <v>35379</v>
      </c>
      <c r="UBF16" s="90">
        <v>35379</v>
      </c>
      <c r="UBG16" s="90">
        <v>35379</v>
      </c>
      <c r="UBH16" s="90">
        <v>35379</v>
      </c>
      <c r="UBI16" s="90">
        <v>35379</v>
      </c>
      <c r="UBJ16" s="90">
        <v>35379</v>
      </c>
      <c r="UBK16" s="90">
        <v>35379</v>
      </c>
      <c r="UBL16" s="90">
        <v>35379</v>
      </c>
      <c r="UBM16" s="90">
        <v>35379</v>
      </c>
      <c r="UBN16" s="90">
        <v>35379</v>
      </c>
      <c r="UBO16" s="90">
        <v>35379</v>
      </c>
      <c r="UBP16" s="90">
        <v>35379</v>
      </c>
      <c r="UBQ16" s="90">
        <v>35379</v>
      </c>
      <c r="UBR16" s="90">
        <v>35379</v>
      </c>
      <c r="UBS16" s="90">
        <v>35379</v>
      </c>
      <c r="UBT16" s="90">
        <v>35379</v>
      </c>
      <c r="UBU16" s="90">
        <v>35379</v>
      </c>
      <c r="UBV16" s="90">
        <v>35379</v>
      </c>
      <c r="UBW16" s="90">
        <v>35379</v>
      </c>
      <c r="UBX16" s="90">
        <v>35379</v>
      </c>
      <c r="UBY16" s="90">
        <v>35379</v>
      </c>
      <c r="UBZ16" s="90">
        <v>35379</v>
      </c>
      <c r="UCA16" s="90">
        <v>35379</v>
      </c>
      <c r="UCB16" s="90">
        <v>35379</v>
      </c>
      <c r="UCC16" s="90">
        <v>35379</v>
      </c>
      <c r="UCD16" s="90">
        <v>35379</v>
      </c>
      <c r="UCE16" s="90">
        <v>35379</v>
      </c>
      <c r="UCF16" s="90">
        <v>35379</v>
      </c>
      <c r="UCG16" s="90">
        <v>35379</v>
      </c>
      <c r="UCH16" s="90">
        <v>35379</v>
      </c>
      <c r="UCI16" s="90">
        <v>35379</v>
      </c>
      <c r="UCJ16" s="90">
        <v>35379</v>
      </c>
      <c r="UCK16" s="90">
        <v>35379</v>
      </c>
      <c r="UCL16" s="90">
        <v>35379</v>
      </c>
      <c r="UCM16" s="90">
        <v>35379</v>
      </c>
      <c r="UCN16" s="90">
        <v>35379</v>
      </c>
      <c r="UCO16" s="90">
        <v>35379</v>
      </c>
      <c r="UCP16" s="90">
        <v>35379</v>
      </c>
      <c r="UCQ16" s="90">
        <v>35379</v>
      </c>
      <c r="UCR16" s="90">
        <v>35379</v>
      </c>
      <c r="UCS16" s="90">
        <v>35379</v>
      </c>
      <c r="UCT16" s="90">
        <v>35379</v>
      </c>
      <c r="UCU16" s="90">
        <v>35379</v>
      </c>
      <c r="UCV16" s="90">
        <v>35379</v>
      </c>
      <c r="UCW16" s="90">
        <v>35379</v>
      </c>
      <c r="UCX16" s="90">
        <v>35379</v>
      </c>
      <c r="UCY16" s="90">
        <v>35379</v>
      </c>
      <c r="UCZ16" s="90">
        <v>35379</v>
      </c>
      <c r="UDA16" s="90">
        <v>35379</v>
      </c>
      <c r="UDB16" s="90">
        <v>35379</v>
      </c>
      <c r="UDC16" s="90">
        <v>35379</v>
      </c>
      <c r="UDD16" s="90">
        <v>35379</v>
      </c>
      <c r="UDE16" s="90">
        <v>35379</v>
      </c>
      <c r="UDF16" s="90">
        <v>35379</v>
      </c>
      <c r="UDG16" s="90">
        <v>35379</v>
      </c>
      <c r="UDH16" s="90">
        <v>35379</v>
      </c>
      <c r="UDI16" s="90">
        <v>35379</v>
      </c>
      <c r="UDJ16" s="90">
        <v>35379</v>
      </c>
      <c r="UDK16" s="90">
        <v>35379</v>
      </c>
      <c r="UDL16" s="90">
        <v>35379</v>
      </c>
      <c r="UDM16" s="90">
        <v>35379</v>
      </c>
      <c r="UDN16" s="90">
        <v>35379</v>
      </c>
      <c r="UDO16" s="90">
        <v>35379</v>
      </c>
      <c r="UDP16" s="90">
        <v>35379</v>
      </c>
      <c r="UDQ16" s="90">
        <v>35379</v>
      </c>
      <c r="UDR16" s="90">
        <v>35379</v>
      </c>
      <c r="UDS16" s="90">
        <v>35379</v>
      </c>
      <c r="UDT16" s="90">
        <v>35379</v>
      </c>
      <c r="UDU16" s="90">
        <v>35379</v>
      </c>
      <c r="UDV16" s="90">
        <v>35379</v>
      </c>
      <c r="UDW16" s="90">
        <v>35379</v>
      </c>
      <c r="UDX16" s="90">
        <v>35379</v>
      </c>
      <c r="UDY16" s="90">
        <v>35379</v>
      </c>
      <c r="UDZ16" s="90">
        <v>35379</v>
      </c>
      <c r="UEA16" s="90">
        <v>35379</v>
      </c>
      <c r="UEB16" s="90">
        <v>35379</v>
      </c>
      <c r="UEC16" s="90">
        <v>35379</v>
      </c>
      <c r="UED16" s="90">
        <v>35379</v>
      </c>
      <c r="UEE16" s="90">
        <v>35379</v>
      </c>
      <c r="UEF16" s="90">
        <v>35379</v>
      </c>
      <c r="UEG16" s="90">
        <v>35379</v>
      </c>
      <c r="UEH16" s="90">
        <v>35379</v>
      </c>
      <c r="UEI16" s="90">
        <v>35379</v>
      </c>
      <c r="UEJ16" s="90">
        <v>35379</v>
      </c>
      <c r="UEK16" s="90">
        <v>35379</v>
      </c>
      <c r="UEL16" s="90">
        <v>35379</v>
      </c>
      <c r="UEM16" s="90">
        <v>35379</v>
      </c>
      <c r="UEN16" s="90">
        <v>35379</v>
      </c>
      <c r="UEO16" s="90">
        <v>35379</v>
      </c>
      <c r="UEP16" s="90">
        <v>35379</v>
      </c>
      <c r="UEQ16" s="90">
        <v>35379</v>
      </c>
      <c r="UER16" s="90">
        <v>35379</v>
      </c>
      <c r="UES16" s="90">
        <v>35379</v>
      </c>
      <c r="UET16" s="90">
        <v>35379</v>
      </c>
      <c r="UEU16" s="90">
        <v>35379</v>
      </c>
      <c r="UEV16" s="90">
        <v>35379</v>
      </c>
      <c r="UEW16" s="90">
        <v>35379</v>
      </c>
      <c r="UEX16" s="90">
        <v>35379</v>
      </c>
      <c r="UEY16" s="90">
        <v>35379</v>
      </c>
      <c r="UEZ16" s="90">
        <v>35379</v>
      </c>
      <c r="UFA16" s="90">
        <v>35379</v>
      </c>
      <c r="UFB16" s="90">
        <v>35379</v>
      </c>
      <c r="UFC16" s="90">
        <v>35379</v>
      </c>
      <c r="UFD16" s="90">
        <v>35379</v>
      </c>
      <c r="UFE16" s="90">
        <v>35379</v>
      </c>
      <c r="UFF16" s="90">
        <v>35379</v>
      </c>
      <c r="UFG16" s="90">
        <v>35379</v>
      </c>
      <c r="UFH16" s="90">
        <v>35379</v>
      </c>
      <c r="UFI16" s="90">
        <v>35379</v>
      </c>
      <c r="UFJ16" s="90">
        <v>35379</v>
      </c>
      <c r="UFK16" s="90">
        <v>35379</v>
      </c>
      <c r="UFL16" s="90">
        <v>35379</v>
      </c>
      <c r="UFM16" s="90">
        <v>35379</v>
      </c>
      <c r="UFN16" s="90">
        <v>35379</v>
      </c>
      <c r="UFO16" s="90">
        <v>35379</v>
      </c>
      <c r="UFP16" s="90">
        <v>35379</v>
      </c>
      <c r="UFQ16" s="90">
        <v>35379</v>
      </c>
      <c r="UFR16" s="90">
        <v>35379</v>
      </c>
      <c r="UFS16" s="90">
        <v>35379</v>
      </c>
      <c r="UFT16" s="90">
        <v>35379</v>
      </c>
      <c r="UFU16" s="90">
        <v>35379</v>
      </c>
      <c r="UFV16" s="90">
        <v>35379</v>
      </c>
      <c r="UFW16" s="90">
        <v>35379</v>
      </c>
      <c r="UFX16" s="90">
        <v>35379</v>
      </c>
      <c r="UFY16" s="90">
        <v>35379</v>
      </c>
      <c r="UFZ16" s="90">
        <v>35379</v>
      </c>
      <c r="UGA16" s="90">
        <v>35379</v>
      </c>
      <c r="UGB16" s="90">
        <v>35379</v>
      </c>
      <c r="UGC16" s="90">
        <v>35379</v>
      </c>
      <c r="UGD16" s="90">
        <v>35379</v>
      </c>
      <c r="UGE16" s="90">
        <v>35379</v>
      </c>
      <c r="UGF16" s="90">
        <v>35379</v>
      </c>
      <c r="UGG16" s="90">
        <v>35379</v>
      </c>
      <c r="UGH16" s="90">
        <v>35379</v>
      </c>
      <c r="UGI16" s="90">
        <v>35379</v>
      </c>
      <c r="UGJ16" s="90">
        <v>35379</v>
      </c>
      <c r="UGK16" s="90">
        <v>35379</v>
      </c>
      <c r="UGL16" s="90">
        <v>35379</v>
      </c>
      <c r="UGM16" s="90">
        <v>35379</v>
      </c>
      <c r="UGN16" s="90">
        <v>35379</v>
      </c>
      <c r="UGO16" s="90">
        <v>35379</v>
      </c>
      <c r="UGP16" s="90">
        <v>35379</v>
      </c>
      <c r="UGQ16" s="90">
        <v>35379</v>
      </c>
      <c r="UGR16" s="90">
        <v>35379</v>
      </c>
      <c r="UGS16" s="90">
        <v>35379</v>
      </c>
      <c r="UGT16" s="90">
        <v>35379</v>
      </c>
      <c r="UGU16" s="90">
        <v>35379</v>
      </c>
      <c r="UGV16" s="90">
        <v>35379</v>
      </c>
      <c r="UGW16" s="90">
        <v>35379</v>
      </c>
      <c r="UGX16" s="90">
        <v>35379</v>
      </c>
      <c r="UGY16" s="90">
        <v>35379</v>
      </c>
      <c r="UGZ16" s="90">
        <v>35379</v>
      </c>
      <c r="UHA16" s="90">
        <v>35379</v>
      </c>
      <c r="UHB16" s="90">
        <v>35379</v>
      </c>
      <c r="UHC16" s="90">
        <v>35379</v>
      </c>
      <c r="UHD16" s="90">
        <v>35379</v>
      </c>
      <c r="UHE16" s="90">
        <v>35379</v>
      </c>
      <c r="UHF16" s="90">
        <v>35379</v>
      </c>
      <c r="UHG16" s="90">
        <v>35379</v>
      </c>
      <c r="UHH16" s="90">
        <v>35379</v>
      </c>
      <c r="UHI16" s="90">
        <v>35379</v>
      </c>
      <c r="UHJ16" s="90">
        <v>35379</v>
      </c>
      <c r="UHK16" s="90">
        <v>35379</v>
      </c>
      <c r="UHL16" s="90">
        <v>35379</v>
      </c>
      <c r="UHM16" s="90">
        <v>35379</v>
      </c>
      <c r="UHN16" s="90">
        <v>35379</v>
      </c>
      <c r="UHO16" s="90">
        <v>35379</v>
      </c>
      <c r="UHP16" s="90">
        <v>35379</v>
      </c>
      <c r="UHQ16" s="90">
        <v>35379</v>
      </c>
      <c r="UHR16" s="90">
        <v>35379</v>
      </c>
      <c r="UHS16" s="90">
        <v>35379</v>
      </c>
      <c r="UHT16" s="90">
        <v>35379</v>
      </c>
      <c r="UHU16" s="90">
        <v>35379</v>
      </c>
      <c r="UHV16" s="90">
        <v>35379</v>
      </c>
      <c r="UHW16" s="90">
        <v>35379</v>
      </c>
      <c r="UHX16" s="90">
        <v>35379</v>
      </c>
      <c r="UHY16" s="90">
        <v>35379</v>
      </c>
      <c r="UHZ16" s="90">
        <v>35379</v>
      </c>
      <c r="UIA16" s="90">
        <v>35379</v>
      </c>
      <c r="UIB16" s="90">
        <v>35379</v>
      </c>
      <c r="UIC16" s="90">
        <v>35379</v>
      </c>
      <c r="UID16" s="90">
        <v>35379</v>
      </c>
      <c r="UIE16" s="90">
        <v>35379</v>
      </c>
      <c r="UIF16" s="90">
        <v>35379</v>
      </c>
      <c r="UIG16" s="90">
        <v>35379</v>
      </c>
      <c r="UIH16" s="90">
        <v>35379</v>
      </c>
      <c r="UII16" s="90">
        <v>35379</v>
      </c>
      <c r="UIJ16" s="90">
        <v>35379</v>
      </c>
      <c r="UIK16" s="90">
        <v>35379</v>
      </c>
      <c r="UIL16" s="90">
        <v>35379</v>
      </c>
      <c r="UIM16" s="90">
        <v>35379</v>
      </c>
      <c r="UIN16" s="90">
        <v>35379</v>
      </c>
      <c r="UIO16" s="90">
        <v>35379</v>
      </c>
      <c r="UIP16" s="90">
        <v>35379</v>
      </c>
      <c r="UIQ16" s="90">
        <v>35379</v>
      </c>
      <c r="UIR16" s="90">
        <v>35379</v>
      </c>
      <c r="UIS16" s="90">
        <v>35379</v>
      </c>
      <c r="UIT16" s="90">
        <v>35379</v>
      </c>
      <c r="UIU16" s="90">
        <v>35379</v>
      </c>
      <c r="UIV16" s="90">
        <v>35379</v>
      </c>
      <c r="UIW16" s="90">
        <v>35379</v>
      </c>
      <c r="UIX16" s="90">
        <v>35379</v>
      </c>
      <c r="UIY16" s="90">
        <v>35379</v>
      </c>
      <c r="UIZ16" s="90">
        <v>35379</v>
      </c>
      <c r="UJA16" s="90">
        <v>35379</v>
      </c>
      <c r="UJB16" s="90">
        <v>35379</v>
      </c>
      <c r="UJC16" s="90">
        <v>35379</v>
      </c>
      <c r="UJD16" s="90">
        <v>35379</v>
      </c>
      <c r="UJE16" s="90">
        <v>35379</v>
      </c>
      <c r="UJF16" s="90">
        <v>35379</v>
      </c>
      <c r="UJG16" s="90">
        <v>35379</v>
      </c>
      <c r="UJH16" s="90">
        <v>35379</v>
      </c>
      <c r="UJI16" s="90">
        <v>35379</v>
      </c>
      <c r="UJJ16" s="90">
        <v>35379</v>
      </c>
      <c r="UJK16" s="90">
        <v>35379</v>
      </c>
      <c r="UJL16" s="90">
        <v>35379</v>
      </c>
      <c r="UJM16" s="90">
        <v>35379</v>
      </c>
      <c r="UJN16" s="90">
        <v>35379</v>
      </c>
      <c r="UJO16" s="90">
        <v>35379</v>
      </c>
      <c r="UJP16" s="90">
        <v>35379</v>
      </c>
      <c r="UJQ16" s="90">
        <v>35379</v>
      </c>
      <c r="UJR16" s="90">
        <v>35379</v>
      </c>
      <c r="UJS16" s="90">
        <v>35379</v>
      </c>
      <c r="UJT16" s="90">
        <v>35379</v>
      </c>
      <c r="UJU16" s="90">
        <v>35379</v>
      </c>
      <c r="UJV16" s="90">
        <v>35379</v>
      </c>
      <c r="UJW16" s="90">
        <v>35379</v>
      </c>
      <c r="UJX16" s="90">
        <v>35379</v>
      </c>
      <c r="UJY16" s="90">
        <v>35379</v>
      </c>
      <c r="UJZ16" s="90">
        <v>35379</v>
      </c>
      <c r="UKA16" s="90">
        <v>35379</v>
      </c>
      <c r="UKB16" s="90">
        <v>35379</v>
      </c>
      <c r="UKC16" s="90">
        <v>35379</v>
      </c>
      <c r="UKD16" s="90">
        <v>35379</v>
      </c>
      <c r="UKE16" s="90">
        <v>35379</v>
      </c>
      <c r="UKF16" s="90">
        <v>35379</v>
      </c>
      <c r="UKG16" s="90">
        <v>35379</v>
      </c>
      <c r="UKH16" s="90">
        <v>35379</v>
      </c>
      <c r="UKI16" s="90">
        <v>35379</v>
      </c>
      <c r="UKJ16" s="90">
        <v>35379</v>
      </c>
      <c r="UKK16" s="90">
        <v>35379</v>
      </c>
      <c r="UKL16" s="90">
        <v>35379</v>
      </c>
      <c r="UKM16" s="90">
        <v>35379</v>
      </c>
      <c r="UKN16" s="90">
        <v>35379</v>
      </c>
      <c r="UKO16" s="90">
        <v>35379</v>
      </c>
      <c r="UKP16" s="90">
        <v>35379</v>
      </c>
      <c r="UKQ16" s="90">
        <v>35379</v>
      </c>
      <c r="UKR16" s="90">
        <v>35379</v>
      </c>
      <c r="UKS16" s="90">
        <v>35379</v>
      </c>
      <c r="UKT16" s="90">
        <v>35379</v>
      </c>
      <c r="UKU16" s="90">
        <v>35379</v>
      </c>
      <c r="UKV16" s="90">
        <v>35379</v>
      </c>
      <c r="UKW16" s="90">
        <v>35379</v>
      </c>
      <c r="UKX16" s="90">
        <v>35379</v>
      </c>
      <c r="UKY16" s="90">
        <v>35379</v>
      </c>
      <c r="UKZ16" s="90">
        <v>35379</v>
      </c>
      <c r="ULA16" s="90">
        <v>35379</v>
      </c>
      <c r="ULB16" s="90">
        <v>35379</v>
      </c>
      <c r="ULC16" s="90">
        <v>35379</v>
      </c>
      <c r="ULD16" s="90">
        <v>35379</v>
      </c>
      <c r="ULE16" s="90">
        <v>35379</v>
      </c>
      <c r="ULF16" s="90">
        <v>35379</v>
      </c>
      <c r="ULG16" s="90">
        <v>35379</v>
      </c>
      <c r="ULH16" s="90">
        <v>35379</v>
      </c>
      <c r="ULI16" s="90">
        <v>35379</v>
      </c>
      <c r="ULJ16" s="90">
        <v>35379</v>
      </c>
      <c r="ULK16" s="90">
        <v>35379</v>
      </c>
      <c r="ULL16" s="90">
        <v>35379</v>
      </c>
      <c r="ULM16" s="90">
        <v>35379</v>
      </c>
      <c r="ULN16" s="90">
        <v>35379</v>
      </c>
      <c r="ULO16" s="90">
        <v>35379</v>
      </c>
      <c r="ULP16" s="90">
        <v>35379</v>
      </c>
      <c r="ULQ16" s="90">
        <v>35379</v>
      </c>
      <c r="ULR16" s="90">
        <v>35379</v>
      </c>
      <c r="ULS16" s="90">
        <v>35379</v>
      </c>
      <c r="ULT16" s="90">
        <v>35379</v>
      </c>
      <c r="ULU16" s="90">
        <v>35379</v>
      </c>
      <c r="ULV16" s="90">
        <v>35379</v>
      </c>
      <c r="ULW16" s="90">
        <v>35379</v>
      </c>
      <c r="ULX16" s="90">
        <v>35379</v>
      </c>
      <c r="ULY16" s="90">
        <v>35379</v>
      </c>
      <c r="ULZ16" s="90">
        <v>35379</v>
      </c>
      <c r="UMA16" s="90">
        <v>35379</v>
      </c>
      <c r="UMB16" s="90">
        <v>35379</v>
      </c>
      <c r="UMC16" s="90">
        <v>35379</v>
      </c>
      <c r="UMD16" s="90">
        <v>35379</v>
      </c>
      <c r="UME16" s="90">
        <v>35379</v>
      </c>
      <c r="UMF16" s="90">
        <v>35379</v>
      </c>
      <c r="UMG16" s="90">
        <v>35379</v>
      </c>
      <c r="UMH16" s="90">
        <v>35379</v>
      </c>
      <c r="UMI16" s="90">
        <v>35379</v>
      </c>
      <c r="UMJ16" s="90">
        <v>35379</v>
      </c>
      <c r="UMK16" s="90">
        <v>35379</v>
      </c>
      <c r="UML16" s="90">
        <v>35379</v>
      </c>
      <c r="UMM16" s="90">
        <v>35379</v>
      </c>
      <c r="UMN16" s="90">
        <v>35379</v>
      </c>
      <c r="UMO16" s="90">
        <v>35379</v>
      </c>
      <c r="UMP16" s="90">
        <v>35379</v>
      </c>
      <c r="UMQ16" s="90">
        <v>35379</v>
      </c>
      <c r="UMR16" s="90">
        <v>35379</v>
      </c>
      <c r="UMS16" s="90">
        <v>35379</v>
      </c>
      <c r="UMT16" s="90">
        <v>35379</v>
      </c>
      <c r="UMU16" s="90">
        <v>35379</v>
      </c>
      <c r="UMV16" s="90">
        <v>35379</v>
      </c>
      <c r="UMW16" s="90">
        <v>35379</v>
      </c>
      <c r="UMX16" s="90">
        <v>35379</v>
      </c>
      <c r="UMY16" s="90">
        <v>35379</v>
      </c>
      <c r="UMZ16" s="90">
        <v>35379</v>
      </c>
      <c r="UNA16" s="90">
        <v>35379</v>
      </c>
      <c r="UNB16" s="90">
        <v>35379</v>
      </c>
      <c r="UNC16" s="90">
        <v>35379</v>
      </c>
      <c r="UND16" s="90">
        <v>35379</v>
      </c>
      <c r="UNE16" s="90">
        <v>35379</v>
      </c>
      <c r="UNF16" s="90">
        <v>35379</v>
      </c>
      <c r="UNG16" s="90">
        <v>35379</v>
      </c>
      <c r="UNH16" s="90">
        <v>35379</v>
      </c>
      <c r="UNI16" s="90">
        <v>35379</v>
      </c>
      <c r="UNJ16" s="90">
        <v>35379</v>
      </c>
      <c r="UNK16" s="90">
        <v>35379</v>
      </c>
      <c r="UNL16" s="90">
        <v>35379</v>
      </c>
      <c r="UNM16" s="90">
        <v>35379</v>
      </c>
      <c r="UNN16" s="90">
        <v>35379</v>
      </c>
      <c r="UNO16" s="90">
        <v>35379</v>
      </c>
      <c r="UNP16" s="90">
        <v>35379</v>
      </c>
      <c r="UNQ16" s="90">
        <v>35379</v>
      </c>
      <c r="UNR16" s="90">
        <v>35379</v>
      </c>
      <c r="UNS16" s="90">
        <v>35379</v>
      </c>
      <c r="UNT16" s="90">
        <v>35379</v>
      </c>
      <c r="UNU16" s="90">
        <v>35379</v>
      </c>
      <c r="UNV16" s="90">
        <v>35379</v>
      </c>
      <c r="UNW16" s="90">
        <v>35379</v>
      </c>
      <c r="UNX16" s="90">
        <v>35379</v>
      </c>
      <c r="UNY16" s="90">
        <v>35379</v>
      </c>
      <c r="UNZ16" s="90">
        <v>35379</v>
      </c>
      <c r="UOA16" s="90">
        <v>35379</v>
      </c>
      <c r="UOB16" s="90">
        <v>35379</v>
      </c>
      <c r="UOC16" s="90">
        <v>35379</v>
      </c>
      <c r="UOD16" s="90">
        <v>35379</v>
      </c>
      <c r="UOE16" s="90">
        <v>35379</v>
      </c>
      <c r="UOF16" s="90">
        <v>35379</v>
      </c>
      <c r="UOG16" s="90">
        <v>35379</v>
      </c>
      <c r="UOH16" s="90">
        <v>35379</v>
      </c>
      <c r="UOI16" s="90">
        <v>35379</v>
      </c>
      <c r="UOJ16" s="90">
        <v>35379</v>
      </c>
      <c r="UOK16" s="90">
        <v>35379</v>
      </c>
      <c r="UOL16" s="90">
        <v>35379</v>
      </c>
      <c r="UOM16" s="90">
        <v>35379</v>
      </c>
      <c r="UON16" s="90">
        <v>35379</v>
      </c>
      <c r="UOO16" s="90">
        <v>35379</v>
      </c>
      <c r="UOP16" s="90">
        <v>35379</v>
      </c>
      <c r="UOQ16" s="90">
        <v>35379</v>
      </c>
      <c r="UOR16" s="90">
        <v>35379</v>
      </c>
      <c r="UOS16" s="90">
        <v>35379</v>
      </c>
      <c r="UOT16" s="90">
        <v>35379</v>
      </c>
      <c r="UOU16" s="90">
        <v>35379</v>
      </c>
      <c r="UOV16" s="90">
        <v>35379</v>
      </c>
      <c r="UOW16" s="90">
        <v>35379</v>
      </c>
      <c r="UOX16" s="90">
        <v>35379</v>
      </c>
      <c r="UOY16" s="90">
        <v>35379</v>
      </c>
      <c r="UOZ16" s="90">
        <v>35379</v>
      </c>
      <c r="UPA16" s="90">
        <v>35379</v>
      </c>
      <c r="UPB16" s="90">
        <v>35379</v>
      </c>
      <c r="UPC16" s="90">
        <v>35379</v>
      </c>
      <c r="UPD16" s="90">
        <v>35379</v>
      </c>
      <c r="UPE16" s="90">
        <v>35379</v>
      </c>
      <c r="UPF16" s="90">
        <v>35379</v>
      </c>
      <c r="UPG16" s="90">
        <v>35379</v>
      </c>
      <c r="UPH16" s="90">
        <v>35379</v>
      </c>
      <c r="UPI16" s="90">
        <v>35379</v>
      </c>
      <c r="UPJ16" s="90">
        <v>35379</v>
      </c>
      <c r="UPK16" s="90">
        <v>35379</v>
      </c>
      <c r="UPL16" s="90">
        <v>35379</v>
      </c>
      <c r="UPM16" s="90">
        <v>35379</v>
      </c>
      <c r="UPN16" s="90">
        <v>35379</v>
      </c>
      <c r="UPO16" s="90">
        <v>35379</v>
      </c>
      <c r="UPP16" s="90">
        <v>35379</v>
      </c>
      <c r="UPQ16" s="90">
        <v>35379</v>
      </c>
      <c r="UPR16" s="90">
        <v>35379</v>
      </c>
      <c r="UPS16" s="90">
        <v>35379</v>
      </c>
      <c r="UPT16" s="90">
        <v>35379</v>
      </c>
      <c r="UPU16" s="90">
        <v>35379</v>
      </c>
      <c r="UPV16" s="90">
        <v>35379</v>
      </c>
      <c r="UPW16" s="90">
        <v>35379</v>
      </c>
      <c r="UPX16" s="90">
        <v>35379</v>
      </c>
      <c r="UPY16" s="90">
        <v>35379</v>
      </c>
      <c r="UPZ16" s="90">
        <v>35379</v>
      </c>
      <c r="UQA16" s="90">
        <v>35379</v>
      </c>
      <c r="UQB16" s="90">
        <v>35379</v>
      </c>
      <c r="UQC16" s="90">
        <v>35379</v>
      </c>
      <c r="UQD16" s="90">
        <v>35379</v>
      </c>
      <c r="UQE16" s="90">
        <v>35379</v>
      </c>
      <c r="UQF16" s="90">
        <v>35379</v>
      </c>
      <c r="UQG16" s="90">
        <v>35379</v>
      </c>
      <c r="UQH16" s="90">
        <v>35379</v>
      </c>
      <c r="UQI16" s="90">
        <v>35379</v>
      </c>
      <c r="UQJ16" s="90">
        <v>35379</v>
      </c>
      <c r="UQK16" s="90">
        <v>35379</v>
      </c>
      <c r="UQL16" s="90">
        <v>35379</v>
      </c>
      <c r="UQM16" s="90">
        <v>35379</v>
      </c>
      <c r="UQN16" s="90">
        <v>35379</v>
      </c>
      <c r="UQO16" s="90">
        <v>35379</v>
      </c>
      <c r="UQP16" s="90">
        <v>35379</v>
      </c>
      <c r="UQQ16" s="90">
        <v>35379</v>
      </c>
      <c r="UQR16" s="90">
        <v>35379</v>
      </c>
      <c r="UQS16" s="90">
        <v>35379</v>
      </c>
      <c r="UQT16" s="90">
        <v>35379</v>
      </c>
      <c r="UQU16" s="90">
        <v>35379</v>
      </c>
      <c r="UQV16" s="90">
        <v>35379</v>
      </c>
      <c r="UQW16" s="90">
        <v>35379</v>
      </c>
      <c r="UQX16" s="90">
        <v>35379</v>
      </c>
      <c r="UQY16" s="90">
        <v>35379</v>
      </c>
      <c r="UQZ16" s="90">
        <v>35379</v>
      </c>
      <c r="URA16" s="90">
        <v>35379</v>
      </c>
      <c r="URB16" s="90">
        <v>35379</v>
      </c>
      <c r="URC16" s="90">
        <v>35379</v>
      </c>
      <c r="URD16" s="90">
        <v>35379</v>
      </c>
      <c r="URE16" s="90">
        <v>35379</v>
      </c>
      <c r="URF16" s="90">
        <v>35379</v>
      </c>
      <c r="URG16" s="90">
        <v>35379</v>
      </c>
      <c r="URH16" s="90">
        <v>35379</v>
      </c>
      <c r="URI16" s="90">
        <v>35379</v>
      </c>
      <c r="URJ16" s="90">
        <v>35379</v>
      </c>
      <c r="URK16" s="90">
        <v>35379</v>
      </c>
      <c r="URL16" s="90">
        <v>35379</v>
      </c>
      <c r="URM16" s="90">
        <v>35379</v>
      </c>
      <c r="URN16" s="90">
        <v>35379</v>
      </c>
      <c r="URO16" s="90">
        <v>35379</v>
      </c>
      <c r="URP16" s="90">
        <v>35379</v>
      </c>
      <c r="URQ16" s="90">
        <v>35379</v>
      </c>
      <c r="URR16" s="90">
        <v>35379</v>
      </c>
      <c r="URS16" s="90">
        <v>35379</v>
      </c>
      <c r="URT16" s="90">
        <v>35379</v>
      </c>
      <c r="URU16" s="90">
        <v>35379</v>
      </c>
      <c r="URV16" s="90">
        <v>35379</v>
      </c>
      <c r="URW16" s="90">
        <v>35379</v>
      </c>
      <c r="URX16" s="90">
        <v>35379</v>
      </c>
      <c r="URY16" s="90">
        <v>35379</v>
      </c>
      <c r="URZ16" s="90">
        <v>35379</v>
      </c>
      <c r="USA16" s="90">
        <v>35379</v>
      </c>
      <c r="USB16" s="90">
        <v>35379</v>
      </c>
      <c r="USC16" s="90">
        <v>35379</v>
      </c>
      <c r="USD16" s="90">
        <v>35379</v>
      </c>
      <c r="USE16" s="90">
        <v>35379</v>
      </c>
      <c r="USF16" s="90">
        <v>35379</v>
      </c>
      <c r="USG16" s="90">
        <v>35379</v>
      </c>
      <c r="USH16" s="90">
        <v>35379</v>
      </c>
      <c r="USI16" s="90">
        <v>35379</v>
      </c>
      <c r="USJ16" s="90">
        <v>35379</v>
      </c>
      <c r="USK16" s="90">
        <v>35379</v>
      </c>
      <c r="USL16" s="90">
        <v>35379</v>
      </c>
      <c r="USM16" s="90">
        <v>35379</v>
      </c>
      <c r="USN16" s="90">
        <v>35379</v>
      </c>
      <c r="USO16" s="90">
        <v>35379</v>
      </c>
      <c r="USP16" s="90">
        <v>35379</v>
      </c>
      <c r="USQ16" s="90">
        <v>35379</v>
      </c>
      <c r="USR16" s="90">
        <v>35379</v>
      </c>
      <c r="USS16" s="90">
        <v>35379</v>
      </c>
      <c r="UST16" s="90">
        <v>35379</v>
      </c>
      <c r="USU16" s="90">
        <v>35379</v>
      </c>
      <c r="USV16" s="90">
        <v>35379</v>
      </c>
      <c r="USW16" s="90">
        <v>35379</v>
      </c>
      <c r="USX16" s="90">
        <v>35379</v>
      </c>
      <c r="USY16" s="90">
        <v>35379</v>
      </c>
      <c r="USZ16" s="90">
        <v>35379</v>
      </c>
      <c r="UTA16" s="90">
        <v>35379</v>
      </c>
      <c r="UTB16" s="90">
        <v>35379</v>
      </c>
      <c r="UTC16" s="90">
        <v>35379</v>
      </c>
      <c r="UTD16" s="90">
        <v>35379</v>
      </c>
      <c r="UTE16" s="90">
        <v>35379</v>
      </c>
      <c r="UTF16" s="90">
        <v>35379</v>
      </c>
      <c r="UTG16" s="90">
        <v>35379</v>
      </c>
      <c r="UTH16" s="90">
        <v>35379</v>
      </c>
      <c r="UTI16" s="90">
        <v>35379</v>
      </c>
      <c r="UTJ16" s="90">
        <v>35379</v>
      </c>
      <c r="UTK16" s="90">
        <v>35379</v>
      </c>
      <c r="UTL16" s="90">
        <v>35379</v>
      </c>
      <c r="UTM16" s="90">
        <v>35379</v>
      </c>
      <c r="UTN16" s="90">
        <v>35379</v>
      </c>
      <c r="UTO16" s="90">
        <v>35379</v>
      </c>
      <c r="UTP16" s="90">
        <v>35379</v>
      </c>
      <c r="UTQ16" s="90">
        <v>35379</v>
      </c>
      <c r="UTR16" s="90">
        <v>35379</v>
      </c>
      <c r="UTS16" s="90">
        <v>35379</v>
      </c>
      <c r="UTT16" s="90">
        <v>35379</v>
      </c>
      <c r="UTU16" s="90">
        <v>35379</v>
      </c>
      <c r="UTV16" s="90">
        <v>35379</v>
      </c>
      <c r="UTW16" s="90">
        <v>35379</v>
      </c>
      <c r="UTX16" s="90">
        <v>35379</v>
      </c>
      <c r="UTY16" s="90">
        <v>35379</v>
      </c>
      <c r="UTZ16" s="90">
        <v>35379</v>
      </c>
      <c r="UUA16" s="90">
        <v>35379</v>
      </c>
      <c r="UUB16" s="90">
        <v>35379</v>
      </c>
      <c r="UUC16" s="90">
        <v>35379</v>
      </c>
      <c r="UUD16" s="90">
        <v>35379</v>
      </c>
      <c r="UUE16" s="90">
        <v>35379</v>
      </c>
      <c r="UUF16" s="90">
        <v>35379</v>
      </c>
      <c r="UUG16" s="90">
        <v>35379</v>
      </c>
      <c r="UUH16" s="90">
        <v>35379</v>
      </c>
      <c r="UUI16" s="90">
        <v>35379</v>
      </c>
      <c r="UUJ16" s="90">
        <v>35379</v>
      </c>
      <c r="UUK16" s="90">
        <v>35379</v>
      </c>
      <c r="UUL16" s="90">
        <v>35379</v>
      </c>
      <c r="UUM16" s="90">
        <v>35379</v>
      </c>
      <c r="UUN16" s="90">
        <v>35379</v>
      </c>
      <c r="UUO16" s="90">
        <v>35379</v>
      </c>
      <c r="UUP16" s="90">
        <v>35379</v>
      </c>
      <c r="UUQ16" s="90">
        <v>35379</v>
      </c>
      <c r="UUR16" s="90">
        <v>35379</v>
      </c>
      <c r="UUS16" s="90">
        <v>35379</v>
      </c>
      <c r="UUT16" s="90">
        <v>35379</v>
      </c>
      <c r="UUU16" s="90">
        <v>35379</v>
      </c>
      <c r="UUV16" s="90">
        <v>35379</v>
      </c>
      <c r="UUW16" s="90">
        <v>35379</v>
      </c>
      <c r="UUX16" s="90">
        <v>35379</v>
      </c>
      <c r="UUY16" s="90">
        <v>35379</v>
      </c>
      <c r="UUZ16" s="90">
        <v>35379</v>
      </c>
      <c r="UVA16" s="90">
        <v>35379</v>
      </c>
      <c r="UVB16" s="90">
        <v>35379</v>
      </c>
      <c r="UVC16" s="90">
        <v>35379</v>
      </c>
      <c r="UVD16" s="90">
        <v>35379</v>
      </c>
      <c r="UVE16" s="90">
        <v>35379</v>
      </c>
      <c r="UVF16" s="90">
        <v>35379</v>
      </c>
      <c r="UVG16" s="90">
        <v>35379</v>
      </c>
      <c r="UVH16" s="90">
        <v>35379</v>
      </c>
      <c r="UVI16" s="90">
        <v>35379</v>
      </c>
      <c r="UVJ16" s="90">
        <v>35379</v>
      </c>
      <c r="UVK16" s="90">
        <v>35379</v>
      </c>
      <c r="UVL16" s="90">
        <v>35379</v>
      </c>
      <c r="UVM16" s="90">
        <v>35379</v>
      </c>
      <c r="UVN16" s="90">
        <v>35379</v>
      </c>
      <c r="UVO16" s="90">
        <v>35379</v>
      </c>
      <c r="UVP16" s="90">
        <v>35379</v>
      </c>
      <c r="UVQ16" s="90">
        <v>35379</v>
      </c>
      <c r="UVR16" s="90">
        <v>35379</v>
      </c>
      <c r="UVS16" s="90">
        <v>35379</v>
      </c>
      <c r="UVT16" s="90">
        <v>35379</v>
      </c>
      <c r="UVU16" s="90">
        <v>35379</v>
      </c>
      <c r="UVV16" s="90">
        <v>35379</v>
      </c>
      <c r="UVW16" s="90">
        <v>35379</v>
      </c>
      <c r="UVX16" s="90">
        <v>35379</v>
      </c>
      <c r="UVY16" s="90">
        <v>35379</v>
      </c>
      <c r="UVZ16" s="90">
        <v>35379</v>
      </c>
      <c r="UWA16" s="90">
        <v>35379</v>
      </c>
      <c r="UWB16" s="90">
        <v>35379</v>
      </c>
      <c r="UWC16" s="90">
        <v>35379</v>
      </c>
      <c r="UWD16" s="90">
        <v>35379</v>
      </c>
      <c r="UWE16" s="90">
        <v>35379</v>
      </c>
      <c r="UWF16" s="90">
        <v>35379</v>
      </c>
      <c r="UWG16" s="90">
        <v>35379</v>
      </c>
      <c r="UWH16" s="90">
        <v>35379</v>
      </c>
      <c r="UWI16" s="90">
        <v>35379</v>
      </c>
      <c r="UWJ16" s="90">
        <v>35379</v>
      </c>
      <c r="UWK16" s="90">
        <v>35379</v>
      </c>
      <c r="UWL16" s="90">
        <v>35379</v>
      </c>
      <c r="UWM16" s="90">
        <v>35379</v>
      </c>
      <c r="UWN16" s="90">
        <v>35379</v>
      </c>
      <c r="UWO16" s="90">
        <v>35379</v>
      </c>
      <c r="UWP16" s="90">
        <v>35379</v>
      </c>
      <c r="UWQ16" s="90">
        <v>35379</v>
      </c>
      <c r="UWR16" s="90">
        <v>35379</v>
      </c>
      <c r="UWS16" s="90">
        <v>35379</v>
      </c>
      <c r="UWT16" s="90">
        <v>35379</v>
      </c>
      <c r="UWU16" s="90">
        <v>35379</v>
      </c>
      <c r="UWV16" s="90">
        <v>35379</v>
      </c>
      <c r="UWW16" s="90">
        <v>35379</v>
      </c>
      <c r="UWX16" s="90">
        <v>35379</v>
      </c>
      <c r="UWY16" s="90">
        <v>35379</v>
      </c>
      <c r="UWZ16" s="90">
        <v>35379</v>
      </c>
      <c r="UXA16" s="90">
        <v>35379</v>
      </c>
      <c r="UXB16" s="90">
        <v>35379</v>
      </c>
      <c r="UXC16" s="90">
        <v>35379</v>
      </c>
      <c r="UXD16" s="90">
        <v>35379</v>
      </c>
      <c r="UXE16" s="90">
        <v>35379</v>
      </c>
      <c r="UXF16" s="90">
        <v>35379</v>
      </c>
      <c r="UXG16" s="90">
        <v>35379</v>
      </c>
      <c r="UXH16" s="90">
        <v>35379</v>
      </c>
      <c r="UXI16" s="90">
        <v>35379</v>
      </c>
      <c r="UXJ16" s="90">
        <v>35379</v>
      </c>
      <c r="UXK16" s="90">
        <v>35379</v>
      </c>
      <c r="UXL16" s="90">
        <v>35379</v>
      </c>
      <c r="UXM16" s="90">
        <v>35379</v>
      </c>
      <c r="UXN16" s="90">
        <v>35379</v>
      </c>
      <c r="UXO16" s="90">
        <v>35379</v>
      </c>
      <c r="UXP16" s="90">
        <v>35379</v>
      </c>
      <c r="UXQ16" s="90">
        <v>35379</v>
      </c>
      <c r="UXR16" s="90">
        <v>35379</v>
      </c>
      <c r="UXS16" s="90">
        <v>35379</v>
      </c>
      <c r="UXT16" s="90">
        <v>35379</v>
      </c>
      <c r="UXU16" s="90">
        <v>35379</v>
      </c>
      <c r="UXV16" s="90">
        <v>35379</v>
      </c>
      <c r="UXW16" s="90">
        <v>35379</v>
      </c>
      <c r="UXX16" s="90">
        <v>35379</v>
      </c>
      <c r="UXY16" s="90">
        <v>35379</v>
      </c>
      <c r="UXZ16" s="90">
        <v>35379</v>
      </c>
      <c r="UYA16" s="90">
        <v>35379</v>
      </c>
      <c r="UYB16" s="90">
        <v>35379</v>
      </c>
      <c r="UYC16" s="90">
        <v>35379</v>
      </c>
      <c r="UYD16" s="90">
        <v>35379</v>
      </c>
      <c r="UYE16" s="90">
        <v>35379</v>
      </c>
      <c r="UYF16" s="90">
        <v>35379</v>
      </c>
      <c r="UYG16" s="90">
        <v>35379</v>
      </c>
      <c r="UYH16" s="90">
        <v>35379</v>
      </c>
      <c r="UYI16" s="90">
        <v>35379</v>
      </c>
      <c r="UYJ16" s="90">
        <v>35379</v>
      </c>
      <c r="UYK16" s="90">
        <v>35379</v>
      </c>
      <c r="UYL16" s="90">
        <v>35379</v>
      </c>
      <c r="UYM16" s="90">
        <v>35379</v>
      </c>
      <c r="UYN16" s="90">
        <v>35379</v>
      </c>
      <c r="UYO16" s="90">
        <v>35379</v>
      </c>
      <c r="UYP16" s="90">
        <v>35379</v>
      </c>
      <c r="UYQ16" s="90">
        <v>35379</v>
      </c>
      <c r="UYR16" s="90">
        <v>35379</v>
      </c>
      <c r="UYS16" s="90">
        <v>35379</v>
      </c>
      <c r="UYT16" s="90">
        <v>35379</v>
      </c>
      <c r="UYU16" s="90">
        <v>35379</v>
      </c>
      <c r="UYV16" s="90">
        <v>35379</v>
      </c>
      <c r="UYW16" s="90">
        <v>35379</v>
      </c>
      <c r="UYX16" s="90">
        <v>35379</v>
      </c>
      <c r="UYY16" s="90">
        <v>35379</v>
      </c>
      <c r="UYZ16" s="90">
        <v>35379</v>
      </c>
      <c r="UZA16" s="90">
        <v>35379</v>
      </c>
      <c r="UZB16" s="90">
        <v>35379</v>
      </c>
      <c r="UZC16" s="90">
        <v>35379</v>
      </c>
      <c r="UZD16" s="90">
        <v>35379</v>
      </c>
      <c r="UZE16" s="90">
        <v>35379</v>
      </c>
      <c r="UZF16" s="90">
        <v>35379</v>
      </c>
      <c r="UZG16" s="90">
        <v>35379</v>
      </c>
      <c r="UZH16" s="90">
        <v>35379</v>
      </c>
      <c r="UZI16" s="90">
        <v>35379</v>
      </c>
      <c r="UZJ16" s="90">
        <v>35379</v>
      </c>
      <c r="UZK16" s="90">
        <v>35379</v>
      </c>
      <c r="UZL16" s="90">
        <v>35379</v>
      </c>
      <c r="UZM16" s="90">
        <v>35379</v>
      </c>
      <c r="UZN16" s="90">
        <v>35379</v>
      </c>
      <c r="UZO16" s="90">
        <v>35379</v>
      </c>
      <c r="UZP16" s="90">
        <v>35379</v>
      </c>
      <c r="UZQ16" s="90">
        <v>35379</v>
      </c>
      <c r="UZR16" s="90">
        <v>35379</v>
      </c>
      <c r="UZS16" s="90">
        <v>35379</v>
      </c>
      <c r="UZT16" s="90">
        <v>35379</v>
      </c>
      <c r="UZU16" s="90">
        <v>35379</v>
      </c>
      <c r="UZV16" s="90">
        <v>35379</v>
      </c>
      <c r="UZW16" s="90">
        <v>35379</v>
      </c>
      <c r="UZX16" s="90">
        <v>35379</v>
      </c>
      <c r="UZY16" s="90">
        <v>35379</v>
      </c>
      <c r="UZZ16" s="90">
        <v>35379</v>
      </c>
      <c r="VAA16" s="90">
        <v>35379</v>
      </c>
      <c r="VAB16" s="90">
        <v>35379</v>
      </c>
      <c r="VAC16" s="90">
        <v>35379</v>
      </c>
      <c r="VAD16" s="90">
        <v>35379</v>
      </c>
      <c r="VAE16" s="90">
        <v>35379</v>
      </c>
      <c r="VAF16" s="90">
        <v>35379</v>
      </c>
      <c r="VAG16" s="90">
        <v>35379</v>
      </c>
      <c r="VAH16" s="90">
        <v>35379</v>
      </c>
      <c r="VAI16" s="90">
        <v>35379</v>
      </c>
      <c r="VAJ16" s="90">
        <v>35379</v>
      </c>
      <c r="VAK16" s="90">
        <v>35379</v>
      </c>
      <c r="VAL16" s="90">
        <v>35379</v>
      </c>
      <c r="VAM16" s="90">
        <v>35379</v>
      </c>
      <c r="VAN16" s="90">
        <v>35379</v>
      </c>
      <c r="VAO16" s="90">
        <v>35379</v>
      </c>
      <c r="VAP16" s="90">
        <v>35379</v>
      </c>
      <c r="VAQ16" s="90">
        <v>35379</v>
      </c>
      <c r="VAR16" s="90">
        <v>35379</v>
      </c>
      <c r="VAS16" s="90">
        <v>35379</v>
      </c>
      <c r="VAT16" s="90">
        <v>35379</v>
      </c>
      <c r="VAU16" s="90">
        <v>35379</v>
      </c>
      <c r="VAV16" s="90">
        <v>35379</v>
      </c>
      <c r="VAW16" s="90">
        <v>35379</v>
      </c>
      <c r="VAX16" s="90">
        <v>35379</v>
      </c>
      <c r="VAY16" s="90">
        <v>35379</v>
      </c>
      <c r="VAZ16" s="90">
        <v>35379</v>
      </c>
      <c r="VBA16" s="90">
        <v>35379</v>
      </c>
      <c r="VBB16" s="90">
        <v>35379</v>
      </c>
      <c r="VBC16" s="90">
        <v>35379</v>
      </c>
      <c r="VBD16" s="90">
        <v>35379</v>
      </c>
      <c r="VBE16" s="90">
        <v>35379</v>
      </c>
      <c r="VBF16" s="90">
        <v>35379</v>
      </c>
      <c r="VBG16" s="90">
        <v>35379</v>
      </c>
      <c r="VBH16" s="90">
        <v>35379</v>
      </c>
      <c r="VBI16" s="90">
        <v>35379</v>
      </c>
      <c r="VBJ16" s="90">
        <v>35379</v>
      </c>
      <c r="VBK16" s="90">
        <v>35379</v>
      </c>
      <c r="VBL16" s="90">
        <v>35379</v>
      </c>
      <c r="VBM16" s="90">
        <v>35379</v>
      </c>
      <c r="VBN16" s="90">
        <v>35379</v>
      </c>
      <c r="VBO16" s="90">
        <v>35379</v>
      </c>
      <c r="VBP16" s="90">
        <v>35379</v>
      </c>
      <c r="VBQ16" s="90">
        <v>35379</v>
      </c>
      <c r="VBR16" s="90">
        <v>35379</v>
      </c>
      <c r="VBS16" s="90">
        <v>35379</v>
      </c>
      <c r="VBT16" s="90">
        <v>35379</v>
      </c>
      <c r="VBU16" s="90">
        <v>35379</v>
      </c>
      <c r="VBV16" s="90">
        <v>35379</v>
      </c>
      <c r="VBW16" s="90">
        <v>35379</v>
      </c>
      <c r="VBX16" s="90">
        <v>35379</v>
      </c>
      <c r="VBY16" s="90">
        <v>35379</v>
      </c>
      <c r="VBZ16" s="90">
        <v>35379</v>
      </c>
      <c r="VCA16" s="90">
        <v>35379</v>
      </c>
      <c r="VCB16" s="90">
        <v>35379</v>
      </c>
      <c r="VCC16" s="90">
        <v>35379</v>
      </c>
      <c r="VCD16" s="90">
        <v>35379</v>
      </c>
      <c r="VCE16" s="90">
        <v>35379</v>
      </c>
      <c r="VCF16" s="90">
        <v>35379</v>
      </c>
      <c r="VCG16" s="90">
        <v>35379</v>
      </c>
      <c r="VCH16" s="90">
        <v>35379</v>
      </c>
      <c r="VCI16" s="90">
        <v>35379</v>
      </c>
      <c r="VCJ16" s="90">
        <v>35379</v>
      </c>
      <c r="VCK16" s="90">
        <v>35379</v>
      </c>
      <c r="VCL16" s="90">
        <v>35379</v>
      </c>
      <c r="VCM16" s="90">
        <v>35379</v>
      </c>
      <c r="VCN16" s="90">
        <v>35379</v>
      </c>
      <c r="VCO16" s="90">
        <v>35379</v>
      </c>
      <c r="VCP16" s="90">
        <v>35379</v>
      </c>
      <c r="VCQ16" s="90">
        <v>35379</v>
      </c>
      <c r="VCR16" s="90">
        <v>35379</v>
      </c>
      <c r="VCS16" s="90">
        <v>35379</v>
      </c>
      <c r="VCT16" s="90">
        <v>35379</v>
      </c>
      <c r="VCU16" s="90">
        <v>35379</v>
      </c>
      <c r="VCV16" s="90">
        <v>35379</v>
      </c>
      <c r="VCW16" s="90">
        <v>35379</v>
      </c>
      <c r="VCX16" s="90">
        <v>35379</v>
      </c>
      <c r="VCY16" s="90">
        <v>35379</v>
      </c>
      <c r="VCZ16" s="90">
        <v>35379</v>
      </c>
      <c r="VDA16" s="90">
        <v>35379</v>
      </c>
      <c r="VDB16" s="90">
        <v>35379</v>
      </c>
      <c r="VDC16" s="90">
        <v>35379</v>
      </c>
      <c r="VDD16" s="90">
        <v>35379</v>
      </c>
      <c r="VDE16" s="90">
        <v>35379</v>
      </c>
      <c r="VDF16" s="90">
        <v>35379</v>
      </c>
      <c r="VDG16" s="90">
        <v>35379</v>
      </c>
      <c r="VDH16" s="90">
        <v>35379</v>
      </c>
      <c r="VDI16" s="90">
        <v>35379</v>
      </c>
      <c r="VDJ16" s="90">
        <v>35379</v>
      </c>
      <c r="VDK16" s="90">
        <v>35379</v>
      </c>
      <c r="VDL16" s="90">
        <v>35379</v>
      </c>
      <c r="VDM16" s="90">
        <v>35379</v>
      </c>
      <c r="VDN16" s="90">
        <v>35379</v>
      </c>
      <c r="VDO16" s="90">
        <v>35379</v>
      </c>
      <c r="VDP16" s="90">
        <v>35379</v>
      </c>
      <c r="VDQ16" s="90">
        <v>35379</v>
      </c>
      <c r="VDR16" s="90">
        <v>35379</v>
      </c>
      <c r="VDS16" s="90">
        <v>35379</v>
      </c>
      <c r="VDT16" s="90">
        <v>35379</v>
      </c>
      <c r="VDU16" s="90">
        <v>35379</v>
      </c>
      <c r="VDV16" s="90">
        <v>35379</v>
      </c>
      <c r="VDW16" s="90">
        <v>35379</v>
      </c>
      <c r="VDX16" s="90">
        <v>35379</v>
      </c>
      <c r="VDY16" s="90">
        <v>35379</v>
      </c>
      <c r="VDZ16" s="90">
        <v>35379</v>
      </c>
      <c r="VEA16" s="90">
        <v>35379</v>
      </c>
      <c r="VEB16" s="90">
        <v>35379</v>
      </c>
      <c r="VEC16" s="90">
        <v>35379</v>
      </c>
      <c r="VED16" s="90">
        <v>35379</v>
      </c>
      <c r="VEE16" s="90">
        <v>35379</v>
      </c>
      <c r="VEF16" s="90">
        <v>35379</v>
      </c>
      <c r="VEG16" s="90">
        <v>35379</v>
      </c>
      <c r="VEH16" s="90">
        <v>35379</v>
      </c>
      <c r="VEI16" s="90">
        <v>35379</v>
      </c>
      <c r="VEJ16" s="90">
        <v>35379</v>
      </c>
      <c r="VEK16" s="90">
        <v>35379</v>
      </c>
      <c r="VEL16" s="90">
        <v>35379</v>
      </c>
      <c r="VEM16" s="90">
        <v>35379</v>
      </c>
      <c r="VEN16" s="90">
        <v>35379</v>
      </c>
      <c r="VEO16" s="90">
        <v>35379</v>
      </c>
      <c r="VEP16" s="90">
        <v>35379</v>
      </c>
      <c r="VEQ16" s="90">
        <v>35379</v>
      </c>
      <c r="VER16" s="90">
        <v>35379</v>
      </c>
      <c r="VES16" s="90">
        <v>35379</v>
      </c>
      <c r="VET16" s="90">
        <v>35379</v>
      </c>
      <c r="VEU16" s="90">
        <v>35379</v>
      </c>
      <c r="VEV16" s="90">
        <v>35379</v>
      </c>
      <c r="VEW16" s="90">
        <v>35379</v>
      </c>
      <c r="VEX16" s="90">
        <v>35379</v>
      </c>
      <c r="VEY16" s="90">
        <v>35379</v>
      </c>
      <c r="VEZ16" s="90">
        <v>35379</v>
      </c>
      <c r="VFA16" s="90">
        <v>35379</v>
      </c>
      <c r="VFB16" s="90">
        <v>35379</v>
      </c>
      <c r="VFC16" s="90">
        <v>35379</v>
      </c>
      <c r="VFD16" s="90">
        <v>35379</v>
      </c>
      <c r="VFE16" s="90">
        <v>35379</v>
      </c>
      <c r="VFF16" s="90">
        <v>35379</v>
      </c>
      <c r="VFG16" s="90">
        <v>35379</v>
      </c>
      <c r="VFH16" s="90">
        <v>35379</v>
      </c>
      <c r="VFI16" s="90">
        <v>35379</v>
      </c>
      <c r="VFJ16" s="90">
        <v>35379</v>
      </c>
      <c r="VFK16" s="90">
        <v>35379</v>
      </c>
      <c r="VFL16" s="90">
        <v>35379</v>
      </c>
      <c r="VFM16" s="90">
        <v>35379</v>
      </c>
      <c r="VFN16" s="90">
        <v>35379</v>
      </c>
      <c r="VFO16" s="90">
        <v>35379</v>
      </c>
      <c r="VFP16" s="90">
        <v>35379</v>
      </c>
      <c r="VFQ16" s="90">
        <v>35379</v>
      </c>
      <c r="VFR16" s="90">
        <v>35379</v>
      </c>
      <c r="VFS16" s="90">
        <v>35379</v>
      </c>
      <c r="VFT16" s="90">
        <v>35379</v>
      </c>
      <c r="VFU16" s="90">
        <v>35379</v>
      </c>
      <c r="VFV16" s="90">
        <v>35379</v>
      </c>
      <c r="VFW16" s="90">
        <v>35379</v>
      </c>
      <c r="VFX16" s="90">
        <v>35379</v>
      </c>
      <c r="VFY16" s="90">
        <v>35379</v>
      </c>
      <c r="VFZ16" s="90">
        <v>35379</v>
      </c>
      <c r="VGA16" s="90">
        <v>35379</v>
      </c>
      <c r="VGB16" s="90">
        <v>35379</v>
      </c>
      <c r="VGC16" s="90">
        <v>35379</v>
      </c>
      <c r="VGD16" s="90">
        <v>35379</v>
      </c>
      <c r="VGE16" s="90">
        <v>35379</v>
      </c>
      <c r="VGF16" s="90">
        <v>35379</v>
      </c>
      <c r="VGG16" s="90">
        <v>35379</v>
      </c>
      <c r="VGH16" s="90">
        <v>35379</v>
      </c>
      <c r="VGI16" s="90">
        <v>35379</v>
      </c>
      <c r="VGJ16" s="90">
        <v>35379</v>
      </c>
      <c r="VGK16" s="90">
        <v>35379</v>
      </c>
      <c r="VGL16" s="90">
        <v>35379</v>
      </c>
      <c r="VGM16" s="90">
        <v>35379</v>
      </c>
      <c r="VGN16" s="90">
        <v>35379</v>
      </c>
      <c r="VGO16" s="90">
        <v>35379</v>
      </c>
      <c r="VGP16" s="90">
        <v>35379</v>
      </c>
      <c r="VGQ16" s="90">
        <v>35379</v>
      </c>
      <c r="VGR16" s="90">
        <v>35379</v>
      </c>
      <c r="VGS16" s="90">
        <v>35379</v>
      </c>
      <c r="VGT16" s="90">
        <v>35379</v>
      </c>
      <c r="VGU16" s="90">
        <v>35379</v>
      </c>
      <c r="VGV16" s="90">
        <v>35379</v>
      </c>
      <c r="VGW16" s="90">
        <v>35379</v>
      </c>
      <c r="VGX16" s="90">
        <v>35379</v>
      </c>
      <c r="VGY16" s="90">
        <v>35379</v>
      </c>
      <c r="VGZ16" s="90">
        <v>35379</v>
      </c>
      <c r="VHA16" s="90">
        <v>35379</v>
      </c>
      <c r="VHB16" s="90">
        <v>35379</v>
      </c>
      <c r="VHC16" s="90">
        <v>35379</v>
      </c>
      <c r="VHD16" s="90">
        <v>35379</v>
      </c>
      <c r="VHE16" s="90">
        <v>35379</v>
      </c>
      <c r="VHF16" s="90">
        <v>35379</v>
      </c>
      <c r="VHG16" s="90">
        <v>35379</v>
      </c>
      <c r="VHH16" s="90">
        <v>35379</v>
      </c>
      <c r="VHI16" s="90">
        <v>35379</v>
      </c>
      <c r="VHJ16" s="90">
        <v>35379</v>
      </c>
      <c r="VHK16" s="90">
        <v>35379</v>
      </c>
      <c r="VHL16" s="90">
        <v>35379</v>
      </c>
      <c r="VHM16" s="90">
        <v>35379</v>
      </c>
      <c r="VHN16" s="90">
        <v>35379</v>
      </c>
      <c r="VHO16" s="90">
        <v>35379</v>
      </c>
      <c r="VHP16" s="90">
        <v>35379</v>
      </c>
      <c r="VHQ16" s="90">
        <v>35379</v>
      </c>
      <c r="VHR16" s="90">
        <v>35379</v>
      </c>
      <c r="VHS16" s="90">
        <v>35379</v>
      </c>
      <c r="VHT16" s="90">
        <v>35379</v>
      </c>
      <c r="VHU16" s="90">
        <v>35379</v>
      </c>
      <c r="VHV16" s="90">
        <v>35379</v>
      </c>
      <c r="VHW16" s="90">
        <v>35379</v>
      </c>
      <c r="VHX16" s="90">
        <v>35379</v>
      </c>
      <c r="VHY16" s="90">
        <v>35379</v>
      </c>
      <c r="VHZ16" s="90">
        <v>35379</v>
      </c>
      <c r="VIA16" s="90">
        <v>35379</v>
      </c>
      <c r="VIB16" s="90">
        <v>35379</v>
      </c>
      <c r="VIC16" s="90">
        <v>35379</v>
      </c>
      <c r="VID16" s="90">
        <v>35379</v>
      </c>
      <c r="VIE16" s="90">
        <v>35379</v>
      </c>
      <c r="VIF16" s="90">
        <v>35379</v>
      </c>
      <c r="VIG16" s="90">
        <v>35379</v>
      </c>
      <c r="VIH16" s="90">
        <v>35379</v>
      </c>
      <c r="VII16" s="90">
        <v>35379</v>
      </c>
      <c r="VIJ16" s="90">
        <v>35379</v>
      </c>
      <c r="VIK16" s="90">
        <v>35379</v>
      </c>
      <c r="VIL16" s="90">
        <v>35379</v>
      </c>
      <c r="VIM16" s="90">
        <v>35379</v>
      </c>
      <c r="VIN16" s="90">
        <v>35379</v>
      </c>
      <c r="VIO16" s="90">
        <v>35379</v>
      </c>
      <c r="VIP16" s="90">
        <v>35379</v>
      </c>
      <c r="VIQ16" s="90">
        <v>35379</v>
      </c>
      <c r="VIR16" s="90">
        <v>35379</v>
      </c>
      <c r="VIS16" s="90">
        <v>35379</v>
      </c>
      <c r="VIT16" s="90">
        <v>35379</v>
      </c>
      <c r="VIU16" s="90">
        <v>35379</v>
      </c>
      <c r="VIV16" s="90">
        <v>35379</v>
      </c>
      <c r="VIW16" s="90">
        <v>35379</v>
      </c>
      <c r="VIX16" s="90">
        <v>35379</v>
      </c>
      <c r="VIY16" s="90">
        <v>35379</v>
      </c>
      <c r="VIZ16" s="90">
        <v>35379</v>
      </c>
      <c r="VJA16" s="90">
        <v>35379</v>
      </c>
      <c r="VJB16" s="90">
        <v>35379</v>
      </c>
      <c r="VJC16" s="90">
        <v>35379</v>
      </c>
      <c r="VJD16" s="90">
        <v>35379</v>
      </c>
      <c r="VJE16" s="90">
        <v>35379</v>
      </c>
      <c r="VJF16" s="90">
        <v>35379</v>
      </c>
      <c r="VJG16" s="90">
        <v>35379</v>
      </c>
      <c r="VJH16" s="90">
        <v>35379</v>
      </c>
      <c r="VJI16" s="90">
        <v>35379</v>
      </c>
      <c r="VJJ16" s="90">
        <v>35379</v>
      </c>
      <c r="VJK16" s="90">
        <v>35379</v>
      </c>
      <c r="VJL16" s="90">
        <v>35379</v>
      </c>
      <c r="VJM16" s="90">
        <v>35379</v>
      </c>
      <c r="VJN16" s="90">
        <v>35379</v>
      </c>
      <c r="VJO16" s="90">
        <v>35379</v>
      </c>
      <c r="VJP16" s="90">
        <v>35379</v>
      </c>
      <c r="VJQ16" s="90">
        <v>35379</v>
      </c>
      <c r="VJR16" s="90">
        <v>35379</v>
      </c>
      <c r="VJS16" s="90">
        <v>35379</v>
      </c>
      <c r="VJT16" s="90">
        <v>35379</v>
      </c>
      <c r="VJU16" s="90">
        <v>35379</v>
      </c>
      <c r="VJV16" s="90">
        <v>35379</v>
      </c>
      <c r="VJW16" s="90">
        <v>35379</v>
      </c>
      <c r="VJX16" s="90">
        <v>35379</v>
      </c>
      <c r="VJY16" s="90">
        <v>35379</v>
      </c>
      <c r="VJZ16" s="90">
        <v>35379</v>
      </c>
      <c r="VKA16" s="90">
        <v>35379</v>
      </c>
      <c r="VKB16" s="90">
        <v>35379</v>
      </c>
      <c r="VKC16" s="90">
        <v>35379</v>
      </c>
      <c r="VKD16" s="90">
        <v>35379</v>
      </c>
      <c r="VKE16" s="90">
        <v>35379</v>
      </c>
      <c r="VKF16" s="90">
        <v>35379</v>
      </c>
      <c r="VKG16" s="90">
        <v>35379</v>
      </c>
      <c r="VKH16" s="90">
        <v>35379</v>
      </c>
      <c r="VKI16" s="90">
        <v>35379</v>
      </c>
      <c r="VKJ16" s="90">
        <v>35379</v>
      </c>
      <c r="VKK16" s="90">
        <v>35379</v>
      </c>
      <c r="VKL16" s="90">
        <v>35379</v>
      </c>
      <c r="VKM16" s="90">
        <v>35379</v>
      </c>
      <c r="VKN16" s="90">
        <v>35379</v>
      </c>
      <c r="VKO16" s="90">
        <v>35379</v>
      </c>
      <c r="VKP16" s="90">
        <v>35379</v>
      </c>
      <c r="VKQ16" s="90">
        <v>35379</v>
      </c>
      <c r="VKR16" s="90">
        <v>35379</v>
      </c>
      <c r="VKS16" s="90">
        <v>35379</v>
      </c>
      <c r="VKT16" s="90">
        <v>35379</v>
      </c>
      <c r="VKU16" s="90">
        <v>35379</v>
      </c>
      <c r="VKV16" s="90">
        <v>35379</v>
      </c>
      <c r="VKW16" s="90">
        <v>35379</v>
      </c>
      <c r="VKX16" s="90">
        <v>35379</v>
      </c>
      <c r="VKY16" s="90">
        <v>35379</v>
      </c>
      <c r="VKZ16" s="90">
        <v>35379</v>
      </c>
      <c r="VLA16" s="90">
        <v>35379</v>
      </c>
      <c r="VLB16" s="90">
        <v>35379</v>
      </c>
      <c r="VLC16" s="90">
        <v>35379</v>
      </c>
      <c r="VLD16" s="90">
        <v>35379</v>
      </c>
      <c r="VLE16" s="90">
        <v>35379</v>
      </c>
      <c r="VLF16" s="90">
        <v>35379</v>
      </c>
      <c r="VLG16" s="90">
        <v>35379</v>
      </c>
      <c r="VLH16" s="90">
        <v>35379</v>
      </c>
      <c r="VLI16" s="90">
        <v>35379</v>
      </c>
      <c r="VLJ16" s="90">
        <v>35379</v>
      </c>
      <c r="VLK16" s="90">
        <v>35379</v>
      </c>
      <c r="VLL16" s="90">
        <v>35379</v>
      </c>
      <c r="VLM16" s="90">
        <v>35379</v>
      </c>
      <c r="VLN16" s="90">
        <v>35379</v>
      </c>
      <c r="VLO16" s="90">
        <v>35379</v>
      </c>
      <c r="VLP16" s="90">
        <v>35379</v>
      </c>
      <c r="VLQ16" s="90">
        <v>35379</v>
      </c>
      <c r="VLR16" s="90">
        <v>35379</v>
      </c>
      <c r="VLS16" s="90">
        <v>35379</v>
      </c>
      <c r="VLT16" s="90">
        <v>35379</v>
      </c>
      <c r="VLU16" s="90">
        <v>35379</v>
      </c>
      <c r="VLV16" s="90">
        <v>35379</v>
      </c>
      <c r="VLW16" s="90">
        <v>35379</v>
      </c>
      <c r="VLX16" s="90">
        <v>35379</v>
      </c>
      <c r="VLY16" s="90">
        <v>35379</v>
      </c>
      <c r="VLZ16" s="90">
        <v>35379</v>
      </c>
      <c r="VMA16" s="90">
        <v>35379</v>
      </c>
      <c r="VMB16" s="90">
        <v>35379</v>
      </c>
      <c r="VMC16" s="90">
        <v>35379</v>
      </c>
      <c r="VMD16" s="90">
        <v>35379</v>
      </c>
      <c r="VME16" s="90">
        <v>35379</v>
      </c>
      <c r="VMF16" s="90">
        <v>35379</v>
      </c>
      <c r="VMG16" s="90">
        <v>35379</v>
      </c>
      <c r="VMH16" s="90">
        <v>35379</v>
      </c>
      <c r="VMI16" s="90">
        <v>35379</v>
      </c>
      <c r="VMJ16" s="90">
        <v>35379</v>
      </c>
      <c r="VMK16" s="90">
        <v>35379</v>
      </c>
      <c r="VML16" s="90">
        <v>35379</v>
      </c>
      <c r="VMM16" s="90">
        <v>35379</v>
      </c>
      <c r="VMN16" s="90">
        <v>35379</v>
      </c>
      <c r="VMO16" s="90">
        <v>35379</v>
      </c>
      <c r="VMP16" s="90">
        <v>35379</v>
      </c>
      <c r="VMQ16" s="90">
        <v>35379</v>
      </c>
      <c r="VMR16" s="90">
        <v>35379</v>
      </c>
      <c r="VMS16" s="90">
        <v>35379</v>
      </c>
      <c r="VMT16" s="90">
        <v>35379</v>
      </c>
      <c r="VMU16" s="90">
        <v>35379</v>
      </c>
      <c r="VMV16" s="90">
        <v>35379</v>
      </c>
      <c r="VMW16" s="90">
        <v>35379</v>
      </c>
      <c r="VMX16" s="90">
        <v>35379</v>
      </c>
      <c r="VMY16" s="90">
        <v>35379</v>
      </c>
      <c r="VMZ16" s="90">
        <v>35379</v>
      </c>
      <c r="VNA16" s="90">
        <v>35379</v>
      </c>
      <c r="VNB16" s="90">
        <v>35379</v>
      </c>
      <c r="VNC16" s="90">
        <v>35379</v>
      </c>
      <c r="VND16" s="90">
        <v>35379</v>
      </c>
      <c r="VNE16" s="90">
        <v>35379</v>
      </c>
      <c r="VNF16" s="90">
        <v>35379</v>
      </c>
      <c r="VNG16" s="90">
        <v>35379</v>
      </c>
      <c r="VNH16" s="90">
        <v>35379</v>
      </c>
      <c r="VNI16" s="90">
        <v>35379</v>
      </c>
      <c r="VNJ16" s="90">
        <v>35379</v>
      </c>
      <c r="VNK16" s="90">
        <v>35379</v>
      </c>
      <c r="VNL16" s="90">
        <v>35379</v>
      </c>
      <c r="VNM16" s="90">
        <v>35379</v>
      </c>
      <c r="VNN16" s="90">
        <v>35379</v>
      </c>
      <c r="VNO16" s="90">
        <v>35379</v>
      </c>
      <c r="VNP16" s="90">
        <v>35379</v>
      </c>
      <c r="VNQ16" s="90">
        <v>35379</v>
      </c>
      <c r="VNR16" s="90">
        <v>35379</v>
      </c>
      <c r="VNS16" s="90">
        <v>35379</v>
      </c>
      <c r="VNT16" s="90">
        <v>35379</v>
      </c>
      <c r="VNU16" s="90">
        <v>35379</v>
      </c>
      <c r="VNV16" s="90">
        <v>35379</v>
      </c>
      <c r="VNW16" s="90">
        <v>35379</v>
      </c>
      <c r="VNX16" s="90">
        <v>35379</v>
      </c>
      <c r="VNY16" s="90">
        <v>35379</v>
      </c>
      <c r="VNZ16" s="90">
        <v>35379</v>
      </c>
      <c r="VOA16" s="90">
        <v>35379</v>
      </c>
      <c r="VOB16" s="90">
        <v>35379</v>
      </c>
      <c r="VOC16" s="90">
        <v>35379</v>
      </c>
      <c r="VOD16" s="90">
        <v>35379</v>
      </c>
      <c r="VOE16" s="90">
        <v>35379</v>
      </c>
      <c r="VOF16" s="90">
        <v>35379</v>
      </c>
      <c r="VOG16" s="90">
        <v>35379</v>
      </c>
      <c r="VOH16" s="90">
        <v>35379</v>
      </c>
      <c r="VOI16" s="90">
        <v>35379</v>
      </c>
      <c r="VOJ16" s="90">
        <v>35379</v>
      </c>
      <c r="VOK16" s="90">
        <v>35379</v>
      </c>
      <c r="VOL16" s="90">
        <v>35379</v>
      </c>
      <c r="VOM16" s="90">
        <v>35379</v>
      </c>
      <c r="VON16" s="90">
        <v>35379</v>
      </c>
      <c r="VOO16" s="90">
        <v>35379</v>
      </c>
      <c r="VOP16" s="90">
        <v>35379</v>
      </c>
      <c r="VOQ16" s="90">
        <v>35379</v>
      </c>
      <c r="VOR16" s="90">
        <v>35379</v>
      </c>
      <c r="VOS16" s="90">
        <v>35379</v>
      </c>
      <c r="VOT16" s="90">
        <v>35379</v>
      </c>
      <c r="VOU16" s="90">
        <v>35379</v>
      </c>
      <c r="VOV16" s="90">
        <v>35379</v>
      </c>
      <c r="VOW16" s="90">
        <v>35379</v>
      </c>
      <c r="VOX16" s="90">
        <v>35379</v>
      </c>
      <c r="VOY16" s="90">
        <v>35379</v>
      </c>
      <c r="VOZ16" s="90">
        <v>35379</v>
      </c>
      <c r="VPA16" s="90">
        <v>35379</v>
      </c>
      <c r="VPB16" s="90">
        <v>35379</v>
      </c>
      <c r="VPC16" s="90">
        <v>35379</v>
      </c>
      <c r="VPD16" s="90">
        <v>35379</v>
      </c>
      <c r="VPE16" s="90">
        <v>35379</v>
      </c>
      <c r="VPF16" s="90">
        <v>35379</v>
      </c>
      <c r="VPG16" s="90">
        <v>35379</v>
      </c>
      <c r="VPH16" s="90">
        <v>35379</v>
      </c>
      <c r="VPI16" s="90">
        <v>35379</v>
      </c>
      <c r="VPJ16" s="90">
        <v>35379</v>
      </c>
      <c r="VPK16" s="90">
        <v>35379</v>
      </c>
      <c r="VPL16" s="90">
        <v>35379</v>
      </c>
      <c r="VPM16" s="90">
        <v>35379</v>
      </c>
      <c r="VPN16" s="90">
        <v>35379</v>
      </c>
      <c r="VPO16" s="90">
        <v>35379</v>
      </c>
      <c r="VPP16" s="90">
        <v>35379</v>
      </c>
      <c r="VPQ16" s="90">
        <v>35379</v>
      </c>
      <c r="VPR16" s="90">
        <v>35379</v>
      </c>
      <c r="VPS16" s="90">
        <v>35379</v>
      </c>
      <c r="VPT16" s="90">
        <v>35379</v>
      </c>
      <c r="VPU16" s="90">
        <v>35379</v>
      </c>
      <c r="VPV16" s="90">
        <v>35379</v>
      </c>
      <c r="VPW16" s="90">
        <v>35379</v>
      </c>
      <c r="VPX16" s="90">
        <v>35379</v>
      </c>
      <c r="VPY16" s="90">
        <v>35379</v>
      </c>
      <c r="VPZ16" s="90">
        <v>35379</v>
      </c>
      <c r="VQA16" s="90">
        <v>35379</v>
      </c>
      <c r="VQB16" s="90">
        <v>35379</v>
      </c>
      <c r="VQC16" s="90">
        <v>35379</v>
      </c>
      <c r="VQD16" s="90">
        <v>35379</v>
      </c>
      <c r="VQE16" s="90">
        <v>35379</v>
      </c>
      <c r="VQF16" s="90">
        <v>35379</v>
      </c>
      <c r="VQG16" s="90">
        <v>35379</v>
      </c>
      <c r="VQH16" s="90">
        <v>35379</v>
      </c>
      <c r="VQI16" s="90">
        <v>35379</v>
      </c>
      <c r="VQJ16" s="90">
        <v>35379</v>
      </c>
      <c r="VQK16" s="90">
        <v>35379</v>
      </c>
      <c r="VQL16" s="90">
        <v>35379</v>
      </c>
      <c r="VQM16" s="90">
        <v>35379</v>
      </c>
      <c r="VQN16" s="90">
        <v>35379</v>
      </c>
      <c r="VQO16" s="90">
        <v>35379</v>
      </c>
      <c r="VQP16" s="90">
        <v>35379</v>
      </c>
      <c r="VQQ16" s="90">
        <v>35379</v>
      </c>
      <c r="VQR16" s="90">
        <v>35379</v>
      </c>
      <c r="VQS16" s="90">
        <v>35379</v>
      </c>
      <c r="VQT16" s="90">
        <v>35379</v>
      </c>
      <c r="VQU16" s="90">
        <v>35379</v>
      </c>
      <c r="VQV16" s="90">
        <v>35379</v>
      </c>
      <c r="VQW16" s="90">
        <v>35379</v>
      </c>
      <c r="VQX16" s="90">
        <v>35379</v>
      </c>
      <c r="VQY16" s="90">
        <v>35379</v>
      </c>
      <c r="VQZ16" s="90">
        <v>35379</v>
      </c>
      <c r="VRA16" s="90">
        <v>35379</v>
      </c>
      <c r="VRB16" s="90">
        <v>35379</v>
      </c>
      <c r="VRC16" s="90">
        <v>35379</v>
      </c>
      <c r="VRD16" s="90">
        <v>35379</v>
      </c>
      <c r="VRE16" s="90">
        <v>35379</v>
      </c>
      <c r="VRF16" s="90">
        <v>35379</v>
      </c>
      <c r="VRG16" s="90">
        <v>35379</v>
      </c>
      <c r="VRH16" s="90">
        <v>35379</v>
      </c>
      <c r="VRI16" s="90">
        <v>35379</v>
      </c>
      <c r="VRJ16" s="90">
        <v>35379</v>
      </c>
      <c r="VRK16" s="90">
        <v>35379</v>
      </c>
      <c r="VRL16" s="90">
        <v>35379</v>
      </c>
      <c r="VRM16" s="90">
        <v>35379</v>
      </c>
      <c r="VRN16" s="90">
        <v>35379</v>
      </c>
      <c r="VRO16" s="90">
        <v>35379</v>
      </c>
      <c r="VRP16" s="90">
        <v>35379</v>
      </c>
      <c r="VRQ16" s="90">
        <v>35379</v>
      </c>
      <c r="VRR16" s="90">
        <v>35379</v>
      </c>
      <c r="VRS16" s="90">
        <v>35379</v>
      </c>
      <c r="VRT16" s="90">
        <v>35379</v>
      </c>
      <c r="VRU16" s="90">
        <v>35379</v>
      </c>
      <c r="VRV16" s="90">
        <v>35379</v>
      </c>
      <c r="VRW16" s="90">
        <v>35379</v>
      </c>
      <c r="VRX16" s="90">
        <v>35379</v>
      </c>
      <c r="VRY16" s="90">
        <v>35379</v>
      </c>
      <c r="VRZ16" s="90">
        <v>35379</v>
      </c>
      <c r="VSA16" s="90">
        <v>35379</v>
      </c>
      <c r="VSB16" s="90">
        <v>35379</v>
      </c>
      <c r="VSC16" s="90">
        <v>35379</v>
      </c>
      <c r="VSD16" s="90">
        <v>35379</v>
      </c>
      <c r="VSE16" s="90">
        <v>35379</v>
      </c>
      <c r="VSF16" s="90">
        <v>35379</v>
      </c>
      <c r="VSG16" s="90">
        <v>35379</v>
      </c>
      <c r="VSH16" s="90">
        <v>35379</v>
      </c>
      <c r="VSI16" s="90">
        <v>35379</v>
      </c>
      <c r="VSJ16" s="90">
        <v>35379</v>
      </c>
      <c r="VSK16" s="90">
        <v>35379</v>
      </c>
      <c r="VSL16" s="90">
        <v>35379</v>
      </c>
      <c r="VSM16" s="90">
        <v>35379</v>
      </c>
      <c r="VSN16" s="90">
        <v>35379</v>
      </c>
      <c r="VSO16" s="90">
        <v>35379</v>
      </c>
      <c r="VSP16" s="90">
        <v>35379</v>
      </c>
      <c r="VSQ16" s="90">
        <v>35379</v>
      </c>
      <c r="VSR16" s="90">
        <v>35379</v>
      </c>
      <c r="VSS16" s="90">
        <v>35379</v>
      </c>
      <c r="VST16" s="90">
        <v>35379</v>
      </c>
      <c r="VSU16" s="90">
        <v>35379</v>
      </c>
      <c r="VSV16" s="90">
        <v>35379</v>
      </c>
      <c r="VSW16" s="90">
        <v>35379</v>
      </c>
      <c r="VSX16" s="90">
        <v>35379</v>
      </c>
      <c r="VSY16" s="90">
        <v>35379</v>
      </c>
      <c r="VSZ16" s="90">
        <v>35379</v>
      </c>
      <c r="VTA16" s="90">
        <v>35379</v>
      </c>
      <c r="VTB16" s="90">
        <v>35379</v>
      </c>
      <c r="VTC16" s="90">
        <v>35379</v>
      </c>
      <c r="VTD16" s="90">
        <v>35379</v>
      </c>
      <c r="VTE16" s="90">
        <v>35379</v>
      </c>
      <c r="VTF16" s="90">
        <v>35379</v>
      </c>
      <c r="VTG16" s="90">
        <v>35379</v>
      </c>
      <c r="VTH16" s="90">
        <v>35379</v>
      </c>
      <c r="VTI16" s="90">
        <v>35379</v>
      </c>
      <c r="VTJ16" s="90">
        <v>35379</v>
      </c>
      <c r="VTK16" s="90">
        <v>35379</v>
      </c>
      <c r="VTL16" s="90">
        <v>35379</v>
      </c>
      <c r="VTM16" s="90">
        <v>35379</v>
      </c>
      <c r="VTN16" s="90">
        <v>35379</v>
      </c>
      <c r="VTO16" s="90">
        <v>35379</v>
      </c>
      <c r="VTP16" s="90">
        <v>35379</v>
      </c>
      <c r="VTQ16" s="90">
        <v>35379</v>
      </c>
      <c r="VTR16" s="90">
        <v>35379</v>
      </c>
      <c r="VTS16" s="90">
        <v>35379</v>
      </c>
      <c r="VTT16" s="90">
        <v>35379</v>
      </c>
      <c r="VTU16" s="90">
        <v>35379</v>
      </c>
      <c r="VTV16" s="90">
        <v>35379</v>
      </c>
      <c r="VTW16" s="90">
        <v>35379</v>
      </c>
      <c r="VTX16" s="90">
        <v>35379</v>
      </c>
      <c r="VTY16" s="90">
        <v>35379</v>
      </c>
      <c r="VTZ16" s="90">
        <v>35379</v>
      </c>
      <c r="VUA16" s="90">
        <v>35379</v>
      </c>
      <c r="VUB16" s="90">
        <v>35379</v>
      </c>
      <c r="VUC16" s="90">
        <v>35379</v>
      </c>
      <c r="VUD16" s="90">
        <v>35379</v>
      </c>
      <c r="VUE16" s="90">
        <v>35379</v>
      </c>
      <c r="VUF16" s="90">
        <v>35379</v>
      </c>
      <c r="VUG16" s="90">
        <v>35379</v>
      </c>
      <c r="VUH16" s="90">
        <v>35379</v>
      </c>
      <c r="VUI16" s="90">
        <v>35379</v>
      </c>
      <c r="VUJ16" s="90">
        <v>35379</v>
      </c>
      <c r="VUK16" s="90">
        <v>35379</v>
      </c>
      <c r="VUL16" s="90">
        <v>35379</v>
      </c>
      <c r="VUM16" s="90">
        <v>35379</v>
      </c>
      <c r="VUN16" s="90">
        <v>35379</v>
      </c>
      <c r="VUO16" s="90">
        <v>35379</v>
      </c>
      <c r="VUP16" s="90">
        <v>35379</v>
      </c>
      <c r="VUQ16" s="90">
        <v>35379</v>
      </c>
      <c r="VUR16" s="90">
        <v>35379</v>
      </c>
      <c r="VUS16" s="90">
        <v>35379</v>
      </c>
      <c r="VUT16" s="90">
        <v>35379</v>
      </c>
      <c r="VUU16" s="90">
        <v>35379</v>
      </c>
      <c r="VUV16" s="90">
        <v>35379</v>
      </c>
      <c r="VUW16" s="90">
        <v>35379</v>
      </c>
      <c r="VUX16" s="90">
        <v>35379</v>
      </c>
      <c r="VUY16" s="90">
        <v>35379</v>
      </c>
      <c r="VUZ16" s="90">
        <v>35379</v>
      </c>
      <c r="VVA16" s="90">
        <v>35379</v>
      </c>
      <c r="VVB16" s="90">
        <v>35379</v>
      </c>
      <c r="VVC16" s="90">
        <v>35379</v>
      </c>
      <c r="VVD16" s="90">
        <v>35379</v>
      </c>
      <c r="VVE16" s="90">
        <v>35379</v>
      </c>
      <c r="VVF16" s="90">
        <v>35379</v>
      </c>
      <c r="VVG16" s="90">
        <v>35379</v>
      </c>
      <c r="VVH16" s="90">
        <v>35379</v>
      </c>
      <c r="VVI16" s="90">
        <v>35379</v>
      </c>
      <c r="VVJ16" s="90">
        <v>35379</v>
      </c>
      <c r="VVK16" s="90">
        <v>35379</v>
      </c>
      <c r="VVL16" s="90">
        <v>35379</v>
      </c>
      <c r="VVM16" s="90">
        <v>35379</v>
      </c>
      <c r="VVN16" s="90">
        <v>35379</v>
      </c>
      <c r="VVO16" s="90">
        <v>35379</v>
      </c>
      <c r="VVP16" s="90">
        <v>35379</v>
      </c>
      <c r="VVQ16" s="90">
        <v>35379</v>
      </c>
      <c r="VVR16" s="90">
        <v>35379</v>
      </c>
      <c r="VVS16" s="90">
        <v>35379</v>
      </c>
      <c r="VVT16" s="90">
        <v>35379</v>
      </c>
      <c r="VVU16" s="90">
        <v>35379</v>
      </c>
      <c r="VVV16" s="90">
        <v>35379</v>
      </c>
      <c r="VVW16" s="90">
        <v>35379</v>
      </c>
      <c r="VVX16" s="90">
        <v>35379</v>
      </c>
      <c r="VVY16" s="90">
        <v>35379</v>
      </c>
      <c r="VVZ16" s="90">
        <v>35379</v>
      </c>
      <c r="VWA16" s="90">
        <v>35379</v>
      </c>
      <c r="VWB16" s="90">
        <v>35379</v>
      </c>
      <c r="VWC16" s="90">
        <v>35379</v>
      </c>
      <c r="VWD16" s="90">
        <v>35379</v>
      </c>
      <c r="VWE16" s="90">
        <v>35379</v>
      </c>
      <c r="VWF16" s="90">
        <v>35379</v>
      </c>
      <c r="VWG16" s="90">
        <v>35379</v>
      </c>
      <c r="VWH16" s="90">
        <v>35379</v>
      </c>
      <c r="VWI16" s="90">
        <v>35379</v>
      </c>
      <c r="VWJ16" s="90">
        <v>35379</v>
      </c>
      <c r="VWK16" s="90">
        <v>35379</v>
      </c>
      <c r="VWL16" s="90">
        <v>35379</v>
      </c>
      <c r="VWM16" s="90">
        <v>35379</v>
      </c>
      <c r="VWN16" s="90">
        <v>35379</v>
      </c>
      <c r="VWO16" s="90">
        <v>35379</v>
      </c>
      <c r="VWP16" s="90">
        <v>35379</v>
      </c>
      <c r="VWQ16" s="90">
        <v>35379</v>
      </c>
      <c r="VWR16" s="90">
        <v>35379</v>
      </c>
      <c r="VWS16" s="90">
        <v>35379</v>
      </c>
      <c r="VWT16" s="90">
        <v>35379</v>
      </c>
      <c r="VWU16" s="90">
        <v>35379</v>
      </c>
      <c r="VWV16" s="90">
        <v>35379</v>
      </c>
      <c r="VWW16" s="90">
        <v>35379</v>
      </c>
      <c r="VWX16" s="90">
        <v>35379</v>
      </c>
      <c r="VWY16" s="90">
        <v>35379</v>
      </c>
      <c r="VWZ16" s="90">
        <v>35379</v>
      </c>
      <c r="VXA16" s="90">
        <v>35379</v>
      </c>
      <c r="VXB16" s="90">
        <v>35379</v>
      </c>
      <c r="VXC16" s="90">
        <v>35379</v>
      </c>
      <c r="VXD16" s="90">
        <v>35379</v>
      </c>
      <c r="VXE16" s="90">
        <v>35379</v>
      </c>
      <c r="VXF16" s="90">
        <v>35379</v>
      </c>
      <c r="VXG16" s="90">
        <v>35379</v>
      </c>
      <c r="VXH16" s="90">
        <v>35379</v>
      </c>
      <c r="VXI16" s="90">
        <v>35379</v>
      </c>
      <c r="VXJ16" s="90">
        <v>35379</v>
      </c>
      <c r="VXK16" s="90">
        <v>35379</v>
      </c>
      <c r="VXL16" s="90">
        <v>35379</v>
      </c>
      <c r="VXM16" s="90">
        <v>35379</v>
      </c>
      <c r="VXN16" s="90">
        <v>35379</v>
      </c>
      <c r="VXO16" s="90">
        <v>35379</v>
      </c>
      <c r="VXP16" s="90">
        <v>35379</v>
      </c>
      <c r="VXQ16" s="90">
        <v>35379</v>
      </c>
      <c r="VXR16" s="90">
        <v>35379</v>
      </c>
      <c r="VXS16" s="90">
        <v>35379</v>
      </c>
      <c r="VXT16" s="90">
        <v>35379</v>
      </c>
      <c r="VXU16" s="90">
        <v>35379</v>
      </c>
      <c r="VXV16" s="90">
        <v>35379</v>
      </c>
      <c r="VXW16" s="90">
        <v>35379</v>
      </c>
      <c r="VXX16" s="90">
        <v>35379</v>
      </c>
      <c r="VXY16" s="90">
        <v>35379</v>
      </c>
      <c r="VXZ16" s="90">
        <v>35379</v>
      </c>
      <c r="VYA16" s="90">
        <v>35379</v>
      </c>
      <c r="VYB16" s="90">
        <v>35379</v>
      </c>
      <c r="VYC16" s="90">
        <v>35379</v>
      </c>
      <c r="VYD16" s="90">
        <v>35379</v>
      </c>
      <c r="VYE16" s="90">
        <v>35379</v>
      </c>
      <c r="VYF16" s="90">
        <v>35379</v>
      </c>
      <c r="VYG16" s="90">
        <v>35379</v>
      </c>
      <c r="VYH16" s="90">
        <v>35379</v>
      </c>
      <c r="VYI16" s="90">
        <v>35379</v>
      </c>
      <c r="VYJ16" s="90">
        <v>35379</v>
      </c>
      <c r="VYK16" s="90">
        <v>35379</v>
      </c>
      <c r="VYL16" s="90">
        <v>35379</v>
      </c>
      <c r="VYM16" s="90">
        <v>35379</v>
      </c>
      <c r="VYN16" s="90">
        <v>35379</v>
      </c>
      <c r="VYO16" s="90">
        <v>35379</v>
      </c>
      <c r="VYP16" s="90">
        <v>35379</v>
      </c>
      <c r="VYQ16" s="90">
        <v>35379</v>
      </c>
      <c r="VYR16" s="90">
        <v>35379</v>
      </c>
      <c r="VYS16" s="90">
        <v>35379</v>
      </c>
      <c r="VYT16" s="90">
        <v>35379</v>
      </c>
      <c r="VYU16" s="90">
        <v>35379</v>
      </c>
      <c r="VYV16" s="90">
        <v>35379</v>
      </c>
      <c r="VYW16" s="90">
        <v>35379</v>
      </c>
      <c r="VYX16" s="90">
        <v>35379</v>
      </c>
      <c r="VYY16" s="90">
        <v>35379</v>
      </c>
      <c r="VYZ16" s="90">
        <v>35379</v>
      </c>
      <c r="VZA16" s="90">
        <v>35379</v>
      </c>
      <c r="VZB16" s="90">
        <v>35379</v>
      </c>
      <c r="VZC16" s="90">
        <v>35379</v>
      </c>
      <c r="VZD16" s="90">
        <v>35379</v>
      </c>
      <c r="VZE16" s="90">
        <v>35379</v>
      </c>
      <c r="VZF16" s="90">
        <v>35379</v>
      </c>
      <c r="VZG16" s="90">
        <v>35379</v>
      </c>
      <c r="VZH16" s="90">
        <v>35379</v>
      </c>
      <c r="VZI16" s="90">
        <v>35379</v>
      </c>
      <c r="VZJ16" s="90">
        <v>35379</v>
      </c>
      <c r="VZK16" s="90">
        <v>35379</v>
      </c>
      <c r="VZL16" s="90">
        <v>35379</v>
      </c>
      <c r="VZM16" s="90">
        <v>35379</v>
      </c>
      <c r="VZN16" s="90">
        <v>35379</v>
      </c>
      <c r="VZO16" s="90">
        <v>35379</v>
      </c>
      <c r="VZP16" s="90">
        <v>35379</v>
      </c>
      <c r="VZQ16" s="90">
        <v>35379</v>
      </c>
      <c r="VZR16" s="90">
        <v>35379</v>
      </c>
      <c r="VZS16" s="90">
        <v>35379</v>
      </c>
      <c r="VZT16" s="90">
        <v>35379</v>
      </c>
      <c r="VZU16" s="90">
        <v>35379</v>
      </c>
      <c r="VZV16" s="90">
        <v>35379</v>
      </c>
      <c r="VZW16" s="90">
        <v>35379</v>
      </c>
      <c r="VZX16" s="90">
        <v>35379</v>
      </c>
      <c r="VZY16" s="90">
        <v>35379</v>
      </c>
      <c r="VZZ16" s="90">
        <v>35379</v>
      </c>
      <c r="WAA16" s="90">
        <v>35379</v>
      </c>
      <c r="WAB16" s="90">
        <v>35379</v>
      </c>
      <c r="WAC16" s="90">
        <v>35379</v>
      </c>
      <c r="WAD16" s="90">
        <v>35379</v>
      </c>
      <c r="WAE16" s="90">
        <v>35379</v>
      </c>
      <c r="WAF16" s="90">
        <v>35379</v>
      </c>
      <c r="WAG16" s="90">
        <v>35379</v>
      </c>
      <c r="WAH16" s="90">
        <v>35379</v>
      </c>
      <c r="WAI16" s="90">
        <v>35379</v>
      </c>
      <c r="WAJ16" s="90">
        <v>35379</v>
      </c>
      <c r="WAK16" s="90">
        <v>35379</v>
      </c>
      <c r="WAL16" s="90">
        <v>35379</v>
      </c>
      <c r="WAM16" s="90">
        <v>35379</v>
      </c>
      <c r="WAN16" s="90">
        <v>35379</v>
      </c>
      <c r="WAO16" s="90">
        <v>35379</v>
      </c>
      <c r="WAP16" s="90">
        <v>35379</v>
      </c>
      <c r="WAQ16" s="90">
        <v>35379</v>
      </c>
      <c r="WAR16" s="90">
        <v>35379</v>
      </c>
      <c r="WAS16" s="90">
        <v>35379</v>
      </c>
      <c r="WAT16" s="90">
        <v>35379</v>
      </c>
      <c r="WAU16" s="90">
        <v>35379</v>
      </c>
      <c r="WAV16" s="90">
        <v>35379</v>
      </c>
      <c r="WAW16" s="90">
        <v>35379</v>
      </c>
      <c r="WAX16" s="90">
        <v>35379</v>
      </c>
      <c r="WAY16" s="90">
        <v>35379</v>
      </c>
      <c r="WAZ16" s="90">
        <v>35379</v>
      </c>
      <c r="WBA16" s="90">
        <v>35379</v>
      </c>
      <c r="WBB16" s="90">
        <v>35379</v>
      </c>
      <c r="WBC16" s="90">
        <v>35379</v>
      </c>
      <c r="WBD16" s="90">
        <v>35379</v>
      </c>
      <c r="WBE16" s="90">
        <v>35379</v>
      </c>
      <c r="WBF16" s="90">
        <v>35379</v>
      </c>
      <c r="WBG16" s="90">
        <v>35379</v>
      </c>
      <c r="WBH16" s="90">
        <v>35379</v>
      </c>
      <c r="WBI16" s="90">
        <v>35379</v>
      </c>
      <c r="WBJ16" s="90">
        <v>35379</v>
      </c>
      <c r="WBK16" s="90">
        <v>35379</v>
      </c>
      <c r="WBL16" s="90">
        <v>35379</v>
      </c>
      <c r="WBM16" s="90">
        <v>35379</v>
      </c>
      <c r="WBN16" s="90">
        <v>35379</v>
      </c>
      <c r="WBO16" s="90">
        <v>35379</v>
      </c>
      <c r="WBP16" s="90">
        <v>35379</v>
      </c>
      <c r="WBQ16" s="90">
        <v>35379</v>
      </c>
      <c r="WBR16" s="90">
        <v>35379</v>
      </c>
      <c r="WBS16" s="90">
        <v>35379</v>
      </c>
      <c r="WBT16" s="90">
        <v>35379</v>
      </c>
      <c r="WBU16" s="90">
        <v>35379</v>
      </c>
      <c r="WBV16" s="90">
        <v>35379</v>
      </c>
      <c r="WBW16" s="90">
        <v>35379</v>
      </c>
      <c r="WBX16" s="90">
        <v>35379</v>
      </c>
      <c r="WBY16" s="90">
        <v>35379</v>
      </c>
      <c r="WBZ16" s="90">
        <v>35379</v>
      </c>
      <c r="WCA16" s="90">
        <v>35379</v>
      </c>
      <c r="WCB16" s="90">
        <v>35379</v>
      </c>
      <c r="WCC16" s="90">
        <v>35379</v>
      </c>
      <c r="WCD16" s="90">
        <v>35379</v>
      </c>
      <c r="WCE16" s="90">
        <v>35379</v>
      </c>
      <c r="WCF16" s="90">
        <v>35379</v>
      </c>
      <c r="WCG16" s="90">
        <v>35379</v>
      </c>
      <c r="WCH16" s="90">
        <v>35379</v>
      </c>
      <c r="WCI16" s="90">
        <v>35379</v>
      </c>
      <c r="WCJ16" s="90">
        <v>35379</v>
      </c>
      <c r="WCK16" s="90">
        <v>35379</v>
      </c>
      <c r="WCL16" s="90">
        <v>35379</v>
      </c>
      <c r="WCM16" s="90">
        <v>35379</v>
      </c>
      <c r="WCN16" s="90">
        <v>35379</v>
      </c>
      <c r="WCO16" s="90">
        <v>35379</v>
      </c>
      <c r="WCP16" s="90">
        <v>35379</v>
      </c>
      <c r="WCQ16" s="90">
        <v>35379</v>
      </c>
      <c r="WCR16" s="90">
        <v>35379</v>
      </c>
      <c r="WCS16" s="90">
        <v>35379</v>
      </c>
      <c r="WCT16" s="90">
        <v>35379</v>
      </c>
      <c r="WCU16" s="90">
        <v>35379</v>
      </c>
      <c r="WCV16" s="90">
        <v>35379</v>
      </c>
      <c r="WCW16" s="90">
        <v>35379</v>
      </c>
      <c r="WCX16" s="90">
        <v>35379</v>
      </c>
      <c r="WCY16" s="90">
        <v>35379</v>
      </c>
      <c r="WCZ16" s="90">
        <v>35379</v>
      </c>
      <c r="WDA16" s="90">
        <v>35379</v>
      </c>
      <c r="WDB16" s="90">
        <v>35379</v>
      </c>
      <c r="WDC16" s="90">
        <v>35379</v>
      </c>
      <c r="WDD16" s="90">
        <v>35379</v>
      </c>
      <c r="WDE16" s="90">
        <v>35379</v>
      </c>
      <c r="WDF16" s="90">
        <v>35379</v>
      </c>
      <c r="WDG16" s="90">
        <v>35379</v>
      </c>
      <c r="WDH16" s="90">
        <v>35379</v>
      </c>
      <c r="WDI16" s="90">
        <v>35379</v>
      </c>
      <c r="WDJ16" s="90">
        <v>35379</v>
      </c>
      <c r="WDK16" s="90">
        <v>35379</v>
      </c>
      <c r="WDL16" s="90">
        <v>35379</v>
      </c>
      <c r="WDM16" s="90">
        <v>35379</v>
      </c>
      <c r="WDN16" s="90">
        <v>35379</v>
      </c>
      <c r="WDO16" s="90">
        <v>35379</v>
      </c>
      <c r="WDP16" s="90">
        <v>35379</v>
      </c>
      <c r="WDQ16" s="90">
        <v>35379</v>
      </c>
      <c r="WDR16" s="90">
        <v>35379</v>
      </c>
      <c r="WDS16" s="90">
        <v>35379</v>
      </c>
      <c r="WDT16" s="90">
        <v>35379</v>
      </c>
      <c r="WDU16" s="90">
        <v>35379</v>
      </c>
      <c r="WDV16" s="90">
        <v>35379</v>
      </c>
      <c r="WDW16" s="90">
        <v>35379</v>
      </c>
      <c r="WDX16" s="90">
        <v>35379</v>
      </c>
      <c r="WDY16" s="90">
        <v>35379</v>
      </c>
      <c r="WDZ16" s="90">
        <v>35379</v>
      </c>
      <c r="WEA16" s="90">
        <v>35379</v>
      </c>
      <c r="WEB16" s="90">
        <v>35379</v>
      </c>
      <c r="WEC16" s="90">
        <v>35379</v>
      </c>
      <c r="WED16" s="90">
        <v>35379</v>
      </c>
      <c r="WEE16" s="90">
        <v>35379</v>
      </c>
      <c r="WEF16" s="90">
        <v>35379</v>
      </c>
      <c r="WEG16" s="90">
        <v>35379</v>
      </c>
      <c r="WEH16" s="90">
        <v>35379</v>
      </c>
      <c r="WEI16" s="90">
        <v>35379</v>
      </c>
      <c r="WEJ16" s="90">
        <v>35379</v>
      </c>
      <c r="WEK16" s="90">
        <v>35379</v>
      </c>
      <c r="WEL16" s="90">
        <v>35379</v>
      </c>
      <c r="WEM16" s="90">
        <v>35379</v>
      </c>
      <c r="WEN16" s="90">
        <v>35379</v>
      </c>
      <c r="WEO16" s="90">
        <v>35379</v>
      </c>
      <c r="WEP16" s="90">
        <v>35379</v>
      </c>
      <c r="WEQ16" s="90">
        <v>35379</v>
      </c>
      <c r="WER16" s="90">
        <v>35379</v>
      </c>
      <c r="WES16" s="90">
        <v>35379</v>
      </c>
      <c r="WET16" s="90">
        <v>35379</v>
      </c>
      <c r="WEU16" s="90">
        <v>35379</v>
      </c>
      <c r="WEV16" s="90">
        <v>35379</v>
      </c>
      <c r="WEW16" s="90">
        <v>35379</v>
      </c>
      <c r="WEX16" s="90">
        <v>35379</v>
      </c>
      <c r="WEY16" s="90">
        <v>35379</v>
      </c>
      <c r="WEZ16" s="90">
        <v>35379</v>
      </c>
      <c r="WFA16" s="90">
        <v>35379</v>
      </c>
      <c r="WFB16" s="90">
        <v>35379</v>
      </c>
      <c r="WFC16" s="90">
        <v>35379</v>
      </c>
      <c r="WFD16" s="90">
        <v>35379</v>
      </c>
      <c r="WFE16" s="90">
        <v>35379</v>
      </c>
      <c r="WFF16" s="90">
        <v>35379</v>
      </c>
      <c r="WFG16" s="90">
        <v>35379</v>
      </c>
      <c r="WFH16" s="90">
        <v>35379</v>
      </c>
      <c r="WFI16" s="90">
        <v>35379</v>
      </c>
      <c r="WFJ16" s="90">
        <v>35379</v>
      </c>
      <c r="WFK16" s="90">
        <v>35379</v>
      </c>
      <c r="WFL16" s="90">
        <v>35379</v>
      </c>
      <c r="WFM16" s="90">
        <v>35379</v>
      </c>
      <c r="WFN16" s="90">
        <v>35379</v>
      </c>
      <c r="WFO16" s="90">
        <v>35379</v>
      </c>
      <c r="WFP16" s="90">
        <v>35379</v>
      </c>
      <c r="WFQ16" s="90">
        <v>35379</v>
      </c>
      <c r="WFR16" s="90">
        <v>35379</v>
      </c>
      <c r="WFS16" s="90">
        <v>35379</v>
      </c>
      <c r="WFT16" s="90">
        <v>35379</v>
      </c>
      <c r="WFU16" s="90">
        <v>35379</v>
      </c>
      <c r="WFV16" s="90">
        <v>35379</v>
      </c>
      <c r="WFW16" s="90">
        <v>35379</v>
      </c>
      <c r="WFX16" s="90">
        <v>35379</v>
      </c>
      <c r="WFY16" s="90">
        <v>35379</v>
      </c>
      <c r="WFZ16" s="90">
        <v>35379</v>
      </c>
      <c r="WGA16" s="90">
        <v>35379</v>
      </c>
      <c r="WGB16" s="90">
        <v>35379</v>
      </c>
      <c r="WGC16" s="90">
        <v>35379</v>
      </c>
      <c r="WGD16" s="90">
        <v>35379</v>
      </c>
      <c r="WGE16" s="90">
        <v>35379</v>
      </c>
      <c r="WGF16" s="90">
        <v>35379</v>
      </c>
      <c r="WGG16" s="90">
        <v>35379</v>
      </c>
      <c r="WGH16" s="90">
        <v>35379</v>
      </c>
      <c r="WGI16" s="90">
        <v>35379</v>
      </c>
      <c r="WGJ16" s="90">
        <v>35379</v>
      </c>
      <c r="WGK16" s="90">
        <v>35379</v>
      </c>
      <c r="WGL16" s="90">
        <v>35379</v>
      </c>
      <c r="WGM16" s="90">
        <v>35379</v>
      </c>
      <c r="WGN16" s="90">
        <v>35379</v>
      </c>
      <c r="WGO16" s="90">
        <v>35379</v>
      </c>
      <c r="WGP16" s="90">
        <v>35379</v>
      </c>
      <c r="WGQ16" s="90">
        <v>35379</v>
      </c>
      <c r="WGR16" s="90">
        <v>35379</v>
      </c>
      <c r="WGS16" s="90">
        <v>35379</v>
      </c>
      <c r="WGT16" s="90">
        <v>35379</v>
      </c>
      <c r="WGU16" s="90">
        <v>35379</v>
      </c>
      <c r="WGV16" s="90">
        <v>35379</v>
      </c>
      <c r="WGW16" s="90">
        <v>35379</v>
      </c>
      <c r="WGX16" s="90">
        <v>35379</v>
      </c>
      <c r="WGY16" s="90">
        <v>35379</v>
      </c>
      <c r="WGZ16" s="90">
        <v>35379</v>
      </c>
      <c r="WHA16" s="90">
        <v>35379</v>
      </c>
      <c r="WHB16" s="90">
        <v>35379</v>
      </c>
      <c r="WHC16" s="90">
        <v>35379</v>
      </c>
      <c r="WHD16" s="90">
        <v>35379</v>
      </c>
      <c r="WHE16" s="90">
        <v>35379</v>
      </c>
      <c r="WHF16" s="90">
        <v>35379</v>
      </c>
      <c r="WHG16" s="90">
        <v>35379</v>
      </c>
      <c r="WHH16" s="90">
        <v>35379</v>
      </c>
      <c r="WHI16" s="90">
        <v>35379</v>
      </c>
      <c r="WHJ16" s="90">
        <v>35379</v>
      </c>
      <c r="WHK16" s="90">
        <v>35379</v>
      </c>
      <c r="WHL16" s="90">
        <v>35379</v>
      </c>
      <c r="WHM16" s="90">
        <v>35379</v>
      </c>
      <c r="WHN16" s="90">
        <v>35379</v>
      </c>
      <c r="WHO16" s="90">
        <v>35379</v>
      </c>
      <c r="WHP16" s="90">
        <v>35379</v>
      </c>
      <c r="WHQ16" s="90">
        <v>35379</v>
      </c>
      <c r="WHR16" s="90">
        <v>35379</v>
      </c>
      <c r="WHS16" s="90">
        <v>35379</v>
      </c>
      <c r="WHT16" s="90">
        <v>35379</v>
      </c>
      <c r="WHU16" s="90">
        <v>35379</v>
      </c>
      <c r="WHV16" s="90">
        <v>35379</v>
      </c>
      <c r="WHW16" s="90">
        <v>35379</v>
      </c>
      <c r="WHX16" s="90">
        <v>35379</v>
      </c>
      <c r="WHY16" s="90">
        <v>35379</v>
      </c>
      <c r="WHZ16" s="90">
        <v>35379</v>
      </c>
      <c r="WIA16" s="90">
        <v>35379</v>
      </c>
      <c r="WIB16" s="90">
        <v>35379</v>
      </c>
      <c r="WIC16" s="90">
        <v>35379</v>
      </c>
      <c r="WID16" s="90">
        <v>35379</v>
      </c>
      <c r="WIE16" s="90">
        <v>35379</v>
      </c>
      <c r="WIF16" s="90">
        <v>35379</v>
      </c>
      <c r="WIG16" s="90">
        <v>35379</v>
      </c>
      <c r="WIH16" s="90">
        <v>35379</v>
      </c>
      <c r="WII16" s="90">
        <v>35379</v>
      </c>
      <c r="WIJ16" s="90">
        <v>35379</v>
      </c>
      <c r="WIK16" s="90">
        <v>35379</v>
      </c>
      <c r="WIL16" s="90">
        <v>35379</v>
      </c>
      <c r="WIM16" s="90">
        <v>35379</v>
      </c>
      <c r="WIN16" s="90">
        <v>35379</v>
      </c>
      <c r="WIO16" s="90">
        <v>35379</v>
      </c>
      <c r="WIP16" s="90">
        <v>35379</v>
      </c>
      <c r="WIQ16" s="90">
        <v>35379</v>
      </c>
      <c r="WIR16" s="90">
        <v>35379</v>
      </c>
      <c r="WIS16" s="90">
        <v>35379</v>
      </c>
      <c r="WIT16" s="90">
        <v>35379</v>
      </c>
      <c r="WIU16" s="90">
        <v>35379</v>
      </c>
      <c r="WIV16" s="90">
        <v>35379</v>
      </c>
      <c r="WIW16" s="90">
        <v>35379</v>
      </c>
      <c r="WIX16" s="90">
        <v>35379</v>
      </c>
      <c r="WIY16" s="90">
        <v>35379</v>
      </c>
      <c r="WIZ16" s="90">
        <v>35379</v>
      </c>
      <c r="WJA16" s="90">
        <v>35379</v>
      </c>
      <c r="WJB16" s="90">
        <v>35379</v>
      </c>
      <c r="WJC16" s="90">
        <v>35379</v>
      </c>
      <c r="WJD16" s="90">
        <v>35379</v>
      </c>
      <c r="WJE16" s="90">
        <v>35379</v>
      </c>
      <c r="WJF16" s="90">
        <v>35379</v>
      </c>
      <c r="WJG16" s="90">
        <v>35379</v>
      </c>
      <c r="WJH16" s="90">
        <v>35379</v>
      </c>
      <c r="WJI16" s="90">
        <v>35379</v>
      </c>
      <c r="WJJ16" s="90">
        <v>35379</v>
      </c>
      <c r="WJK16" s="90">
        <v>35379</v>
      </c>
      <c r="WJL16" s="90">
        <v>35379</v>
      </c>
      <c r="WJM16" s="90">
        <v>35379</v>
      </c>
      <c r="WJN16" s="90">
        <v>35379</v>
      </c>
      <c r="WJO16" s="90">
        <v>35379</v>
      </c>
      <c r="WJP16" s="90">
        <v>35379</v>
      </c>
      <c r="WJQ16" s="90">
        <v>35379</v>
      </c>
      <c r="WJR16" s="90">
        <v>35379</v>
      </c>
      <c r="WJS16" s="90">
        <v>35379</v>
      </c>
      <c r="WJT16" s="90">
        <v>35379</v>
      </c>
      <c r="WJU16" s="90">
        <v>35379</v>
      </c>
      <c r="WJV16" s="90">
        <v>35379</v>
      </c>
      <c r="WJW16" s="90">
        <v>35379</v>
      </c>
      <c r="WJX16" s="90">
        <v>35379</v>
      </c>
      <c r="WJY16" s="90">
        <v>35379</v>
      </c>
      <c r="WJZ16" s="90">
        <v>35379</v>
      </c>
      <c r="WKA16" s="90">
        <v>35379</v>
      </c>
      <c r="WKB16" s="90">
        <v>35379</v>
      </c>
      <c r="WKC16" s="90">
        <v>35379</v>
      </c>
      <c r="WKD16" s="90">
        <v>35379</v>
      </c>
      <c r="WKE16" s="90">
        <v>35379</v>
      </c>
      <c r="WKF16" s="90">
        <v>35379</v>
      </c>
      <c r="WKG16" s="90">
        <v>35379</v>
      </c>
      <c r="WKH16" s="90">
        <v>35379</v>
      </c>
      <c r="WKI16" s="90">
        <v>35379</v>
      </c>
      <c r="WKJ16" s="90">
        <v>35379</v>
      </c>
      <c r="WKK16" s="90">
        <v>35379</v>
      </c>
      <c r="WKL16" s="90">
        <v>35379</v>
      </c>
      <c r="WKM16" s="90">
        <v>35379</v>
      </c>
      <c r="WKN16" s="90">
        <v>35379</v>
      </c>
      <c r="WKO16" s="90">
        <v>35379</v>
      </c>
      <c r="WKP16" s="90">
        <v>35379</v>
      </c>
      <c r="WKQ16" s="90">
        <v>35379</v>
      </c>
      <c r="WKR16" s="90">
        <v>35379</v>
      </c>
      <c r="WKS16" s="90">
        <v>35379</v>
      </c>
      <c r="WKT16" s="90">
        <v>35379</v>
      </c>
      <c r="WKU16" s="90">
        <v>35379</v>
      </c>
      <c r="WKV16" s="90">
        <v>35379</v>
      </c>
      <c r="WKW16" s="90">
        <v>35379</v>
      </c>
      <c r="WKX16" s="90">
        <v>35379</v>
      </c>
      <c r="WKY16" s="90">
        <v>35379</v>
      </c>
      <c r="WKZ16" s="90">
        <v>35379</v>
      </c>
      <c r="WLA16" s="90">
        <v>35379</v>
      </c>
      <c r="WLB16" s="90">
        <v>35379</v>
      </c>
      <c r="WLC16" s="90">
        <v>35379</v>
      </c>
      <c r="WLD16" s="90">
        <v>35379</v>
      </c>
      <c r="WLE16" s="90">
        <v>35379</v>
      </c>
      <c r="WLF16" s="90">
        <v>35379</v>
      </c>
      <c r="WLG16" s="90">
        <v>35379</v>
      </c>
      <c r="WLH16" s="90">
        <v>35379</v>
      </c>
      <c r="WLI16" s="90">
        <v>35379</v>
      </c>
      <c r="WLJ16" s="90">
        <v>35379</v>
      </c>
      <c r="WLK16" s="90">
        <v>35379</v>
      </c>
      <c r="WLL16" s="90">
        <v>35379</v>
      </c>
      <c r="WLM16" s="90">
        <v>35379</v>
      </c>
      <c r="WLN16" s="90">
        <v>35379</v>
      </c>
      <c r="WLO16" s="90">
        <v>35379</v>
      </c>
      <c r="WLP16" s="90">
        <v>35379</v>
      </c>
      <c r="WLQ16" s="90">
        <v>35379</v>
      </c>
      <c r="WLR16" s="90">
        <v>35379</v>
      </c>
      <c r="WLS16" s="90">
        <v>35379</v>
      </c>
      <c r="WLT16" s="90">
        <v>35379</v>
      </c>
      <c r="WLU16" s="90">
        <v>35379</v>
      </c>
      <c r="WLV16" s="90">
        <v>35379</v>
      </c>
      <c r="WLW16" s="90">
        <v>35379</v>
      </c>
      <c r="WLX16" s="90">
        <v>35379</v>
      </c>
      <c r="WLY16" s="90">
        <v>35379</v>
      </c>
      <c r="WLZ16" s="90">
        <v>35379</v>
      </c>
      <c r="WMA16" s="90">
        <v>35379</v>
      </c>
      <c r="WMB16" s="90">
        <v>35379</v>
      </c>
      <c r="WMC16" s="90">
        <v>35379</v>
      </c>
      <c r="WMD16" s="90">
        <v>35379</v>
      </c>
      <c r="WME16" s="90">
        <v>35379</v>
      </c>
      <c r="WMF16" s="90">
        <v>35379</v>
      </c>
      <c r="WMG16" s="90">
        <v>35379</v>
      </c>
      <c r="WMH16" s="90">
        <v>35379</v>
      </c>
      <c r="WMI16" s="90">
        <v>35379</v>
      </c>
      <c r="WMJ16" s="90">
        <v>35379</v>
      </c>
      <c r="WMK16" s="90">
        <v>35379</v>
      </c>
      <c r="WML16" s="90">
        <v>35379</v>
      </c>
      <c r="WMM16" s="90">
        <v>35379</v>
      </c>
      <c r="WMN16" s="90">
        <v>35379</v>
      </c>
      <c r="WMO16" s="90">
        <v>35379</v>
      </c>
      <c r="WMP16" s="90">
        <v>35379</v>
      </c>
      <c r="WMQ16" s="90">
        <v>35379</v>
      </c>
      <c r="WMR16" s="90">
        <v>35379</v>
      </c>
      <c r="WMS16" s="90">
        <v>35379</v>
      </c>
      <c r="WMT16" s="90">
        <v>35379</v>
      </c>
      <c r="WMU16" s="90">
        <v>35379</v>
      </c>
      <c r="WMV16" s="90">
        <v>35379</v>
      </c>
      <c r="WMW16" s="90">
        <v>35379</v>
      </c>
      <c r="WMX16" s="90">
        <v>35379</v>
      </c>
      <c r="WMY16" s="90">
        <v>35379</v>
      </c>
      <c r="WMZ16" s="90">
        <v>35379</v>
      </c>
      <c r="WNA16" s="90">
        <v>35379</v>
      </c>
      <c r="WNB16" s="90">
        <v>35379</v>
      </c>
      <c r="WNC16" s="90">
        <v>35379</v>
      </c>
      <c r="WND16" s="90">
        <v>35379</v>
      </c>
      <c r="WNE16" s="90">
        <v>35379</v>
      </c>
      <c r="WNF16" s="90">
        <v>35379</v>
      </c>
      <c r="WNG16" s="90">
        <v>35379</v>
      </c>
      <c r="WNH16" s="90">
        <v>35379</v>
      </c>
      <c r="WNI16" s="90">
        <v>35379</v>
      </c>
      <c r="WNJ16" s="90">
        <v>35379</v>
      </c>
      <c r="WNK16" s="90">
        <v>35379</v>
      </c>
      <c r="WNL16" s="90">
        <v>35379</v>
      </c>
      <c r="WNM16" s="90">
        <v>35379</v>
      </c>
      <c r="WNN16" s="90">
        <v>35379</v>
      </c>
      <c r="WNO16" s="90">
        <v>35379</v>
      </c>
      <c r="WNP16" s="90">
        <v>35379</v>
      </c>
      <c r="WNQ16" s="90">
        <v>35379</v>
      </c>
      <c r="WNR16" s="90">
        <v>35379</v>
      </c>
      <c r="WNS16" s="90">
        <v>35379</v>
      </c>
      <c r="WNT16" s="90">
        <v>35379</v>
      </c>
      <c r="WNU16" s="90">
        <v>35379</v>
      </c>
      <c r="WNV16" s="90">
        <v>35379</v>
      </c>
      <c r="WNW16" s="90">
        <v>35379</v>
      </c>
      <c r="WNX16" s="90">
        <v>35379</v>
      </c>
      <c r="WNY16" s="90">
        <v>35379</v>
      </c>
      <c r="WNZ16" s="90">
        <v>35379</v>
      </c>
      <c r="WOA16" s="90">
        <v>35379</v>
      </c>
      <c r="WOB16" s="90">
        <v>35379</v>
      </c>
      <c r="WOC16" s="90">
        <v>35379</v>
      </c>
      <c r="WOD16" s="90">
        <v>35379</v>
      </c>
      <c r="WOE16" s="90">
        <v>35379</v>
      </c>
      <c r="WOF16" s="90">
        <v>35379</v>
      </c>
      <c r="WOG16" s="90">
        <v>35379</v>
      </c>
      <c r="WOH16" s="90">
        <v>35379</v>
      </c>
      <c r="WOI16" s="90">
        <v>35379</v>
      </c>
      <c r="WOJ16" s="90">
        <v>35379</v>
      </c>
      <c r="WOK16" s="90">
        <v>35379</v>
      </c>
      <c r="WOL16" s="90">
        <v>35379</v>
      </c>
      <c r="WOM16" s="90">
        <v>35379</v>
      </c>
      <c r="WON16" s="90">
        <v>35379</v>
      </c>
      <c r="WOO16" s="90">
        <v>35379</v>
      </c>
      <c r="WOP16" s="90">
        <v>35379</v>
      </c>
      <c r="WOQ16" s="90">
        <v>35379</v>
      </c>
      <c r="WOR16" s="90">
        <v>35379</v>
      </c>
      <c r="WOS16" s="90">
        <v>35379</v>
      </c>
      <c r="WOT16" s="90">
        <v>35379</v>
      </c>
      <c r="WOU16" s="90">
        <v>35379</v>
      </c>
      <c r="WOV16" s="90">
        <v>35379</v>
      </c>
      <c r="WOW16" s="90">
        <v>35379</v>
      </c>
      <c r="WOX16" s="90">
        <v>35379</v>
      </c>
      <c r="WOY16" s="90">
        <v>35379</v>
      </c>
      <c r="WOZ16" s="90">
        <v>35379</v>
      </c>
      <c r="WPA16" s="90">
        <v>35379</v>
      </c>
      <c r="WPB16" s="90">
        <v>35379</v>
      </c>
      <c r="WPC16" s="90">
        <v>35379</v>
      </c>
      <c r="WPD16" s="90">
        <v>35379</v>
      </c>
      <c r="WPE16" s="90">
        <v>35379</v>
      </c>
      <c r="WPF16" s="90">
        <v>35379</v>
      </c>
      <c r="WPG16" s="90">
        <v>35379</v>
      </c>
      <c r="WPH16" s="90">
        <v>35379</v>
      </c>
      <c r="WPI16" s="90">
        <v>35379</v>
      </c>
      <c r="WPJ16" s="90">
        <v>35379</v>
      </c>
      <c r="WPK16" s="90">
        <v>35379</v>
      </c>
      <c r="WPL16" s="90">
        <v>35379</v>
      </c>
      <c r="WPM16" s="90">
        <v>35379</v>
      </c>
      <c r="WPN16" s="90">
        <v>35379</v>
      </c>
      <c r="WPO16" s="90">
        <v>35379</v>
      </c>
      <c r="WPP16" s="90">
        <v>35379</v>
      </c>
      <c r="WPQ16" s="90">
        <v>35379</v>
      </c>
      <c r="WPR16" s="90">
        <v>35379</v>
      </c>
      <c r="WPS16" s="90">
        <v>35379</v>
      </c>
      <c r="WPT16" s="90">
        <v>35379</v>
      </c>
      <c r="WPU16" s="90">
        <v>35379</v>
      </c>
      <c r="WPV16" s="90">
        <v>35379</v>
      </c>
      <c r="WPW16" s="90">
        <v>35379</v>
      </c>
      <c r="WPX16" s="90">
        <v>35379</v>
      </c>
      <c r="WPY16" s="90">
        <v>35379</v>
      </c>
      <c r="WPZ16" s="90">
        <v>35379</v>
      </c>
      <c r="WQA16" s="90">
        <v>35379</v>
      </c>
      <c r="WQB16" s="90">
        <v>35379</v>
      </c>
      <c r="WQC16" s="90">
        <v>35379</v>
      </c>
      <c r="WQD16" s="90">
        <v>35379</v>
      </c>
      <c r="WQE16" s="90">
        <v>35379</v>
      </c>
      <c r="WQF16" s="90">
        <v>35379</v>
      </c>
      <c r="WQG16" s="90">
        <v>35379</v>
      </c>
      <c r="WQH16" s="90">
        <v>35379</v>
      </c>
      <c r="WQI16" s="90">
        <v>35379</v>
      </c>
      <c r="WQJ16" s="90">
        <v>35379</v>
      </c>
      <c r="WQK16" s="90">
        <v>35379</v>
      </c>
      <c r="WQL16" s="90">
        <v>35379</v>
      </c>
      <c r="WQM16" s="90">
        <v>35379</v>
      </c>
      <c r="WQN16" s="90">
        <v>35379</v>
      </c>
      <c r="WQO16" s="90">
        <v>35379</v>
      </c>
      <c r="WQP16" s="90">
        <v>35379</v>
      </c>
      <c r="WQQ16" s="90">
        <v>35379</v>
      </c>
      <c r="WQR16" s="90">
        <v>35379</v>
      </c>
      <c r="WQS16" s="90">
        <v>35379</v>
      </c>
      <c r="WQT16" s="90">
        <v>35379</v>
      </c>
      <c r="WQU16" s="90">
        <v>35379</v>
      </c>
      <c r="WQV16" s="90">
        <v>35379</v>
      </c>
      <c r="WQW16" s="90">
        <v>35379</v>
      </c>
      <c r="WQX16" s="90">
        <v>35379</v>
      </c>
      <c r="WQY16" s="90">
        <v>35379</v>
      </c>
      <c r="WQZ16" s="90">
        <v>35379</v>
      </c>
      <c r="WRA16" s="90">
        <v>35379</v>
      </c>
      <c r="WRB16" s="90">
        <v>35379</v>
      </c>
      <c r="WRC16" s="90">
        <v>35379</v>
      </c>
      <c r="WRD16" s="90">
        <v>35379</v>
      </c>
      <c r="WRE16" s="90">
        <v>35379</v>
      </c>
      <c r="WRF16" s="90">
        <v>35379</v>
      </c>
      <c r="WRG16" s="90">
        <v>35379</v>
      </c>
      <c r="WRH16" s="90">
        <v>35379</v>
      </c>
      <c r="WRI16" s="90">
        <v>35379</v>
      </c>
      <c r="WRJ16" s="90">
        <v>35379</v>
      </c>
      <c r="WRK16" s="90">
        <v>35379</v>
      </c>
      <c r="WRL16" s="90">
        <v>35379</v>
      </c>
      <c r="WRM16" s="90">
        <v>35379</v>
      </c>
      <c r="WRN16" s="90">
        <v>35379</v>
      </c>
      <c r="WRO16" s="90">
        <v>35379</v>
      </c>
      <c r="WRP16" s="90">
        <v>35379</v>
      </c>
      <c r="WRQ16" s="90">
        <v>35379</v>
      </c>
      <c r="WRR16" s="90">
        <v>35379</v>
      </c>
      <c r="WRS16" s="90">
        <v>35379</v>
      </c>
      <c r="WRT16" s="90">
        <v>35379</v>
      </c>
      <c r="WRU16" s="90">
        <v>35379</v>
      </c>
      <c r="WRV16" s="90">
        <v>35379</v>
      </c>
      <c r="WRW16" s="90">
        <v>35379</v>
      </c>
      <c r="WRX16" s="90">
        <v>35379</v>
      </c>
      <c r="WRY16" s="90">
        <v>35379</v>
      </c>
      <c r="WRZ16" s="90">
        <v>35379</v>
      </c>
      <c r="WSA16" s="90">
        <v>35379</v>
      </c>
      <c r="WSB16" s="90">
        <v>35379</v>
      </c>
      <c r="WSC16" s="90">
        <v>35379</v>
      </c>
      <c r="WSD16" s="90">
        <v>35379</v>
      </c>
      <c r="WSE16" s="90">
        <v>35379</v>
      </c>
      <c r="WSF16" s="90">
        <v>35379</v>
      </c>
      <c r="WSG16" s="90">
        <v>35379</v>
      </c>
      <c r="WSH16" s="90">
        <v>35379</v>
      </c>
      <c r="WSI16" s="90">
        <v>35379</v>
      </c>
      <c r="WSJ16" s="90">
        <v>35379</v>
      </c>
      <c r="WSK16" s="90">
        <v>35379</v>
      </c>
      <c r="WSL16" s="90">
        <v>35379</v>
      </c>
      <c r="WSM16" s="90">
        <v>35379</v>
      </c>
      <c r="WSN16" s="90">
        <v>35379</v>
      </c>
      <c r="WSO16" s="90">
        <v>35379</v>
      </c>
      <c r="WSP16" s="90">
        <v>35379</v>
      </c>
      <c r="WSQ16" s="90">
        <v>35379</v>
      </c>
      <c r="WSR16" s="90">
        <v>35379</v>
      </c>
      <c r="WSS16" s="90">
        <v>35379</v>
      </c>
      <c r="WST16" s="90">
        <v>35379</v>
      </c>
      <c r="WSU16" s="90">
        <v>35379</v>
      </c>
      <c r="WSV16" s="90">
        <v>35379</v>
      </c>
      <c r="WSW16" s="90">
        <v>35379</v>
      </c>
      <c r="WSX16" s="90">
        <v>35379</v>
      </c>
      <c r="WSY16" s="90">
        <v>35379</v>
      </c>
      <c r="WSZ16" s="90">
        <v>35379</v>
      </c>
      <c r="WTA16" s="90">
        <v>35379</v>
      </c>
      <c r="WTB16" s="90">
        <v>35379</v>
      </c>
      <c r="WTC16" s="90">
        <v>35379</v>
      </c>
      <c r="WTD16" s="90">
        <v>35379</v>
      </c>
      <c r="WTE16" s="90">
        <v>35379</v>
      </c>
      <c r="WTF16" s="90">
        <v>35379</v>
      </c>
      <c r="WTG16" s="90">
        <v>35379</v>
      </c>
      <c r="WTH16" s="90">
        <v>35379</v>
      </c>
      <c r="WTI16" s="90">
        <v>35379</v>
      </c>
      <c r="WTJ16" s="90">
        <v>35379</v>
      </c>
      <c r="WTK16" s="90">
        <v>35379</v>
      </c>
      <c r="WTL16" s="90">
        <v>35379</v>
      </c>
      <c r="WTM16" s="90">
        <v>35379</v>
      </c>
      <c r="WTN16" s="90">
        <v>35379</v>
      </c>
      <c r="WTO16" s="90">
        <v>35379</v>
      </c>
      <c r="WTP16" s="90">
        <v>35379</v>
      </c>
      <c r="WTQ16" s="90">
        <v>35379</v>
      </c>
      <c r="WTR16" s="90">
        <v>35379</v>
      </c>
      <c r="WTS16" s="90">
        <v>35379</v>
      </c>
      <c r="WTT16" s="90">
        <v>35379</v>
      </c>
      <c r="WTU16" s="90">
        <v>35379</v>
      </c>
      <c r="WTV16" s="90">
        <v>35379</v>
      </c>
      <c r="WTW16" s="90">
        <v>35379</v>
      </c>
      <c r="WTX16" s="90">
        <v>35379</v>
      </c>
      <c r="WTY16" s="90">
        <v>35379</v>
      </c>
      <c r="WTZ16" s="90">
        <v>35379</v>
      </c>
      <c r="WUA16" s="90">
        <v>35379</v>
      </c>
      <c r="WUB16" s="90">
        <v>35379</v>
      </c>
      <c r="WUC16" s="90">
        <v>35379</v>
      </c>
      <c r="WUD16" s="90">
        <v>35379</v>
      </c>
      <c r="WUE16" s="90">
        <v>35379</v>
      </c>
      <c r="WUF16" s="90">
        <v>35379</v>
      </c>
      <c r="WUG16" s="90">
        <v>35379</v>
      </c>
      <c r="WUH16" s="90">
        <v>35379</v>
      </c>
      <c r="WUI16" s="90">
        <v>35379</v>
      </c>
      <c r="WUJ16" s="90">
        <v>35379</v>
      </c>
      <c r="WUK16" s="90">
        <v>35379</v>
      </c>
      <c r="WUL16" s="90">
        <v>35379</v>
      </c>
      <c r="WUM16" s="90">
        <v>35379</v>
      </c>
      <c r="WUN16" s="90">
        <v>35379</v>
      </c>
      <c r="WUO16" s="90">
        <v>35379</v>
      </c>
      <c r="WUP16" s="90">
        <v>35379</v>
      </c>
      <c r="WUQ16" s="90">
        <v>35379</v>
      </c>
      <c r="WUR16" s="90">
        <v>35379</v>
      </c>
      <c r="WUS16" s="90">
        <v>35379</v>
      </c>
      <c r="WUT16" s="90">
        <v>35379</v>
      </c>
      <c r="WUU16" s="90">
        <v>35379</v>
      </c>
      <c r="WUV16" s="90">
        <v>35379</v>
      </c>
      <c r="WUW16" s="90">
        <v>35379</v>
      </c>
      <c r="WUX16" s="90">
        <v>35379</v>
      </c>
      <c r="WUY16" s="90">
        <v>35379</v>
      </c>
      <c r="WUZ16" s="90">
        <v>35379</v>
      </c>
      <c r="WVA16" s="90">
        <v>35379</v>
      </c>
      <c r="WVB16" s="90">
        <v>35379</v>
      </c>
      <c r="WVC16" s="90">
        <v>35379</v>
      </c>
      <c r="WVD16" s="90">
        <v>35379</v>
      </c>
      <c r="WVE16" s="90">
        <v>35379</v>
      </c>
      <c r="WVF16" s="90">
        <v>35379</v>
      </c>
      <c r="WVG16" s="90">
        <v>35379</v>
      </c>
      <c r="WVH16" s="90">
        <v>35379</v>
      </c>
      <c r="WVI16" s="90">
        <v>35379</v>
      </c>
      <c r="WVJ16" s="90">
        <v>35379</v>
      </c>
      <c r="WVK16" s="90">
        <v>35379</v>
      </c>
      <c r="WVL16" s="90">
        <v>35379</v>
      </c>
      <c r="WVM16" s="90">
        <v>35379</v>
      </c>
      <c r="WVN16" s="90">
        <v>35379</v>
      </c>
      <c r="WVO16" s="90">
        <v>35379</v>
      </c>
      <c r="WVP16" s="90">
        <v>35379</v>
      </c>
      <c r="WVQ16" s="90">
        <v>35379</v>
      </c>
      <c r="WVR16" s="90">
        <v>35379</v>
      </c>
      <c r="WVS16" s="90">
        <v>35379</v>
      </c>
      <c r="WVT16" s="90">
        <v>35379</v>
      </c>
      <c r="WVU16" s="90">
        <v>35379</v>
      </c>
      <c r="WVV16" s="90">
        <v>35379</v>
      </c>
      <c r="WVW16" s="90">
        <v>35379</v>
      </c>
      <c r="WVX16" s="90">
        <v>35379</v>
      </c>
      <c r="WVY16" s="90">
        <v>35379</v>
      </c>
      <c r="WVZ16" s="90">
        <v>35379</v>
      </c>
      <c r="WWA16" s="90">
        <v>35379</v>
      </c>
      <c r="WWB16" s="90">
        <v>35379</v>
      </c>
      <c r="WWC16" s="90">
        <v>35379</v>
      </c>
      <c r="WWD16" s="90">
        <v>35379</v>
      </c>
      <c r="WWE16" s="90">
        <v>35379</v>
      </c>
      <c r="WWF16" s="90">
        <v>35379</v>
      </c>
      <c r="WWG16" s="90">
        <v>35379</v>
      </c>
      <c r="WWH16" s="90">
        <v>35379</v>
      </c>
      <c r="WWI16" s="90">
        <v>35379</v>
      </c>
      <c r="WWJ16" s="90">
        <v>35379</v>
      </c>
      <c r="WWK16" s="90">
        <v>35379</v>
      </c>
      <c r="WWL16" s="90">
        <v>35379</v>
      </c>
      <c r="WWM16" s="90">
        <v>35379</v>
      </c>
      <c r="WWN16" s="90">
        <v>35379</v>
      </c>
      <c r="WWO16" s="90">
        <v>35379</v>
      </c>
      <c r="WWP16" s="90">
        <v>35379</v>
      </c>
      <c r="WWQ16" s="90">
        <v>35379</v>
      </c>
      <c r="WWR16" s="90">
        <v>35379</v>
      </c>
      <c r="WWS16" s="90">
        <v>35379</v>
      </c>
      <c r="WWT16" s="90">
        <v>35379</v>
      </c>
      <c r="WWU16" s="90">
        <v>35379</v>
      </c>
      <c r="WWV16" s="90">
        <v>35379</v>
      </c>
      <c r="WWW16" s="90">
        <v>35379</v>
      </c>
      <c r="WWX16" s="90">
        <v>35379</v>
      </c>
      <c r="WWY16" s="90">
        <v>35379</v>
      </c>
      <c r="WWZ16" s="90">
        <v>35379</v>
      </c>
      <c r="WXA16" s="90">
        <v>35379</v>
      </c>
      <c r="WXB16" s="90">
        <v>35379</v>
      </c>
      <c r="WXC16" s="90">
        <v>35379</v>
      </c>
      <c r="WXD16" s="90">
        <v>35379</v>
      </c>
      <c r="WXE16" s="90">
        <v>35379</v>
      </c>
      <c r="WXF16" s="90">
        <v>35379</v>
      </c>
      <c r="WXG16" s="90">
        <v>35379</v>
      </c>
      <c r="WXH16" s="90">
        <v>35379</v>
      </c>
      <c r="WXI16" s="90">
        <v>35379</v>
      </c>
      <c r="WXJ16" s="90">
        <v>35379</v>
      </c>
      <c r="WXK16" s="90">
        <v>35379</v>
      </c>
      <c r="WXL16" s="90">
        <v>35379</v>
      </c>
      <c r="WXM16" s="90">
        <v>35379</v>
      </c>
      <c r="WXN16" s="90">
        <v>35379</v>
      </c>
      <c r="WXO16" s="90">
        <v>35379</v>
      </c>
      <c r="WXP16" s="90">
        <v>35379</v>
      </c>
      <c r="WXQ16" s="90">
        <v>35379</v>
      </c>
      <c r="WXR16" s="90">
        <v>35379</v>
      </c>
      <c r="WXS16" s="90">
        <v>35379</v>
      </c>
      <c r="WXT16" s="90">
        <v>35379</v>
      </c>
      <c r="WXU16" s="90">
        <v>35379</v>
      </c>
      <c r="WXV16" s="90">
        <v>35379</v>
      </c>
      <c r="WXW16" s="90">
        <v>35379</v>
      </c>
      <c r="WXX16" s="90">
        <v>35379</v>
      </c>
      <c r="WXY16" s="90">
        <v>35379</v>
      </c>
      <c r="WXZ16" s="90">
        <v>35379</v>
      </c>
      <c r="WYA16" s="90">
        <v>35379</v>
      </c>
      <c r="WYB16" s="90">
        <v>35379</v>
      </c>
      <c r="WYC16" s="90">
        <v>35379</v>
      </c>
      <c r="WYD16" s="90">
        <v>35379</v>
      </c>
      <c r="WYE16" s="90">
        <v>35379</v>
      </c>
      <c r="WYF16" s="90">
        <v>35379</v>
      </c>
      <c r="WYG16" s="90">
        <v>35379</v>
      </c>
      <c r="WYH16" s="90">
        <v>35379</v>
      </c>
      <c r="WYI16" s="90">
        <v>35379</v>
      </c>
      <c r="WYJ16" s="90">
        <v>35379</v>
      </c>
      <c r="WYK16" s="90">
        <v>35379</v>
      </c>
      <c r="WYL16" s="90">
        <v>35379</v>
      </c>
      <c r="WYM16" s="90">
        <v>35379</v>
      </c>
      <c r="WYN16" s="90">
        <v>35379</v>
      </c>
      <c r="WYO16" s="90">
        <v>35379</v>
      </c>
      <c r="WYP16" s="90">
        <v>35379</v>
      </c>
      <c r="WYQ16" s="90">
        <v>35379</v>
      </c>
      <c r="WYR16" s="90">
        <v>35379</v>
      </c>
      <c r="WYS16" s="90">
        <v>35379</v>
      </c>
      <c r="WYT16" s="90">
        <v>35379</v>
      </c>
      <c r="WYU16" s="90">
        <v>35379</v>
      </c>
      <c r="WYV16" s="90">
        <v>35379</v>
      </c>
      <c r="WYW16" s="90">
        <v>35379</v>
      </c>
      <c r="WYX16" s="90">
        <v>35379</v>
      </c>
      <c r="WYY16" s="90">
        <v>35379</v>
      </c>
      <c r="WYZ16" s="90">
        <v>35379</v>
      </c>
      <c r="WZA16" s="90">
        <v>35379</v>
      </c>
      <c r="WZB16" s="90">
        <v>35379</v>
      </c>
      <c r="WZC16" s="90">
        <v>35379</v>
      </c>
      <c r="WZD16" s="90">
        <v>35379</v>
      </c>
      <c r="WZE16" s="90">
        <v>35379</v>
      </c>
      <c r="WZF16" s="90">
        <v>35379</v>
      </c>
      <c r="WZG16" s="90">
        <v>35379</v>
      </c>
      <c r="WZH16" s="90">
        <v>35379</v>
      </c>
      <c r="WZI16" s="90">
        <v>35379</v>
      </c>
      <c r="WZJ16" s="90">
        <v>35379</v>
      </c>
      <c r="WZK16" s="90">
        <v>35379</v>
      </c>
      <c r="WZL16" s="90">
        <v>35379</v>
      </c>
      <c r="WZM16" s="90">
        <v>35379</v>
      </c>
      <c r="WZN16" s="90">
        <v>35379</v>
      </c>
      <c r="WZO16" s="90">
        <v>35379</v>
      </c>
      <c r="WZP16" s="90">
        <v>35379</v>
      </c>
      <c r="WZQ16" s="90">
        <v>35379</v>
      </c>
      <c r="WZR16" s="90">
        <v>35379</v>
      </c>
      <c r="WZS16" s="90">
        <v>35379</v>
      </c>
      <c r="WZT16" s="90">
        <v>35379</v>
      </c>
      <c r="WZU16" s="90">
        <v>35379</v>
      </c>
      <c r="WZV16" s="90">
        <v>35379</v>
      </c>
      <c r="WZW16" s="90">
        <v>35379</v>
      </c>
      <c r="WZX16" s="90">
        <v>35379</v>
      </c>
      <c r="WZY16" s="90">
        <v>35379</v>
      </c>
      <c r="WZZ16" s="90">
        <v>35379</v>
      </c>
      <c r="XAA16" s="90">
        <v>35379</v>
      </c>
      <c r="XAB16" s="90">
        <v>35379</v>
      </c>
      <c r="XAC16" s="90">
        <v>35379</v>
      </c>
      <c r="XAD16" s="90">
        <v>35379</v>
      </c>
      <c r="XAE16" s="90">
        <v>35379</v>
      </c>
      <c r="XAF16" s="90">
        <v>35379</v>
      </c>
      <c r="XAG16" s="90">
        <v>35379</v>
      </c>
      <c r="XAH16" s="90">
        <v>35379</v>
      </c>
      <c r="XAI16" s="90">
        <v>35379</v>
      </c>
      <c r="XAJ16" s="90">
        <v>35379</v>
      </c>
      <c r="XAK16" s="90">
        <v>35379</v>
      </c>
      <c r="XAL16" s="90">
        <v>35379</v>
      </c>
      <c r="XAM16" s="90">
        <v>35379</v>
      </c>
      <c r="XAN16" s="90">
        <v>35379</v>
      </c>
      <c r="XAO16" s="90">
        <v>35379</v>
      </c>
      <c r="XAP16" s="90">
        <v>35379</v>
      </c>
      <c r="XAQ16" s="90">
        <v>35379</v>
      </c>
      <c r="XAR16" s="90">
        <v>35379</v>
      </c>
      <c r="XAS16" s="90">
        <v>35379</v>
      </c>
      <c r="XAT16" s="90">
        <v>35379</v>
      </c>
      <c r="XAU16" s="90">
        <v>35379</v>
      </c>
      <c r="XAV16" s="90">
        <v>35379</v>
      </c>
      <c r="XAW16" s="90">
        <v>35379</v>
      </c>
      <c r="XAX16" s="90">
        <v>35379</v>
      </c>
      <c r="XAY16" s="90">
        <v>35379</v>
      </c>
      <c r="XAZ16" s="90">
        <v>35379</v>
      </c>
      <c r="XBA16" s="90">
        <v>35379</v>
      </c>
      <c r="XBB16" s="90">
        <v>35379</v>
      </c>
      <c r="XBC16" s="90">
        <v>35379</v>
      </c>
      <c r="XBD16" s="90">
        <v>35379</v>
      </c>
      <c r="XBE16" s="90">
        <v>35379</v>
      </c>
      <c r="XBF16" s="90">
        <v>35379</v>
      </c>
      <c r="XBG16" s="90">
        <v>35379</v>
      </c>
      <c r="XBH16" s="90">
        <v>35379</v>
      </c>
      <c r="XBI16" s="90">
        <v>35379</v>
      </c>
      <c r="XBJ16" s="90">
        <v>35379</v>
      </c>
      <c r="XBK16" s="90">
        <v>35379</v>
      </c>
      <c r="XBL16" s="90">
        <v>35379</v>
      </c>
      <c r="XBM16" s="90">
        <v>35379</v>
      </c>
      <c r="XBN16" s="90">
        <v>35379</v>
      </c>
      <c r="XBO16" s="90">
        <v>35379</v>
      </c>
      <c r="XBP16" s="90">
        <v>35379</v>
      </c>
      <c r="XBQ16" s="90">
        <v>35379</v>
      </c>
      <c r="XBR16" s="90">
        <v>35379</v>
      </c>
      <c r="XBS16" s="90">
        <v>35379</v>
      </c>
      <c r="XBT16" s="90">
        <v>35379</v>
      </c>
      <c r="XBU16" s="90">
        <v>35379</v>
      </c>
      <c r="XBV16" s="90">
        <v>35379</v>
      </c>
      <c r="XBW16" s="90">
        <v>35379</v>
      </c>
      <c r="XBX16" s="90">
        <v>35379</v>
      </c>
      <c r="XBY16" s="90">
        <v>35379</v>
      </c>
      <c r="XBZ16" s="90">
        <v>35379</v>
      </c>
      <c r="XCA16" s="90">
        <v>35379</v>
      </c>
      <c r="XCB16" s="90">
        <v>35379</v>
      </c>
      <c r="XCC16" s="90">
        <v>35379</v>
      </c>
      <c r="XCD16" s="90">
        <v>35379</v>
      </c>
      <c r="XCE16" s="90">
        <v>35379</v>
      </c>
      <c r="XCF16" s="90">
        <v>35379</v>
      </c>
      <c r="XCG16" s="90">
        <v>35379</v>
      </c>
      <c r="XCH16" s="90">
        <v>35379</v>
      </c>
      <c r="XCI16" s="90">
        <v>35379</v>
      </c>
      <c r="XCJ16" s="90">
        <v>35379</v>
      </c>
      <c r="XCK16" s="90">
        <v>35379</v>
      </c>
      <c r="XCL16" s="90">
        <v>35379</v>
      </c>
      <c r="XCM16" s="90">
        <v>35379</v>
      </c>
      <c r="XCN16" s="90">
        <v>35379</v>
      </c>
      <c r="XCO16" s="90">
        <v>35379</v>
      </c>
      <c r="XCP16" s="90">
        <v>35379</v>
      </c>
      <c r="XCQ16" s="90">
        <v>35379</v>
      </c>
      <c r="XCR16" s="90">
        <v>35379</v>
      </c>
      <c r="XCS16" s="90">
        <v>35379</v>
      </c>
      <c r="XCT16" s="90">
        <v>35379</v>
      </c>
      <c r="XCU16" s="90">
        <v>35379</v>
      </c>
      <c r="XCV16" s="90">
        <v>35379</v>
      </c>
      <c r="XCW16" s="90">
        <v>35379</v>
      </c>
      <c r="XCX16" s="90">
        <v>35379</v>
      </c>
      <c r="XCY16" s="90">
        <v>35379</v>
      </c>
      <c r="XCZ16" s="90">
        <v>35379</v>
      </c>
      <c r="XDA16" s="90">
        <v>35379</v>
      </c>
      <c r="XDB16" s="90">
        <v>35379</v>
      </c>
      <c r="XDC16" s="90">
        <v>35379</v>
      </c>
      <c r="XDD16" s="90">
        <v>35379</v>
      </c>
      <c r="XDE16" s="90">
        <v>35379</v>
      </c>
      <c r="XDF16" s="90">
        <v>35379</v>
      </c>
      <c r="XDG16" s="90">
        <v>35379</v>
      </c>
      <c r="XDH16" s="90">
        <v>35379</v>
      </c>
      <c r="XDI16" s="90">
        <v>35379</v>
      </c>
      <c r="XDJ16" s="90">
        <v>35379</v>
      </c>
      <c r="XDK16" s="90">
        <v>35379</v>
      </c>
      <c r="XDL16" s="90">
        <v>35379</v>
      </c>
      <c r="XDM16" s="90">
        <v>35379</v>
      </c>
      <c r="XDN16" s="90">
        <v>35379</v>
      </c>
      <c r="XDO16" s="90">
        <v>35379</v>
      </c>
      <c r="XDP16" s="90">
        <v>35379</v>
      </c>
      <c r="XDQ16" s="90">
        <v>35379</v>
      </c>
      <c r="XDR16" s="90">
        <v>35379</v>
      </c>
      <c r="XDS16" s="90">
        <v>35379</v>
      </c>
      <c r="XDT16" s="90">
        <v>35379</v>
      </c>
      <c r="XDU16" s="90">
        <v>35379</v>
      </c>
      <c r="XDV16" s="90">
        <v>35379</v>
      </c>
      <c r="XDW16" s="90">
        <v>35379</v>
      </c>
      <c r="XDX16" s="90">
        <v>35379</v>
      </c>
      <c r="XDY16" s="90">
        <v>35379</v>
      </c>
      <c r="XDZ16" s="90">
        <v>35379</v>
      </c>
      <c r="XEA16" s="90">
        <v>35379</v>
      </c>
      <c r="XEB16" s="90">
        <v>35379</v>
      </c>
      <c r="XEC16" s="90">
        <v>35379</v>
      </c>
      <c r="XED16" s="90">
        <v>35379</v>
      </c>
      <c r="XEE16" s="90">
        <v>35379</v>
      </c>
      <c r="XEF16" s="90">
        <v>35379</v>
      </c>
      <c r="XEG16" s="90">
        <v>35379</v>
      </c>
      <c r="XEH16" s="90">
        <v>35379</v>
      </c>
      <c r="XEI16" s="90">
        <v>35379</v>
      </c>
      <c r="XEJ16" s="90">
        <v>35379</v>
      </c>
      <c r="XEK16" s="90">
        <v>35379</v>
      </c>
      <c r="XEL16" s="90">
        <v>35379</v>
      </c>
      <c r="XEM16" s="90">
        <v>35379</v>
      </c>
      <c r="XEN16" s="90">
        <v>35379</v>
      </c>
      <c r="XEO16" s="90">
        <v>35379</v>
      </c>
      <c r="XEP16" s="90">
        <v>35379</v>
      </c>
      <c r="XEQ16" s="90">
        <v>35379</v>
      </c>
      <c r="XER16" s="90">
        <v>35379</v>
      </c>
      <c r="XES16" s="90">
        <v>35379</v>
      </c>
      <c r="XET16" s="90">
        <v>35379</v>
      </c>
      <c r="XEU16" s="90">
        <v>35379</v>
      </c>
      <c r="XEV16" s="90">
        <v>35379</v>
      </c>
      <c r="XEW16" s="90">
        <v>35379</v>
      </c>
      <c r="XEX16" s="90">
        <v>35379</v>
      </c>
      <c r="XEY16" s="90">
        <v>35379</v>
      </c>
      <c r="XEZ16" s="90">
        <v>35379</v>
      </c>
      <c r="XFA16" s="90">
        <v>35379</v>
      </c>
      <c r="XFB16" s="90">
        <v>35379</v>
      </c>
      <c r="XFC16" s="90">
        <v>35379</v>
      </c>
      <c r="XFD16" s="90">
        <v>35379</v>
      </c>
    </row>
    <row r="17" spans="1:15">
      <c r="A17" s="90" t="str">
        <f>'Dashboard Production Quality'!A23</f>
        <v>2g</v>
      </c>
      <c r="B17" s="90" t="str">
        <f>'Dashboard Production Quality'!B23</f>
        <v>Power  Efficiency</v>
      </c>
      <c r="C17" s="90" t="str">
        <f>'Dashboard Production Quality'!C23</f>
        <v>KWH/M3</v>
      </c>
      <c r="D17" s="102">
        <f>D21/D15</f>
        <v>2.4779187000589911</v>
      </c>
      <c r="E17" s="96">
        <f t="shared" ref="E17:O17" si="3">E21/E15</f>
        <v>2.5643145943010603</v>
      </c>
      <c r="F17" s="96">
        <f t="shared" si="3"/>
        <v>2.0109568430294007</v>
      </c>
      <c r="G17" s="96">
        <f t="shared" si="3"/>
        <v>2.1446823074855867</v>
      </c>
      <c r="H17" s="96">
        <f t="shared" si="3"/>
        <v>2.3509538269713901</v>
      </c>
      <c r="I17" s="96">
        <f t="shared" si="3"/>
        <v>2.2493586735921136</v>
      </c>
      <c r="J17" s="96">
        <f>J21/J15</f>
        <v>2.1266882435269423</v>
      </c>
      <c r="K17" s="96">
        <f t="shared" si="3"/>
        <v>1.8041821577870667</v>
      </c>
      <c r="L17" s="96">
        <f t="shared" si="3"/>
        <v>1.6830803883834855</v>
      </c>
      <c r="M17" s="96">
        <f t="shared" si="3"/>
        <v>2.9508667223109515</v>
      </c>
      <c r="N17" s="96">
        <f t="shared" si="3"/>
        <v>2.2600284477465498</v>
      </c>
      <c r="O17" s="96">
        <f t="shared" si="3"/>
        <v>2.3506790053758677</v>
      </c>
    </row>
    <row r="18" spans="1:15">
      <c r="A18" s="90" t="str">
        <f>'Dashboard Production Quality'!A24</f>
        <v>2h</v>
      </c>
      <c r="B18" s="90" t="str">
        <f>'Dashboard Production Quality'!B24</f>
        <v>Production Loss</v>
      </c>
      <c r="C18" s="90" t="str">
        <f>'Dashboard Production Quality'!C24</f>
        <v>M3</v>
      </c>
      <c r="D18" s="140">
        <v>0</v>
      </c>
      <c r="E18"/>
      <c r="F18">
        <v>0</v>
      </c>
      <c r="G18">
        <v>0</v>
      </c>
      <c r="H18"/>
      <c r="I18"/>
      <c r="J18"/>
      <c r="K18"/>
      <c r="L18"/>
      <c r="M18">
        <v>1107.8799999999992</v>
      </c>
      <c r="N18">
        <v>1164.1800000000003</v>
      </c>
      <c r="O18" s="101">
        <v>846.81999999999971</v>
      </c>
    </row>
    <row r="19" spans="1:15">
      <c r="A19" s="90">
        <f>'Dashboard Production Quality'!A26</f>
        <v>3</v>
      </c>
      <c r="B19" s="90" t="str">
        <f>'Dashboard Production Quality'!B20</f>
        <v xml:space="preserve">Power solar </v>
      </c>
      <c r="C19" s="90" t="str">
        <f>'Dashboard Production Quality'!C21</f>
        <v>KWH</v>
      </c>
      <c r="D19" s="140">
        <v>8978.52</v>
      </c>
      <c r="E19">
        <v>13164.859999999999</v>
      </c>
      <c r="F19">
        <v>6434.15</v>
      </c>
      <c r="G19" s="149">
        <v>10202.209999999999</v>
      </c>
      <c r="H19">
        <v>11093</v>
      </c>
      <c r="I19">
        <v>8780.7206666666661</v>
      </c>
      <c r="J19">
        <v>10791.5</v>
      </c>
      <c r="K19">
        <v>12818.839999999986</v>
      </c>
      <c r="L19">
        <v>9552.950000000008</v>
      </c>
      <c r="M19">
        <v>10128.150000000001</v>
      </c>
      <c r="N19">
        <v>10040.920000000006</v>
      </c>
      <c r="O19">
        <v>9435.68</v>
      </c>
    </row>
    <row r="20" spans="1:15">
      <c r="B20" s="90" t="str">
        <f>'Dashboard Production Quality'!B22</f>
        <v>% Solar</v>
      </c>
      <c r="D20" s="102">
        <f>D19/D21</f>
        <v>0.2024125785210715</v>
      </c>
      <c r="E20" s="100">
        <f t="shared" ref="E20:O20" si="4">E19/E21</f>
        <v>0.27119516247780873</v>
      </c>
      <c r="F20" s="100">
        <f t="shared" si="4"/>
        <v>0.1627451332523758</v>
      </c>
      <c r="G20" s="100">
        <f t="shared" si="4"/>
        <v>0.24120290676382672</v>
      </c>
      <c r="H20" s="100">
        <f t="shared" si="4"/>
        <v>0.24351490373554896</v>
      </c>
      <c r="I20" s="100">
        <f t="shared" si="4"/>
        <v>0.2677749389367719</v>
      </c>
      <c r="J20" s="100">
        <f t="shared" si="4"/>
        <v>0.22193498764000114</v>
      </c>
      <c r="K20" s="100">
        <f t="shared" si="4"/>
        <v>0.31597748419723098</v>
      </c>
      <c r="L20" s="100">
        <f>L19/L21</f>
        <v>0.2482449564016378</v>
      </c>
      <c r="M20" s="100">
        <f t="shared" si="4"/>
        <v>0.2478189539053296</v>
      </c>
      <c r="N20" s="100">
        <f t="shared" si="4"/>
        <v>0.22846795780192106</v>
      </c>
      <c r="O20" s="100">
        <f t="shared" si="4"/>
        <v>0.18728394924504305</v>
      </c>
    </row>
    <row r="21" spans="1:15">
      <c r="B21" s="90" t="str">
        <f>'Dashboard Production Quality'!B21</f>
        <v>Total Power Consumption</v>
      </c>
      <c r="D21" s="102">
        <f>D19+D16</f>
        <v>44357.520000000004</v>
      </c>
      <c r="E21" s="90">
        <f t="shared" ref="E21:O21" si="5">E19+E16</f>
        <v>48543.86</v>
      </c>
      <c r="F21" s="90">
        <f t="shared" si="5"/>
        <v>39535.129999999997</v>
      </c>
      <c r="G21" s="90">
        <f t="shared" si="5"/>
        <v>42297.21</v>
      </c>
      <c r="H21" s="90">
        <f t="shared" si="5"/>
        <v>45553.679999999993</v>
      </c>
      <c r="I21" s="90">
        <f t="shared" si="5"/>
        <v>32791.420666666665</v>
      </c>
      <c r="J21" s="90">
        <f>J19+J16</f>
        <v>48624.600000000006</v>
      </c>
      <c r="K21" s="90">
        <f t="shared" si="5"/>
        <v>40568.839999999982</v>
      </c>
      <c r="L21" s="90">
        <f t="shared" si="5"/>
        <v>38481.950000000012</v>
      </c>
      <c r="M21" s="90">
        <f t="shared" si="5"/>
        <v>40869.15</v>
      </c>
      <c r="N21" s="90">
        <f t="shared" si="5"/>
        <v>43948.920000000006</v>
      </c>
      <c r="O21" s="90">
        <f t="shared" si="5"/>
        <v>50381.68</v>
      </c>
    </row>
    <row r="22" spans="1:15">
      <c r="A22" s="90">
        <f>'Dashboard Production Quality'!A26</f>
        <v>3</v>
      </c>
      <c r="B22" s="113" t="str">
        <f>'Dashboard Production Quality'!B26</f>
        <v>A.I.C PRODUCTION SITE</v>
      </c>
      <c r="C22" s="90">
        <f>'Dashboard Production Quality'!C26</f>
        <v>0</v>
      </c>
      <c r="D22" s="140"/>
      <c r="E22"/>
      <c r="F22"/>
      <c r="G22"/>
      <c r="H22"/>
      <c r="I22"/>
      <c r="J22"/>
      <c r="K22"/>
      <c r="L22"/>
      <c r="M22"/>
      <c r="N22"/>
      <c r="O22"/>
    </row>
    <row r="23" spans="1:15">
      <c r="A23" s="90" t="str">
        <f>'Dashboard Production Quality'!A27</f>
        <v>3a</v>
      </c>
      <c r="B23" s="90" t="str">
        <f>'Dashboard Production Quality'!B27</f>
        <v>Water Volume Abstracted</v>
      </c>
      <c r="C23" s="90" t="str">
        <f>'Dashboard Production Quality'!C27</f>
        <v>M3</v>
      </c>
      <c r="D23" s="140">
        <v>13221</v>
      </c>
      <c r="E23">
        <v>7719</v>
      </c>
      <c r="F23">
        <v>7299</v>
      </c>
      <c r="G23">
        <v>6581</v>
      </c>
      <c r="H23">
        <v>6581</v>
      </c>
      <c r="I23">
        <v>5719</v>
      </c>
      <c r="J23">
        <v>9063</v>
      </c>
      <c r="K23">
        <v>5880</v>
      </c>
      <c r="L23">
        <v>12397</v>
      </c>
      <c r="M23">
        <v>13694</v>
      </c>
      <c r="N23">
        <v>16853</v>
      </c>
      <c r="O23">
        <v>15305</v>
      </c>
    </row>
    <row r="24" spans="1:15">
      <c r="A24" s="90" t="str">
        <f>'Dashboard Production Quality'!A29</f>
        <v>3c</v>
      </c>
      <c r="B24" s="90" t="str">
        <f>'Dashboard Production Quality'!B29</f>
        <v>Power Consumption</v>
      </c>
      <c r="C24" s="90" t="str">
        <f>'Dashboard Production Quality'!C29</f>
        <v>KWH</v>
      </c>
      <c r="D24" s="140">
        <v>3686</v>
      </c>
      <c r="E24">
        <v>3921</v>
      </c>
      <c r="F24">
        <v>3705</v>
      </c>
      <c r="G24">
        <v>3330</v>
      </c>
      <c r="H24">
        <v>3951</v>
      </c>
      <c r="I24">
        <v>2312</v>
      </c>
      <c r="J24">
        <v>6237</v>
      </c>
      <c r="K24">
        <v>3390</v>
      </c>
      <c r="L24">
        <v>4163</v>
      </c>
      <c r="M24">
        <v>5542</v>
      </c>
      <c r="N24">
        <v>9502</v>
      </c>
      <c r="O24">
        <v>6659</v>
      </c>
    </row>
    <row r="25" spans="1:15">
      <c r="A25" s="90" t="str">
        <f>'Dashboard Production Quality'!A30</f>
        <v>3d</v>
      </c>
      <c r="B25" s="90" t="str">
        <f>'Dashboard Production Quality'!B30</f>
        <v>Power  Efficiency</v>
      </c>
      <c r="C25" s="90" t="str">
        <f>'Dashboard Production Quality'!C30</f>
        <v>KWH/M3</v>
      </c>
      <c r="D25" s="102">
        <f>D24/D23</f>
        <v>0.2787988805687921</v>
      </c>
      <c r="E25" s="96">
        <f t="shared" ref="E25:O25" si="6">E24/E23</f>
        <v>0.50796735328410414</v>
      </c>
      <c r="F25" s="96">
        <f t="shared" si="6"/>
        <v>0.50760378133990958</v>
      </c>
      <c r="G25" s="96">
        <f t="shared" si="6"/>
        <v>0.50600212733627103</v>
      </c>
      <c r="H25" s="96">
        <f t="shared" si="6"/>
        <v>0.60036468621790007</v>
      </c>
      <c r="I25" s="96">
        <f t="shared" si="6"/>
        <v>0.40426648015387306</v>
      </c>
      <c r="J25" s="96">
        <f t="shared" si="6"/>
        <v>0.68818272095332667</v>
      </c>
      <c r="K25" s="96">
        <f t="shared" si="6"/>
        <v>0.57653061224489799</v>
      </c>
      <c r="L25" s="96">
        <f t="shared" si="6"/>
        <v>0.3358070500927644</v>
      </c>
      <c r="M25" s="96">
        <f t="shared" si="6"/>
        <v>0.40470278954286548</v>
      </c>
      <c r="N25" s="96">
        <f t="shared" si="6"/>
        <v>0.56381653118139208</v>
      </c>
      <c r="O25" s="96">
        <f t="shared" si="6"/>
        <v>0.43508657301535447</v>
      </c>
    </row>
    <row r="26" spans="1:15">
      <c r="A26" s="90" t="str">
        <f>'Dashboard Production Quality'!A31</f>
        <v>3e</v>
      </c>
      <c r="B26" s="90" t="str">
        <f>'Dashboard Production Quality'!B31</f>
        <v>Production Loss</v>
      </c>
      <c r="C26" s="90" t="str">
        <f>'Dashboard Production Quality'!C31</f>
        <v>M3</v>
      </c>
      <c r="D26" s="140">
        <v>0</v>
      </c>
      <c r="E26">
        <v>0</v>
      </c>
      <c r="F26">
        <v>0</v>
      </c>
      <c r="G26">
        <v>0</v>
      </c>
      <c r="H26">
        <v>0</v>
      </c>
      <c r="I26">
        <v>0</v>
      </c>
      <c r="J26"/>
      <c r="K26"/>
      <c r="L26"/>
      <c r="M26"/>
      <c r="N26"/>
      <c r="O26"/>
    </row>
    <row r="27" spans="1:15">
      <c r="A27" s="90">
        <f>'Dashboard Production Quality'!A33</f>
        <v>4</v>
      </c>
      <c r="B27" s="113" t="str">
        <f>'Dashboard Production Quality'!B33</f>
        <v>KARATI PRODUCTION SITE</v>
      </c>
      <c r="C27" s="90">
        <f>'Dashboard Production Quality'!C33</f>
        <v>0</v>
      </c>
      <c r="D27" s="140"/>
      <c r="E27"/>
      <c r="F27"/>
      <c r="G27"/>
      <c r="H27"/>
      <c r="I27"/>
      <c r="J27"/>
      <c r="K27"/>
      <c r="L27"/>
      <c r="M27"/>
      <c r="N27"/>
      <c r="O27"/>
    </row>
    <row r="28" spans="1:15">
      <c r="A28" s="90" t="str">
        <f>'Dashboard Production Quality'!A34</f>
        <v>4a</v>
      </c>
      <c r="B28" s="90" t="str">
        <f>'Dashboard Production Quality'!B34</f>
        <v>Water Volume Abstracted</v>
      </c>
      <c r="C28" s="90" t="str">
        <f>'Dashboard Production Quality'!C34</f>
        <v>M3</v>
      </c>
      <c r="D28" s="140">
        <v>78394.645999999993</v>
      </c>
      <c r="E28">
        <v>86270.42</v>
      </c>
      <c r="F28">
        <v>77380.86</v>
      </c>
      <c r="G28">
        <v>60160.34</v>
      </c>
      <c r="H28">
        <v>55492.380000000005</v>
      </c>
      <c r="I28">
        <v>39376.980000000003</v>
      </c>
      <c r="J28">
        <v>70303.070000000007</v>
      </c>
      <c r="K28">
        <v>66413</v>
      </c>
      <c r="L28">
        <v>71510</v>
      </c>
      <c r="M28">
        <v>51046.820000000007</v>
      </c>
      <c r="N28">
        <v>62180.72</v>
      </c>
      <c r="O28">
        <v>62152</v>
      </c>
    </row>
    <row r="29" spans="1:15">
      <c r="A29" s="90" t="str">
        <f>'Dashboard Production Quality'!A36</f>
        <v>4c</v>
      </c>
      <c r="B29" s="90" t="str">
        <f>'Dashboard Production Quality'!B36</f>
        <v>Power Grid</v>
      </c>
      <c r="C29" s="90" t="str">
        <f>'Dashboard Production Quality'!C36</f>
        <v>KWH</v>
      </c>
      <c r="D29" s="140">
        <v>68898.408800000005</v>
      </c>
      <c r="E29">
        <v>71808.252000000008</v>
      </c>
      <c r="F29">
        <v>81586</v>
      </c>
      <c r="G29">
        <v>62828</v>
      </c>
      <c r="H29">
        <v>59712</v>
      </c>
      <c r="I29">
        <v>35132.06</v>
      </c>
      <c r="J29">
        <v>68477</v>
      </c>
      <c r="K29">
        <v>56383</v>
      </c>
      <c r="L29">
        <v>58970</v>
      </c>
      <c r="M29">
        <v>30605</v>
      </c>
      <c r="N29">
        <v>33480</v>
      </c>
      <c r="O29">
        <v>38289</v>
      </c>
    </row>
    <row r="30" spans="1:15">
      <c r="A30" s="90" t="str">
        <f>'Dashboard Production Quality'!A40</f>
        <v>4g</v>
      </c>
      <c r="B30" s="90" t="str">
        <f>'Dashboard Production Quality'!B40</f>
        <v>Power  Efficiency</v>
      </c>
      <c r="C30" s="90" t="str">
        <f>'Dashboard Production Quality'!C40</f>
        <v>KWH/M3</v>
      </c>
      <c r="D30" s="102">
        <f>D34/D28</f>
        <v>0.89425722771935234</v>
      </c>
      <c r="E30" s="96">
        <f t="shared" ref="E30:O30" si="7">E34/E28</f>
        <v>0.83634149457021312</v>
      </c>
      <c r="F30" s="90">
        <f t="shared" si="7"/>
        <v>1.1057643970356494</v>
      </c>
      <c r="G30" s="90">
        <f t="shared" si="7"/>
        <v>1.2091279736783405</v>
      </c>
      <c r="H30" s="90">
        <f t="shared" si="7"/>
        <v>1.4526859363393676</v>
      </c>
      <c r="I30" s="96">
        <f t="shared" si="7"/>
        <v>1.3782538257970349</v>
      </c>
      <c r="J30" s="96">
        <f t="shared" si="7"/>
        <v>1.1252423258329971</v>
      </c>
      <c r="K30" s="96">
        <f t="shared" si="7"/>
        <v>1.1007843343923629</v>
      </c>
      <c r="L30" s="96">
        <f t="shared" si="7"/>
        <v>1.030532373094672</v>
      </c>
      <c r="M30" s="90">
        <f t="shared" si="7"/>
        <v>0.722025583572101</v>
      </c>
      <c r="N30" s="90">
        <f t="shared" si="7"/>
        <v>0.66710227864842997</v>
      </c>
      <c r="O30" s="90">
        <f t="shared" si="7"/>
        <v>0.76961755052130254</v>
      </c>
    </row>
    <row r="31" spans="1:15">
      <c r="A31" s="90" t="str">
        <f>'Dashboard Production Quality'!A41</f>
        <v>4h</v>
      </c>
      <c r="B31" s="90" t="str">
        <f>'Dashboard Production Quality'!B41</f>
        <v>Production Loss</v>
      </c>
      <c r="C31" s="90" t="str">
        <f>'Dashboard Production Quality'!C41</f>
        <v>M3</v>
      </c>
      <c r="D31" s="140">
        <v>1164</v>
      </c>
      <c r="E31">
        <v>1258.4399999999878</v>
      </c>
      <c r="F31">
        <v>1107</v>
      </c>
      <c r="G31">
        <v>4130.2399999999907</v>
      </c>
      <c r="H31">
        <v>3439.3800000000047</v>
      </c>
      <c r="I31">
        <v>2692.9800000000032</v>
      </c>
      <c r="J31">
        <v>7226</v>
      </c>
      <c r="K31">
        <v>5198</v>
      </c>
      <c r="L31">
        <v>7944</v>
      </c>
      <c r="M31">
        <v>3090.820000000007</v>
      </c>
      <c r="N31">
        <v>7029.7200000000012</v>
      </c>
      <c r="O31">
        <v>2839</v>
      </c>
    </row>
    <row r="32" spans="1:15">
      <c r="A32" s="90">
        <f>'Dashboard Production Quality'!A43</f>
        <v>5</v>
      </c>
      <c r="B32" s="90" t="str">
        <f>'Dashboard Production Quality'!B37</f>
        <v xml:space="preserve">Power Solar </v>
      </c>
      <c r="C32" s="90" t="str">
        <f>'Dashboard Production Quality'!C38</f>
        <v>KWH</v>
      </c>
      <c r="D32" s="140">
        <v>1206.57</v>
      </c>
      <c r="E32">
        <v>343.28</v>
      </c>
      <c r="F32" s="1">
        <v>3979</v>
      </c>
      <c r="G32" s="149">
        <v>9913.5499999999993</v>
      </c>
      <c r="H32">
        <v>20901</v>
      </c>
      <c r="I32" s="146">
        <v>19139.413333333338</v>
      </c>
      <c r="J32">
        <v>10630.99</v>
      </c>
      <c r="K32">
        <v>16723.39</v>
      </c>
      <c r="L32">
        <v>14723.370000000003</v>
      </c>
      <c r="M32">
        <v>6252.1100000000006</v>
      </c>
      <c r="N32">
        <v>8000.9000000000033</v>
      </c>
      <c r="O32" s="101">
        <v>9544.2699999999986</v>
      </c>
    </row>
    <row r="33" spans="1:15">
      <c r="B33" s="90" t="str">
        <f>'Dashboard Production Quality'!B39</f>
        <v>% Solar</v>
      </c>
      <c r="D33" s="116">
        <f>D32/D34</f>
        <v>1.7210903143444069E-2</v>
      </c>
      <c r="E33" s="116">
        <f t="shared" ref="E33:O33" si="8">E32/E34</f>
        <v>4.7577645336761521E-3</v>
      </c>
      <c r="F33" s="116">
        <f t="shared" si="8"/>
        <v>4.6502658797405484E-2</v>
      </c>
      <c r="G33" s="116">
        <f t="shared" si="8"/>
        <v>0.13628455813768059</v>
      </c>
      <c r="H33" s="116">
        <f t="shared" si="8"/>
        <v>0.25927579918871646</v>
      </c>
      <c r="I33" s="116">
        <f t="shared" si="8"/>
        <v>0.35266065499603788</v>
      </c>
      <c r="J33" s="116">
        <f t="shared" si="8"/>
        <v>0.13438579339457365</v>
      </c>
      <c r="K33" s="116">
        <f t="shared" si="8"/>
        <v>0.22875414857716267</v>
      </c>
      <c r="L33" s="116">
        <f t="shared" si="8"/>
        <v>0.19979232867217231</v>
      </c>
      <c r="M33" s="116">
        <f t="shared" si="8"/>
        <v>0.1696310426943404</v>
      </c>
      <c r="N33" s="116">
        <f t="shared" si="8"/>
        <v>0.19288154307163063</v>
      </c>
      <c r="O33" s="116">
        <f t="shared" si="8"/>
        <v>0.19953204119224965</v>
      </c>
    </row>
    <row r="34" spans="1:15">
      <c r="B34" s="90" t="str">
        <f>'Dashboard Production Quality'!B38</f>
        <v>Total Power Consumption</v>
      </c>
      <c r="D34" s="102">
        <f>D29+D32</f>
        <v>70104.978800000012</v>
      </c>
      <c r="E34" s="90">
        <f t="shared" ref="E34:O34" si="9">E29+E32</f>
        <v>72151.532000000007</v>
      </c>
      <c r="F34" s="90">
        <f t="shared" si="9"/>
        <v>85565</v>
      </c>
      <c r="G34" s="90">
        <f t="shared" si="9"/>
        <v>72741.55</v>
      </c>
      <c r="H34" s="90">
        <f t="shared" si="9"/>
        <v>80613</v>
      </c>
      <c r="I34" s="90">
        <f t="shared" si="9"/>
        <v>54271.473333333335</v>
      </c>
      <c r="J34" s="90">
        <f t="shared" si="9"/>
        <v>79107.990000000005</v>
      </c>
      <c r="K34" s="90">
        <f t="shared" si="9"/>
        <v>73106.39</v>
      </c>
      <c r="L34" s="90">
        <f t="shared" si="9"/>
        <v>73693.37</v>
      </c>
      <c r="M34" s="90">
        <f>M29+M32</f>
        <v>36857.11</v>
      </c>
      <c r="N34" s="90">
        <f t="shared" si="9"/>
        <v>41480.9</v>
      </c>
      <c r="O34" s="90">
        <f t="shared" si="9"/>
        <v>47833.27</v>
      </c>
    </row>
    <row r="35" spans="1:15">
      <c r="A35" s="90">
        <f>'Dashboard Production Quality'!A43</f>
        <v>5</v>
      </c>
      <c r="B35" s="113" t="str">
        <f>'Dashboard Production Quality'!B43</f>
        <v>DCK PRODUCTION SITE</v>
      </c>
      <c r="C35" s="90">
        <f>'Dashboard Production Quality'!C43</f>
        <v>0</v>
      </c>
      <c r="D35" s="140"/>
      <c r="E35"/>
      <c r="F35"/>
      <c r="G35"/>
      <c r="H35"/>
      <c r="I35"/>
      <c r="J35"/>
      <c r="K35"/>
      <c r="L35"/>
      <c r="M35"/>
      <c r="N35"/>
      <c r="O35"/>
    </row>
    <row r="36" spans="1:15">
      <c r="A36" s="90" t="str">
        <f>'Dashboard Production Quality'!A44</f>
        <v>5a</v>
      </c>
      <c r="B36" s="90" t="str">
        <f>'Dashboard Production Quality'!B44</f>
        <v>Water Volume Abstracted</v>
      </c>
      <c r="C36" s="90" t="str">
        <f>'Dashboard Production Quality'!C44</f>
        <v>M3</v>
      </c>
      <c r="D36" s="140">
        <v>7654</v>
      </c>
      <c r="E36">
        <v>7100</v>
      </c>
      <c r="F36">
        <v>8144</v>
      </c>
      <c r="G36">
        <v>7463</v>
      </c>
      <c r="H36">
        <v>7297</v>
      </c>
      <c r="I36">
        <v>4485</v>
      </c>
      <c r="J36">
        <v>10630.99</v>
      </c>
      <c r="K36">
        <v>7500</v>
      </c>
      <c r="L36">
        <v>8608</v>
      </c>
      <c r="M36">
        <v>6578</v>
      </c>
      <c r="N36">
        <v>6561</v>
      </c>
      <c r="O36">
        <v>8698</v>
      </c>
    </row>
    <row r="37" spans="1:15">
      <c r="A37" s="90" t="str">
        <f>'Dashboard Production Quality'!A46</f>
        <v>5c</v>
      </c>
      <c r="B37" s="90" t="str">
        <f>'Dashboard Production Quality'!B46</f>
        <v>Power Grid</v>
      </c>
      <c r="C37" s="90" t="str">
        <f>'Dashboard Production Quality'!C46</f>
        <v>KWH</v>
      </c>
      <c r="D37" s="140">
        <v>10518</v>
      </c>
      <c r="E37">
        <v>9461</v>
      </c>
      <c r="F37">
        <v>10869</v>
      </c>
      <c r="G37">
        <v>9722</v>
      </c>
      <c r="H37">
        <v>10505</v>
      </c>
      <c r="I37">
        <v>5916</v>
      </c>
      <c r="J37">
        <v>9517</v>
      </c>
      <c r="K37">
        <v>8783</v>
      </c>
      <c r="L37">
        <v>8951</v>
      </c>
      <c r="M37">
        <v>7781</v>
      </c>
      <c r="N37">
        <v>9728</v>
      </c>
      <c r="O37">
        <v>8086</v>
      </c>
    </row>
    <row r="38" spans="1:15">
      <c r="A38" s="90" t="str">
        <f>'Dashboard Production Quality'!A49</f>
        <v>5f</v>
      </c>
      <c r="B38" s="90" t="str">
        <f>'Dashboard Production Quality'!B49</f>
        <v>% Solar</v>
      </c>
      <c r="C38" s="90" t="str">
        <f>'Dashboard Production Quality'!C49</f>
        <v>%</v>
      </c>
      <c r="D38" s="102">
        <f>D37/D36</f>
        <v>1.3741834334988241</v>
      </c>
      <c r="E38" s="96">
        <f t="shared" ref="E38:M38" si="10">E37/E36</f>
        <v>1.3325352112676057</v>
      </c>
      <c r="F38" s="96">
        <f t="shared" si="10"/>
        <v>1.3346021611001964</v>
      </c>
      <c r="G38" s="96">
        <f t="shared" si="10"/>
        <v>1.302693286881951</v>
      </c>
      <c r="H38" s="96">
        <f t="shared" si="10"/>
        <v>1.4396327257777168</v>
      </c>
      <c r="I38" s="96">
        <f t="shared" si="10"/>
        <v>1.3190635451505017</v>
      </c>
      <c r="J38" s="96">
        <f t="shared" si="10"/>
        <v>0.89521295758908626</v>
      </c>
      <c r="K38" s="96">
        <f t="shared" si="10"/>
        <v>1.1710666666666667</v>
      </c>
      <c r="L38" s="96">
        <f t="shared" si="10"/>
        <v>1.039846654275093</v>
      </c>
      <c r="M38" s="96">
        <f t="shared" si="10"/>
        <v>1.1828823350562481</v>
      </c>
      <c r="N38" s="96">
        <f>N37/N36</f>
        <v>1.4827008078036885</v>
      </c>
      <c r="O38" s="96">
        <f>O37/O36</f>
        <v>0.9296389974706829</v>
      </c>
    </row>
    <row r="39" spans="1:15">
      <c r="A39" s="90" t="str">
        <f>'Dashboard Production Quality'!A51</f>
        <v>5h</v>
      </c>
      <c r="B39" s="90" t="str">
        <f>'Dashboard Production Quality'!B51</f>
        <v>Production Loss</v>
      </c>
      <c r="C39" s="90" t="str">
        <f>'Dashboard Production Quality'!C51</f>
        <v>M3</v>
      </c>
      <c r="D39" s="140">
        <v>49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/>
      <c r="L39">
        <v>377</v>
      </c>
      <c r="M39">
        <v>445</v>
      </c>
      <c r="N39">
        <v>428</v>
      </c>
      <c r="O39">
        <v>200</v>
      </c>
    </row>
    <row r="40" spans="1:15">
      <c r="A40" s="90">
        <f>'Dashboard Production Quality'!A53</f>
        <v>6</v>
      </c>
      <c r="B40" s="113" t="str">
        <f>'Dashboard Production Quality'!B53</f>
        <v>POLICELINE PRODUCTION SITE</v>
      </c>
      <c r="C40" s="90">
        <f>'Dashboard Production Quality'!C53</f>
        <v>0</v>
      </c>
      <c r="D40" s="140"/>
      <c r="E40"/>
      <c r="F40"/>
      <c r="G40"/>
      <c r="H40"/>
      <c r="I40"/>
      <c r="J40"/>
      <c r="K40"/>
      <c r="L40"/>
      <c r="M40"/>
      <c r="N40"/>
      <c r="O40"/>
    </row>
    <row r="41" spans="1:15">
      <c r="A41" s="90" t="str">
        <f>'Dashboard Production Quality'!A54</f>
        <v>6a</v>
      </c>
      <c r="B41" s="90" t="str">
        <f>'Dashboard Production Quality'!B54</f>
        <v>Water Volume Abstracted</v>
      </c>
      <c r="C41" s="90" t="str">
        <f>'Dashboard Production Quality'!C54</f>
        <v>M3</v>
      </c>
      <c r="D41" s="140">
        <v>12124</v>
      </c>
      <c r="E41">
        <v>23163</v>
      </c>
      <c r="F41">
        <v>19746</v>
      </c>
      <c r="G41">
        <v>22100</v>
      </c>
      <c r="H41">
        <v>22506</v>
      </c>
      <c r="I41">
        <v>13298</v>
      </c>
      <c r="J41">
        <v>28727</v>
      </c>
      <c r="K41">
        <v>20892</v>
      </c>
      <c r="L41">
        <v>21712</v>
      </c>
      <c r="M41">
        <v>19806</v>
      </c>
      <c r="N41">
        <v>22902</v>
      </c>
      <c r="O41">
        <v>25178</v>
      </c>
    </row>
    <row r="42" spans="1:15">
      <c r="A42" s="90" t="str">
        <f>'Dashboard Production Quality'!A56</f>
        <v>6c</v>
      </c>
      <c r="B42" s="90" t="str">
        <f>'Dashboard Production Quality'!B56</f>
        <v>Power Grid</v>
      </c>
      <c r="C42" s="90" t="str">
        <f>'Dashboard Production Quality'!C56</f>
        <v>KWH</v>
      </c>
      <c r="D42" s="140">
        <v>6787</v>
      </c>
      <c r="E42">
        <v>11404</v>
      </c>
      <c r="F42">
        <v>10135</v>
      </c>
      <c r="G42">
        <v>11452</v>
      </c>
      <c r="H42">
        <v>12049</v>
      </c>
      <c r="I42">
        <v>7175</v>
      </c>
      <c r="J42">
        <v>16746</v>
      </c>
      <c r="K42">
        <v>10571</v>
      </c>
      <c r="L42">
        <v>10834</v>
      </c>
      <c r="M42">
        <v>10538</v>
      </c>
      <c r="N42">
        <v>12922</v>
      </c>
      <c r="O42">
        <v>11741</v>
      </c>
    </row>
    <row r="43" spans="1:15">
      <c r="A43" s="90" t="str">
        <f>'Dashboard Production Quality'!A60</f>
        <v>6g</v>
      </c>
      <c r="B43" s="90" t="str">
        <f>'Dashboard Production Quality'!B60</f>
        <v>Power  Efficiency</v>
      </c>
      <c r="C43" s="90" t="str">
        <f>'Dashboard Production Quality'!C60</f>
        <v>KWH/M3</v>
      </c>
      <c r="D43" s="102">
        <f>D47/D41</f>
        <v>0.86025569119102607</v>
      </c>
      <c r="E43" s="147">
        <v>0.49233691663428703</v>
      </c>
      <c r="F43" s="90">
        <f t="shared" ref="F43:O43" si="11">F47/F41</f>
        <v>0.67933505520105331</v>
      </c>
      <c r="G43" s="90">
        <f t="shared" si="11"/>
        <v>0.69760045248868774</v>
      </c>
      <c r="H43" s="90">
        <f t="shared" si="11"/>
        <v>0.70835910423886961</v>
      </c>
      <c r="I43" s="96">
        <f t="shared" si="11"/>
        <v>0.78068626861182133</v>
      </c>
      <c r="J43" s="96">
        <f t="shared" si="11"/>
        <v>0.75882201413304562</v>
      </c>
      <c r="K43" s="96">
        <f t="shared" si="11"/>
        <v>0.69625837641202393</v>
      </c>
      <c r="L43" s="96">
        <f t="shared" si="11"/>
        <v>0.66935703758290355</v>
      </c>
      <c r="M43" s="156">
        <f t="shared" si="11"/>
        <v>0.73101989296172809</v>
      </c>
      <c r="N43" s="156">
        <f t="shared" si="11"/>
        <v>0.71824862457427308</v>
      </c>
      <c r="O43" s="90">
        <f t="shared" si="11"/>
        <v>0.63215823337834642</v>
      </c>
    </row>
    <row r="44" spans="1:15">
      <c r="A44" s="90" t="str">
        <f>'Dashboard Production Quality'!A61</f>
        <v>6h</v>
      </c>
      <c r="B44" s="90" t="str">
        <f>'Dashboard Production Quality'!B61</f>
        <v>Production Loss</v>
      </c>
      <c r="C44" s="90" t="str">
        <f>'Dashboard Production Quality'!C61</f>
        <v>M3</v>
      </c>
      <c r="D44" s="140">
        <v>0</v>
      </c>
      <c r="E44" s="27"/>
      <c r="F44">
        <v>0</v>
      </c>
      <c r="G44">
        <v>0</v>
      </c>
      <c r="H44">
        <v>0</v>
      </c>
      <c r="I44"/>
      <c r="J44"/>
      <c r="K44"/>
      <c r="L44"/>
      <c r="M44"/>
      <c r="N44"/>
      <c r="O44"/>
    </row>
    <row r="45" spans="1:15">
      <c r="A45" s="90">
        <f>'Dashboard Production Quality'!A62</f>
        <v>7</v>
      </c>
      <c r="B45" s="90" t="str">
        <f>'Dashboard Production Quality'!B57</f>
        <v xml:space="preserve">Power Solar </v>
      </c>
      <c r="C45" s="90" t="str">
        <f>'Dashboard Production Quality'!C58</f>
        <v>KWH</v>
      </c>
      <c r="D45" s="102">
        <v>3642.74</v>
      </c>
      <c r="E45" s="90">
        <v>3260.8900000000003</v>
      </c>
      <c r="F45" s="90">
        <v>3279.1499999999996</v>
      </c>
      <c r="G45" s="90">
        <v>3964.97</v>
      </c>
      <c r="H45" s="90">
        <v>3893.33</v>
      </c>
      <c r="I45" s="123">
        <v>3206.5660000000003</v>
      </c>
      <c r="J45" s="123">
        <v>5052.68</v>
      </c>
      <c r="K45" s="123">
        <v>3975.2300000000032</v>
      </c>
      <c r="L45" s="123">
        <v>3699.0800000000017</v>
      </c>
      <c r="M45" s="90">
        <v>3940.5799999999872</v>
      </c>
      <c r="N45" s="90">
        <v>3527.3300000000017</v>
      </c>
      <c r="O45" s="90">
        <v>4175.4800000000077</v>
      </c>
    </row>
    <row r="46" spans="1:15">
      <c r="B46" s="90" t="str">
        <f>'Dashboard Production Quality'!B59</f>
        <v>% Solar</v>
      </c>
      <c r="D46" s="116">
        <f>D45/D47</f>
        <v>0.34926469883237737</v>
      </c>
      <c r="E46" s="116">
        <f t="shared" ref="E46:O46" si="12">E45/E47</f>
        <v>0.22236034501452112</v>
      </c>
      <c r="F46" s="116">
        <f t="shared" si="12"/>
        <v>0.24445454985966308</v>
      </c>
      <c r="G46" s="116">
        <f t="shared" si="12"/>
        <v>0.25718218301002077</v>
      </c>
      <c r="H46" s="116">
        <f t="shared" si="12"/>
        <v>0.24421336153498266</v>
      </c>
      <c r="I46" s="116">
        <f t="shared" si="12"/>
        <v>0.30887112792039273</v>
      </c>
      <c r="J46" s="116">
        <f>J45/J47</f>
        <v>0.23178834681733024</v>
      </c>
      <c r="K46" s="116">
        <f t="shared" si="12"/>
        <v>0.2732824931270853</v>
      </c>
      <c r="L46" s="116">
        <f t="shared" si="12"/>
        <v>0.2545282899426688</v>
      </c>
      <c r="M46" s="116">
        <f t="shared" si="12"/>
        <v>0.27216619309352097</v>
      </c>
      <c r="N46" s="116">
        <f t="shared" si="12"/>
        <v>0.21443608949422263</v>
      </c>
      <c r="O46" s="116">
        <f t="shared" si="12"/>
        <v>0.26233689861074849</v>
      </c>
    </row>
    <row r="47" spans="1:15">
      <c r="B47" s="90" t="str">
        <f>'Dashboard Production Quality'!B58</f>
        <v>Total Power Consumption</v>
      </c>
      <c r="D47" s="102">
        <f>D42+D45</f>
        <v>10429.74</v>
      </c>
      <c r="E47" s="90">
        <f t="shared" ref="E47:O47" si="13">E42+E45</f>
        <v>14664.89</v>
      </c>
      <c r="F47" s="90">
        <f t="shared" si="13"/>
        <v>13414.15</v>
      </c>
      <c r="G47" s="90">
        <f t="shared" si="13"/>
        <v>15416.97</v>
      </c>
      <c r="H47" s="90">
        <f t="shared" si="13"/>
        <v>15942.33</v>
      </c>
      <c r="I47" s="90">
        <f t="shared" si="13"/>
        <v>10381.566000000001</v>
      </c>
      <c r="J47" s="90">
        <f t="shared" si="13"/>
        <v>21798.68</v>
      </c>
      <c r="K47" s="90">
        <f t="shared" si="13"/>
        <v>14546.230000000003</v>
      </c>
      <c r="L47" s="90">
        <f t="shared" si="13"/>
        <v>14533.080000000002</v>
      </c>
      <c r="M47" s="90">
        <f t="shared" si="13"/>
        <v>14478.579999999987</v>
      </c>
      <c r="N47" s="90">
        <f t="shared" si="13"/>
        <v>16449.330000000002</v>
      </c>
      <c r="O47" s="90">
        <f t="shared" si="13"/>
        <v>15916.480000000007</v>
      </c>
    </row>
    <row r="48" spans="1:15">
      <c r="A48" s="90">
        <f>'Dashboard Production Quality'!A62</f>
        <v>7</v>
      </c>
      <c r="B48" s="113" t="str">
        <f>'Dashboard Production Quality'!B62</f>
        <v>MAI MAHIU PRODUCTION SITE</v>
      </c>
      <c r="C48" s="90">
        <f>'Dashboard Production Quality'!C62</f>
        <v>0</v>
      </c>
      <c r="D48" s="140"/>
      <c r="E48"/>
      <c r="F48"/>
      <c r="G48"/>
      <c r="H48"/>
      <c r="I48"/>
      <c r="J48"/>
      <c r="K48"/>
      <c r="L48"/>
      <c r="M48"/>
      <c r="N48"/>
      <c r="O48"/>
    </row>
    <row r="49" spans="1:15">
      <c r="A49" s="90" t="str">
        <f>'Dashboard Production Quality'!A63</f>
        <v>7a</v>
      </c>
      <c r="B49" s="90" t="str">
        <f>'Dashboard Production Quality'!B63</f>
        <v>Water Volume Abstracted</v>
      </c>
      <c r="C49" s="90" t="str">
        <f>'Dashboard Production Quality'!C63</f>
        <v>M3</v>
      </c>
      <c r="D49" s="140">
        <v>5029</v>
      </c>
      <c r="E49">
        <v>4934</v>
      </c>
      <c r="F49">
        <v>5922</v>
      </c>
      <c r="G49">
        <v>5604</v>
      </c>
      <c r="H49">
        <v>5604</v>
      </c>
      <c r="I49">
        <v>5105</v>
      </c>
      <c r="J49">
        <v>7202</v>
      </c>
      <c r="K49">
        <v>5726</v>
      </c>
      <c r="L49">
        <v>6038</v>
      </c>
      <c r="M49">
        <v>5557</v>
      </c>
      <c r="N49" s="93">
        <v>4633.3707865168544</v>
      </c>
      <c r="O49">
        <v>6379</v>
      </c>
    </row>
    <row r="50" spans="1:15">
      <c r="A50" s="90" t="str">
        <f>'Dashboard Production Quality'!A65</f>
        <v>7c</v>
      </c>
      <c r="B50" s="90" t="str">
        <f>'Dashboard Production Quality'!B65</f>
        <v>Power Consumption</v>
      </c>
      <c r="C50" s="90" t="str">
        <f>'Dashboard Production Quality'!C65</f>
        <v>KWH</v>
      </c>
      <c r="D50" s="140">
        <v>1288</v>
      </c>
      <c r="E50">
        <v>2416</v>
      </c>
      <c r="F50">
        <v>3126</v>
      </c>
      <c r="G50">
        <v>2827</v>
      </c>
      <c r="H50">
        <v>2280</v>
      </c>
      <c r="I50">
        <v>2597</v>
      </c>
      <c r="J50">
        <v>4697</v>
      </c>
      <c r="K50">
        <v>7809</v>
      </c>
      <c r="L50">
        <v>6849</v>
      </c>
      <c r="M50">
        <v>4528</v>
      </c>
      <c r="N50">
        <v>5674</v>
      </c>
      <c r="O50">
        <v>5215</v>
      </c>
    </row>
    <row r="51" spans="1:15">
      <c r="A51" s="90" t="str">
        <f>'Dashboard Production Quality'!A66</f>
        <v>7d</v>
      </c>
      <c r="B51" s="90" t="str">
        <f>'Dashboard Production Quality'!B66</f>
        <v>Power  Efficiency</v>
      </c>
      <c r="C51" s="90" t="str">
        <f>'Dashboard Production Quality'!C66</f>
        <v>KWH/M3</v>
      </c>
      <c r="D51" s="102">
        <f>D50/D49</f>
        <v>0.2561145356929807</v>
      </c>
      <c r="E51" s="96">
        <f t="shared" ref="E51:O51" si="14">E50/E49</f>
        <v>0.48966355897851643</v>
      </c>
      <c r="F51" s="96">
        <f t="shared" si="14"/>
        <v>0.5278622087132725</v>
      </c>
      <c r="G51" s="96">
        <f>G50/G49</f>
        <v>0.5044610992148465</v>
      </c>
      <c r="H51" s="96">
        <f t="shared" si="14"/>
        <v>0.4068522483940043</v>
      </c>
      <c r="I51" s="96">
        <f t="shared" si="14"/>
        <v>0.50871694417238</v>
      </c>
      <c r="J51" s="96">
        <f t="shared" si="14"/>
        <v>0.65217995001388507</v>
      </c>
      <c r="K51" s="96">
        <f t="shared" si="14"/>
        <v>1.3637792525323087</v>
      </c>
      <c r="L51" s="96">
        <f t="shared" si="14"/>
        <v>1.1343159986750579</v>
      </c>
      <c r="M51" s="96">
        <f t="shared" si="14"/>
        <v>0.81482814468238263</v>
      </c>
      <c r="N51" s="96">
        <f t="shared" si="14"/>
        <v>1.2245944176346484</v>
      </c>
      <c r="O51" s="96">
        <f t="shared" si="14"/>
        <v>0.81752625803417467</v>
      </c>
    </row>
    <row r="52" spans="1:15">
      <c r="A52" s="90" t="str">
        <f>'Dashboard Production Quality'!A67</f>
        <v>7e</v>
      </c>
      <c r="B52" s="90" t="str">
        <f>'Dashboard Production Quality'!B67</f>
        <v>Production Loss</v>
      </c>
      <c r="C52" s="90" t="str">
        <f>'Dashboard Production Quality'!C67</f>
        <v>M3</v>
      </c>
      <c r="D52" s="140">
        <v>0</v>
      </c>
      <c r="E52"/>
      <c r="F52"/>
      <c r="G52"/>
      <c r="H52"/>
      <c r="I52"/>
      <c r="J52"/>
      <c r="K52"/>
      <c r="L52">
        <v>155</v>
      </c>
      <c r="M52" s="93">
        <v>443.51685393258413</v>
      </c>
      <c r="N52" s="93">
        <v>219.887640449434</v>
      </c>
      <c r="O52"/>
    </row>
    <row r="53" spans="1:15">
      <c r="A53" s="90">
        <f>'Dashboard Production Quality'!A68</f>
        <v>8</v>
      </c>
      <c r="B53" s="113" t="str">
        <f>'Dashboard Production Quality'!B68</f>
        <v>MUCHIRINGIRI PRODUCTION SITE</v>
      </c>
      <c r="C53" s="90">
        <f>'Dashboard Production Quality'!C68</f>
        <v>0</v>
      </c>
      <c r="D53" s="140">
        <v>0</v>
      </c>
      <c r="E53"/>
      <c r="F53"/>
      <c r="G53"/>
      <c r="H53"/>
      <c r="I53"/>
      <c r="J53"/>
      <c r="K53"/>
      <c r="L53"/>
      <c r="M53"/>
      <c r="N53"/>
      <c r="O53"/>
    </row>
    <row r="54" spans="1:15">
      <c r="A54" s="90" t="str">
        <f>'Dashboard Production Quality'!A69</f>
        <v>8a</v>
      </c>
      <c r="B54" s="90" t="str">
        <f>'Dashboard Production Quality'!B69</f>
        <v>Water Volume Abstracted</v>
      </c>
      <c r="C54" s="90" t="str">
        <f>'Dashboard Production Quality'!C69</f>
        <v>M3</v>
      </c>
      <c r="D54" s="140"/>
      <c r="E54"/>
      <c r="F54"/>
      <c r="G54"/>
      <c r="H54"/>
      <c r="I54"/>
      <c r="J54"/>
      <c r="K54"/>
      <c r="L54"/>
      <c r="M54"/>
      <c r="N54"/>
      <c r="O54"/>
    </row>
    <row r="55" spans="1:15">
      <c r="A55" s="90" t="str">
        <f>'Dashboard Production Quality'!A71</f>
        <v>8c</v>
      </c>
      <c r="B55" s="90" t="str">
        <f>'Dashboard Production Quality'!B71</f>
        <v>Power Consumption</v>
      </c>
      <c r="C55" s="90" t="str">
        <f>'Dashboard Production Quality'!C71</f>
        <v>KWH</v>
      </c>
      <c r="D55" s="140">
        <v>0</v>
      </c>
      <c r="E55"/>
      <c r="F55"/>
      <c r="G55"/>
      <c r="H55"/>
      <c r="I55"/>
      <c r="J55"/>
      <c r="K55"/>
      <c r="L55"/>
      <c r="M55"/>
      <c r="N55"/>
      <c r="O55"/>
    </row>
    <row r="56" spans="1:15">
      <c r="A56" s="90" t="str">
        <f>'Dashboard Production Quality'!A72</f>
        <v>8d</v>
      </c>
      <c r="B56" s="90" t="str">
        <f>'Dashboard Production Quality'!B72</f>
        <v>Power  Efficiency</v>
      </c>
      <c r="C56" s="90" t="str">
        <f>'Dashboard Production Quality'!C72</f>
        <v>KWH/M3</v>
      </c>
      <c r="D56" s="140"/>
      <c r="E56"/>
      <c r="F56"/>
      <c r="G56"/>
      <c r="H56"/>
      <c r="I56"/>
      <c r="J56"/>
      <c r="K56"/>
      <c r="L56"/>
      <c r="M56"/>
      <c r="N56"/>
      <c r="O56"/>
    </row>
    <row r="57" spans="1:15">
      <c r="A57" s="90" t="str">
        <f>'Dashboard Production Quality'!A73</f>
        <v>8e</v>
      </c>
      <c r="B57" s="90" t="str">
        <f>'Dashboard Production Quality'!B73</f>
        <v>Production Loss</v>
      </c>
      <c r="C57" s="90" t="str">
        <f>'Dashboard Production Quality'!C73</f>
        <v>M3</v>
      </c>
      <c r="D57" s="140"/>
      <c r="E57"/>
      <c r="F57"/>
      <c r="G57"/>
      <c r="H57"/>
      <c r="I57"/>
      <c r="J57"/>
      <c r="K57"/>
      <c r="L57"/>
      <c r="M57"/>
      <c r="N57"/>
      <c r="O57"/>
    </row>
    <row r="58" spans="1:15">
      <c r="A58" s="90">
        <f>'Dashboard Production Quality'!A74</f>
        <v>9</v>
      </c>
      <c r="B58" s="113" t="str">
        <f>'Dashboard Production Quality'!B74</f>
        <v>NGONDI</v>
      </c>
      <c r="C58" s="90">
        <f>'Dashboard Production Quality'!C74</f>
        <v>0</v>
      </c>
      <c r="D58" s="140"/>
      <c r="E58"/>
      <c r="F58"/>
      <c r="G58"/>
      <c r="H58"/>
      <c r="I58"/>
      <c r="J58"/>
      <c r="K58"/>
      <c r="L58"/>
      <c r="M58"/>
      <c r="N58"/>
      <c r="O58"/>
    </row>
    <row r="59" spans="1:15">
      <c r="A59" s="90" t="str">
        <f>'Dashboard Production Quality'!A75</f>
        <v>9a</v>
      </c>
      <c r="B59" s="90" t="str">
        <f>'Dashboard Production Quality'!B75</f>
        <v>Water Volume Abstracted</v>
      </c>
      <c r="C59" s="90" t="str">
        <f>'Dashboard Production Quality'!C75</f>
        <v>M3</v>
      </c>
      <c r="D59" s="140">
        <v>893</v>
      </c>
      <c r="E59">
        <v>798</v>
      </c>
      <c r="F59">
        <v>827</v>
      </c>
      <c r="G59">
        <v>746</v>
      </c>
      <c r="H59">
        <v>1014</v>
      </c>
      <c r="I59">
        <v>653</v>
      </c>
      <c r="J59">
        <v>1269</v>
      </c>
      <c r="K59">
        <v>1101</v>
      </c>
      <c r="L59">
        <v>930</v>
      </c>
      <c r="M59">
        <v>347</v>
      </c>
      <c r="N59">
        <v>598</v>
      </c>
      <c r="O59">
        <v>753</v>
      </c>
    </row>
    <row r="60" spans="1:15">
      <c r="A60" s="90" t="str">
        <f>'Dashboard Production Quality'!A77</f>
        <v>9c</v>
      </c>
      <c r="B60" s="90" t="str">
        <f>'Dashboard Production Quality'!B77</f>
        <v xml:space="preserve">Power Solar </v>
      </c>
      <c r="C60" s="90" t="str">
        <f>'Dashboard Production Quality'!C77</f>
        <v>KWH</v>
      </c>
      <c r="D60" s="140"/>
      <c r="E60"/>
      <c r="F60"/>
      <c r="G60"/>
      <c r="H60"/>
      <c r="I60"/>
      <c r="J60"/>
      <c r="K60"/>
      <c r="L60"/>
      <c r="M60"/>
      <c r="N60"/>
      <c r="O60"/>
    </row>
    <row r="61" spans="1:15">
      <c r="A61" s="90" t="str">
        <f>'Dashboard Production Quality'!A78</f>
        <v>9d</v>
      </c>
      <c r="B61" s="90" t="str">
        <f>'Dashboard Production Quality'!B78</f>
        <v>Power  Efficiency</v>
      </c>
      <c r="C61" s="90" t="str">
        <f>'Dashboard Production Quality'!C78</f>
        <v>KWH/M3</v>
      </c>
      <c r="D61" s="140"/>
      <c r="E61"/>
      <c r="F61"/>
      <c r="G61"/>
      <c r="H61"/>
      <c r="I61"/>
      <c r="J61"/>
      <c r="K61"/>
      <c r="L61"/>
      <c r="M61"/>
      <c r="N61"/>
      <c r="O61"/>
    </row>
    <row r="62" spans="1:15">
      <c r="A62" s="90" t="str">
        <f>'Dashboard Production Quality'!A79</f>
        <v>9e</v>
      </c>
      <c r="B62" s="90" t="str">
        <f>'Dashboard Production Quality'!B79</f>
        <v>Production Loss</v>
      </c>
      <c r="C62" s="90" t="str">
        <f>'Dashboard Production Quality'!C79</f>
        <v>M3</v>
      </c>
      <c r="D62" s="140"/>
      <c r="E62">
        <v>0</v>
      </c>
      <c r="F62"/>
      <c r="G62"/>
      <c r="H62"/>
      <c r="I62"/>
      <c r="J62"/>
      <c r="K62"/>
      <c r="L62"/>
      <c r="M62"/>
      <c r="N62"/>
      <c r="O62"/>
    </row>
    <row r="63" spans="1:15">
      <c r="A63" s="90">
        <f>'Dashboard Production Quality'!A80</f>
        <v>10</v>
      </c>
      <c r="B63" s="113" t="str">
        <f>'Dashboard Production Quality'!B80</f>
        <v>NYONJORO</v>
      </c>
      <c r="C63" s="90">
        <f>'Dashboard Production Quality'!C80</f>
        <v>0</v>
      </c>
      <c r="D63" s="140"/>
      <c r="E63"/>
      <c r="F63"/>
      <c r="G63"/>
      <c r="H63"/>
      <c r="I63"/>
      <c r="J63"/>
      <c r="K63"/>
      <c r="L63"/>
      <c r="M63"/>
      <c r="N63"/>
      <c r="O63"/>
    </row>
    <row r="64" spans="1:15">
      <c r="A64" s="90" t="str">
        <f>'Dashboard Production Quality'!A81</f>
        <v>10a</v>
      </c>
      <c r="B64" s="90" t="str">
        <f>'Dashboard Production Quality'!B81</f>
        <v>Water Volume Abstracted</v>
      </c>
      <c r="C64" s="90" t="str">
        <f>'Dashboard Production Quality'!C81</f>
        <v>M3</v>
      </c>
      <c r="D64" s="140">
        <v>199</v>
      </c>
      <c r="E64">
        <v>313</v>
      </c>
      <c r="F64">
        <v>318</v>
      </c>
      <c r="G64">
        <v>364</v>
      </c>
      <c r="H64">
        <v>311</v>
      </c>
      <c r="I64">
        <v>160</v>
      </c>
      <c r="J64">
        <v>224</v>
      </c>
      <c r="K64">
        <v>465</v>
      </c>
      <c r="L64">
        <v>535</v>
      </c>
      <c r="M64">
        <v>444</v>
      </c>
      <c r="N64">
        <v>349</v>
      </c>
      <c r="O64">
        <v>332</v>
      </c>
    </row>
    <row r="65" spans="1:15">
      <c r="A65" s="90" t="str">
        <f>'Dashboard Production Quality'!A83</f>
        <v>10c</v>
      </c>
      <c r="B65" s="90" t="str">
        <f>'Dashboard Production Quality'!B83</f>
        <v xml:space="preserve">Power Solar </v>
      </c>
      <c r="C65" s="90" t="str">
        <f>'Dashboard Production Quality'!C83</f>
        <v>KWH</v>
      </c>
      <c r="D65" s="140"/>
      <c r="E65"/>
      <c r="F65"/>
      <c r="G65"/>
      <c r="H65"/>
      <c r="I65"/>
      <c r="J65"/>
      <c r="K65"/>
      <c r="L65"/>
      <c r="M65"/>
      <c r="N65"/>
      <c r="O65"/>
    </row>
    <row r="66" spans="1:15">
      <c r="A66" s="90" t="str">
        <f>'Dashboard Production Quality'!A84</f>
        <v>10d</v>
      </c>
      <c r="B66" s="90" t="str">
        <f>'Dashboard Production Quality'!B84</f>
        <v>Power  Efficiency</v>
      </c>
      <c r="C66" s="90" t="str">
        <f>'Dashboard Production Quality'!C84</f>
        <v>KWH/M3</v>
      </c>
      <c r="D66" s="140"/>
      <c r="E66"/>
      <c r="F66"/>
      <c r="G66"/>
      <c r="H66"/>
      <c r="I66"/>
      <c r="J66"/>
      <c r="K66"/>
      <c r="L66"/>
      <c r="M66"/>
      <c r="N66"/>
      <c r="O66"/>
    </row>
    <row r="67" spans="1:15">
      <c r="A67" s="90" t="str">
        <f>'Dashboard Production Quality'!A85</f>
        <v>10e</v>
      </c>
      <c r="B67" s="90" t="str">
        <f>'Dashboard Production Quality'!B85</f>
        <v>Production Loss</v>
      </c>
      <c r="C67" s="90" t="str">
        <f>'Dashboard Production Quality'!C85</f>
        <v>M3</v>
      </c>
      <c r="D67" s="140"/>
      <c r="E67"/>
      <c r="F67"/>
      <c r="G67"/>
      <c r="H67"/>
      <c r="I67"/>
      <c r="J67"/>
      <c r="K67"/>
      <c r="L67"/>
      <c r="M67"/>
      <c r="N67"/>
      <c r="O67"/>
    </row>
    <row r="68" spans="1:15">
      <c r="A68" s="90">
        <f>'Dashboard Production Quality'!A86</f>
        <v>0</v>
      </c>
      <c r="B68" s="90" t="str">
        <f>'Dashboard Production Quality'!B86</f>
        <v>BULK WATER PURCHASE</v>
      </c>
      <c r="C68" s="90">
        <f>'Dashboard Production Quality'!C86</f>
        <v>0</v>
      </c>
      <c r="D68" s="140"/>
      <c r="E68"/>
      <c r="F68"/>
      <c r="G68"/>
      <c r="H68"/>
      <c r="I68"/>
      <c r="J68"/>
      <c r="K68"/>
      <c r="L68"/>
      <c r="M68"/>
      <c r="N68"/>
      <c r="O68"/>
    </row>
    <row r="69" spans="1:15">
      <c r="A69" s="90" t="str">
        <f>'Dashboard Production Quality'!A87</f>
        <v>6b</v>
      </c>
      <c r="B69" s="90" t="str">
        <f>'Dashboard Production Quality'!B87</f>
        <v>Volume Water Imported ( Bulk Purchase)</v>
      </c>
      <c r="C69" s="90" t="str">
        <f>'Dashboard Production Quality'!C87</f>
        <v>M3</v>
      </c>
      <c r="D69" s="140"/>
      <c r="E69"/>
      <c r="F69"/>
      <c r="G69"/>
      <c r="H69"/>
      <c r="I69"/>
      <c r="J69"/>
      <c r="K69"/>
      <c r="L69"/>
      <c r="M69"/>
      <c r="N69"/>
      <c r="O69"/>
    </row>
    <row r="70" spans="1:15">
      <c r="A70" s="90" t="str">
        <f>'Dashboard Production Quality'!A88</f>
        <v>6b1</v>
      </c>
      <c r="B70" s="90" t="str">
        <f>'Dashboard Production Quality'!B88</f>
        <v>Cost Incurred for Purchase</v>
      </c>
      <c r="C70" s="90" t="str">
        <f>'Dashboard Production Quality'!C88</f>
        <v>Ksh</v>
      </c>
      <c r="D70" s="140"/>
      <c r="E70"/>
      <c r="F70"/>
      <c r="G70"/>
      <c r="H70"/>
      <c r="I70"/>
      <c r="J70"/>
      <c r="K70"/>
      <c r="L70"/>
      <c r="M70"/>
      <c r="N70"/>
      <c r="O70"/>
    </row>
    <row r="71" spans="1:15">
      <c r="A71" s="90">
        <f>'Dashboard Production Quality'!A89</f>
        <v>11</v>
      </c>
      <c r="B71" s="113" t="str">
        <f>'Dashboard Production Quality'!B89</f>
        <v>KARATI POLICE POST</v>
      </c>
      <c r="C71" s="90">
        <f>'Dashboard Production Quality'!C89</f>
        <v>0</v>
      </c>
      <c r="D71" s="140"/>
      <c r="E71"/>
      <c r="F71"/>
      <c r="G71"/>
      <c r="H71"/>
      <c r="I71"/>
      <c r="J71"/>
      <c r="K71"/>
      <c r="L71"/>
      <c r="M71"/>
      <c r="N71"/>
      <c r="O71"/>
    </row>
    <row r="72" spans="1:15">
      <c r="A72" s="90" t="str">
        <f>'Dashboard Production Quality'!A90</f>
        <v>11a</v>
      </c>
      <c r="B72" s="90" t="str">
        <f>'Dashboard Production Quality'!B90</f>
        <v>Water Volume Abstracted</v>
      </c>
      <c r="C72" s="90" t="str">
        <f>'Dashboard Production Quality'!C90</f>
        <v>M3</v>
      </c>
      <c r="D72" s="140">
        <v>435</v>
      </c>
      <c r="E72">
        <v>485</v>
      </c>
      <c r="F72">
        <v>565</v>
      </c>
      <c r="G72">
        <v>344</v>
      </c>
      <c r="H72">
        <v>345</v>
      </c>
      <c r="I72">
        <v>314</v>
      </c>
      <c r="J72">
        <v>510</v>
      </c>
      <c r="K72">
        <v>508</v>
      </c>
      <c r="L72">
        <v>477</v>
      </c>
      <c r="M72">
        <v>386</v>
      </c>
      <c r="N72">
        <v>238</v>
      </c>
      <c r="O72">
        <v>242</v>
      </c>
    </row>
    <row r="73" spans="1:15">
      <c r="A73" s="90" t="str">
        <f>'Dashboard Production Quality'!A92</f>
        <v>11c</v>
      </c>
      <c r="B73" s="90" t="str">
        <f>'Dashboard Production Quality'!B92</f>
        <v>Power Consumption</v>
      </c>
      <c r="C73" s="90" t="str">
        <f>'Dashboard Production Quality'!C92</f>
        <v>KWH</v>
      </c>
      <c r="D73" s="140">
        <v>543</v>
      </c>
      <c r="E73">
        <v>581</v>
      </c>
      <c r="F73">
        <v>676</v>
      </c>
      <c r="G73">
        <v>411</v>
      </c>
      <c r="H73">
        <v>412</v>
      </c>
      <c r="I73">
        <v>275</v>
      </c>
      <c r="J73">
        <v>415</v>
      </c>
      <c r="K73">
        <v>482</v>
      </c>
      <c r="L73">
        <v>452</v>
      </c>
      <c r="M73">
        <v>380</v>
      </c>
      <c r="N73" s="93">
        <v>236</v>
      </c>
      <c r="O73" s="93">
        <v>238.23834196891193</v>
      </c>
    </row>
    <row r="74" spans="1:15">
      <c r="A74" s="90" t="str">
        <f>'Dashboard Production Quality'!A93</f>
        <v>11d</v>
      </c>
      <c r="B74" s="90" t="str">
        <f>'Dashboard Production Quality'!B93</f>
        <v>Power  Efficiency</v>
      </c>
      <c r="C74" s="90" t="str">
        <f>'Dashboard Production Quality'!C93</f>
        <v>KWH/M3</v>
      </c>
      <c r="D74" s="140">
        <f>D73/D72</f>
        <v>1.2482758620689656</v>
      </c>
      <c r="E74" s="146">
        <f>E73/E72</f>
        <v>1.1979381443298969</v>
      </c>
      <c r="F74" s="146">
        <f>F73/F72</f>
        <v>1.1964601769911505</v>
      </c>
      <c r="G74" s="146">
        <f t="shared" ref="G74:O74" si="15">G73/G72</f>
        <v>1.194767441860465</v>
      </c>
      <c r="H74" s="146">
        <f t="shared" si="15"/>
        <v>1.1942028985507247</v>
      </c>
      <c r="I74" s="146">
        <f t="shared" si="15"/>
        <v>0.87579617834394907</v>
      </c>
      <c r="J74" s="146">
        <f t="shared" si="15"/>
        <v>0.81372549019607843</v>
      </c>
      <c r="K74" s="146">
        <f t="shared" si="15"/>
        <v>0.94881889763779526</v>
      </c>
      <c r="L74" s="146">
        <f t="shared" si="15"/>
        <v>0.94758909853249473</v>
      </c>
      <c r="M74" s="146">
        <f t="shared" si="15"/>
        <v>0.98445595854922274</v>
      </c>
      <c r="N74" s="146">
        <f>N73/N72</f>
        <v>0.99159663865546221</v>
      </c>
      <c r="O74" s="146">
        <f t="shared" si="15"/>
        <v>0.98445595854922285</v>
      </c>
    </row>
    <row r="75" spans="1:15">
      <c r="A75" s="90" t="str">
        <f>'Dashboard Production Quality'!A94</f>
        <v>11e</v>
      </c>
      <c r="B75" s="90" t="str">
        <f>'Dashboard Production Quality'!B94</f>
        <v>Production Loss</v>
      </c>
      <c r="C75" s="90" t="str">
        <f>'Dashboard Production Quality'!C94</f>
        <v>M3</v>
      </c>
      <c r="D75" s="140"/>
      <c r="E75"/>
      <c r="F75"/>
      <c r="G75"/>
      <c r="H75"/>
      <c r="I75"/>
      <c r="J75"/>
      <c r="K75"/>
      <c r="L75"/>
      <c r="M75"/>
      <c r="N75"/>
      <c r="O75"/>
    </row>
    <row r="76" spans="1:15">
      <c r="A76" s="90">
        <f>'Dashboard Production Quality'!A95</f>
        <v>12</v>
      </c>
      <c r="B76" s="113" t="str">
        <f>'Dashboard Production Quality'!B95</f>
        <v>NIP</v>
      </c>
      <c r="C76" s="90">
        <f>'Dashboard Production Quality'!C95</f>
        <v>0</v>
      </c>
      <c r="D76" s="140"/>
      <c r="E76"/>
      <c r="F76"/>
      <c r="G76"/>
      <c r="H76"/>
      <c r="I76"/>
      <c r="J76"/>
      <c r="K76"/>
      <c r="L76"/>
      <c r="M76"/>
      <c r="N76"/>
      <c r="O76"/>
    </row>
    <row r="77" spans="1:15">
      <c r="A77" s="90" t="str">
        <f>'Dashboard Production Quality'!A96</f>
        <v>12a</v>
      </c>
      <c r="B77" s="90" t="str">
        <f>'Dashboard Production Quality'!B96</f>
        <v>Water Volume Abstracted</v>
      </c>
      <c r="C77" s="90" t="str">
        <f>'Dashboard Production Quality'!C96</f>
        <v>M3</v>
      </c>
      <c r="D77" s="145">
        <v>18253</v>
      </c>
      <c r="E77">
        <v>29614</v>
      </c>
      <c r="F77">
        <v>31812</v>
      </c>
      <c r="G77">
        <v>57133</v>
      </c>
      <c r="H77">
        <v>68042</v>
      </c>
      <c r="I77">
        <v>47058</v>
      </c>
      <c r="J77">
        <v>68398</v>
      </c>
      <c r="K77">
        <v>59052</v>
      </c>
      <c r="L77">
        <v>57467</v>
      </c>
      <c r="M77">
        <v>47633</v>
      </c>
      <c r="N77">
        <v>61761</v>
      </c>
      <c r="O77">
        <v>66448</v>
      </c>
    </row>
    <row r="78" spans="1:15">
      <c r="A78" s="90" t="str">
        <f>'Dashboard Production Quality'!A98</f>
        <v>12c</v>
      </c>
      <c r="B78" s="90" t="str">
        <f>'Dashboard Production Quality'!B98</f>
        <v>Power Consumption</v>
      </c>
      <c r="C78" s="90" t="str">
        <f>'Dashboard Production Quality'!C98</f>
        <v>KWH</v>
      </c>
      <c r="D78" s="140">
        <v>34873</v>
      </c>
      <c r="E78">
        <v>42611</v>
      </c>
      <c r="F78">
        <v>37045</v>
      </c>
      <c r="G78">
        <v>63578</v>
      </c>
      <c r="H78">
        <v>74157</v>
      </c>
      <c r="I78">
        <v>48636</v>
      </c>
      <c r="J78">
        <v>56499</v>
      </c>
      <c r="K78">
        <v>64550</v>
      </c>
      <c r="L78">
        <v>59548</v>
      </c>
      <c r="M78">
        <v>58541</v>
      </c>
      <c r="N78">
        <v>65813</v>
      </c>
      <c r="O78">
        <v>87805</v>
      </c>
    </row>
    <row r="79" spans="1:15">
      <c r="A79" s="90" t="str">
        <f>'Dashboard Production Quality'!A99</f>
        <v>12d</v>
      </c>
      <c r="B79" s="90" t="str">
        <f>'Dashboard Production Quality'!B99</f>
        <v>Power  Efficiency</v>
      </c>
      <c r="C79" s="90" t="str">
        <f>'Dashboard Production Quality'!C99</f>
        <v>KWH/M3</v>
      </c>
      <c r="D79" s="140">
        <f>D78/D77</f>
        <v>1.9105352544787157</v>
      </c>
      <c r="E79" s="140">
        <f>E78/E77</f>
        <v>1.4388802593368002</v>
      </c>
      <c r="F79" s="140">
        <f t="shared" ref="F79:O79" si="16">F78/F77</f>
        <v>1.1644976738337733</v>
      </c>
      <c r="G79" s="140">
        <f t="shared" si="16"/>
        <v>1.1128069592004621</v>
      </c>
      <c r="H79" s="140">
        <f t="shared" si="16"/>
        <v>1.0898709620528497</v>
      </c>
      <c r="I79" s="140">
        <f t="shared" si="16"/>
        <v>1.0335330868290196</v>
      </c>
      <c r="J79" s="140">
        <f t="shared" si="16"/>
        <v>0.82603292493932567</v>
      </c>
      <c r="K79" s="140">
        <f t="shared" si="16"/>
        <v>1.0931043825780669</v>
      </c>
      <c r="L79" s="140">
        <f t="shared" si="16"/>
        <v>1.0362120869368507</v>
      </c>
      <c r="M79" s="140">
        <f t="shared" si="16"/>
        <v>1.2290009027354984</v>
      </c>
      <c r="N79" s="140">
        <f t="shared" si="16"/>
        <v>1.0656077459885689</v>
      </c>
      <c r="O79" s="140">
        <f t="shared" si="16"/>
        <v>1.3214092222489766</v>
      </c>
    </row>
    <row r="80" spans="1:15">
      <c r="A80" s="90" t="str">
        <f>'Dashboard Production Quality'!A100</f>
        <v>12e</v>
      </c>
      <c r="B80" s="90" t="str">
        <f>'Dashboard Production Quality'!B100</f>
        <v>Production Loss</v>
      </c>
      <c r="C80" s="90" t="str">
        <f>'Dashboard Production Quality'!C100</f>
        <v>M3</v>
      </c>
      <c r="D80" s="140">
        <v>1198</v>
      </c>
      <c r="E80">
        <v>220</v>
      </c>
      <c r="F80">
        <v>0</v>
      </c>
      <c r="G80">
        <v>0</v>
      </c>
      <c r="H80">
        <v>0</v>
      </c>
      <c r="I80"/>
      <c r="J80"/>
      <c r="K80"/>
      <c r="L80">
        <v>904</v>
      </c>
      <c r="M80">
        <v>500</v>
      </c>
      <c r="N80"/>
      <c r="O80">
        <v>2746</v>
      </c>
    </row>
    <row r="81" spans="1:15">
      <c r="B81" s="113" t="str">
        <f>'Dashboard Production Quality'!B101</f>
        <v>IHINDU</v>
      </c>
      <c r="D81" s="140"/>
      <c r="E81"/>
      <c r="F81"/>
      <c r="G81"/>
      <c r="H81"/>
      <c r="I81"/>
      <c r="J81"/>
      <c r="K81"/>
      <c r="L81"/>
      <c r="M81"/>
      <c r="N81"/>
      <c r="O81"/>
    </row>
    <row r="82" spans="1:15">
      <c r="A82" s="90" t="str">
        <f>'Dashboard Production Quality'!A102</f>
        <v>13a</v>
      </c>
      <c r="B82" s="90" t="str">
        <f>'Dashboard Production Quality'!B102</f>
        <v>Water Volume Abstracted</v>
      </c>
      <c r="C82" s="90" t="str">
        <f>'Dashboard Production Quality'!C102</f>
        <v>M3</v>
      </c>
      <c r="D82" s="140">
        <v>93</v>
      </c>
      <c r="E82">
        <v>191</v>
      </c>
      <c r="F82">
        <v>225</v>
      </c>
      <c r="G82">
        <v>243</v>
      </c>
      <c r="H82">
        <v>234</v>
      </c>
      <c r="I82"/>
      <c r="J82"/>
      <c r="K82"/>
      <c r="L82"/>
      <c r="M82"/>
      <c r="N82"/>
      <c r="O82">
        <v>77</v>
      </c>
    </row>
    <row r="83" spans="1:15">
      <c r="A83" s="90" t="str">
        <f>'Dashboard Production Quality'!A104</f>
        <v>13c</v>
      </c>
      <c r="B83" s="90" t="str">
        <f>'Dashboard Production Quality'!B104</f>
        <v>Power Consumption</v>
      </c>
      <c r="C83" s="90" t="str">
        <f>'Dashboard Production Quality'!C104</f>
        <v>KWH</v>
      </c>
      <c r="D83" s="140">
        <v>352.11</v>
      </c>
      <c r="E83"/>
      <c r="F83">
        <v>462</v>
      </c>
      <c r="G83">
        <v>498</v>
      </c>
      <c r="H83">
        <v>479</v>
      </c>
      <c r="I83"/>
      <c r="J83"/>
      <c r="K83"/>
      <c r="L83"/>
      <c r="M83"/>
      <c r="N83"/>
      <c r="O83"/>
    </row>
    <row r="84" spans="1:15">
      <c r="A84" s="90" t="str">
        <f>'Dashboard Production Quality'!A105</f>
        <v>13d</v>
      </c>
      <c r="B84" s="90" t="str">
        <f>'Dashboard Production Quality'!B105</f>
        <v>Power  Efficiency</v>
      </c>
      <c r="C84" s="90" t="str">
        <f>'Dashboard Production Quality'!C105</f>
        <v>KWH/M3</v>
      </c>
      <c r="D84" s="140">
        <f>D83/D82</f>
        <v>3.7861290322580645</v>
      </c>
      <c r="E84"/>
      <c r="F84"/>
      <c r="G84"/>
      <c r="H84"/>
      <c r="I84"/>
      <c r="J84"/>
      <c r="K84"/>
      <c r="L84"/>
      <c r="M84"/>
      <c r="N84"/>
      <c r="O84"/>
    </row>
    <row r="85" spans="1:15">
      <c r="A85" s="90" t="str">
        <f>'Dashboard Production Quality'!A106</f>
        <v>13e</v>
      </c>
      <c r="B85" s="90" t="str">
        <f>'Dashboard Production Quality'!B106</f>
        <v>Production Loss</v>
      </c>
      <c r="C85" s="90" t="str">
        <f>'Dashboard Production Quality'!C106</f>
        <v>M3</v>
      </c>
      <c r="D85" s="140">
        <v>0</v>
      </c>
      <c r="E85"/>
      <c r="F85"/>
      <c r="G85"/>
      <c r="H85"/>
      <c r="I85"/>
      <c r="J85"/>
      <c r="K85"/>
      <c r="L85"/>
      <c r="M85"/>
      <c r="N85"/>
      <c r="O85"/>
    </row>
    <row r="86" spans="1:15">
      <c r="D86" s="140"/>
      <c r="E86"/>
      <c r="F86"/>
      <c r="G86"/>
      <c r="H86"/>
      <c r="I86"/>
      <c r="J86"/>
      <c r="K86"/>
      <c r="L86"/>
      <c r="M86"/>
      <c r="N86"/>
      <c r="O86"/>
    </row>
    <row r="87" spans="1:15">
      <c r="A87" s="90">
        <f>'Dashboard Production Quality'!A107</f>
        <v>14</v>
      </c>
      <c r="B87" s="113" t="s">
        <v>190</v>
      </c>
      <c r="C87" s="90">
        <f>'Dashboard Production Quality'!C107</f>
        <v>0</v>
      </c>
      <c r="D87" s="140"/>
      <c r="E87"/>
      <c r="F87"/>
      <c r="G87"/>
      <c r="H87"/>
      <c r="I87"/>
      <c r="J87"/>
      <c r="K87"/>
      <c r="L87"/>
      <c r="M87"/>
      <c r="N87"/>
      <c r="O87"/>
    </row>
    <row r="88" spans="1:15">
      <c r="A88" s="90" t="str">
        <f>'Dashboard Production Quality'!A108</f>
        <v>14a</v>
      </c>
      <c r="B88" s="90" t="str">
        <f>'Dashboard Production Quality'!B108</f>
        <v>Water Volume Abstracted</v>
      </c>
      <c r="C88" s="90" t="str">
        <f>'Dashboard Production Quality'!C108</f>
        <v>M3</v>
      </c>
      <c r="D88" s="140">
        <v>0</v>
      </c>
      <c r="E88">
        <v>375</v>
      </c>
      <c r="F88">
        <v>5491</v>
      </c>
      <c r="G88"/>
      <c r="H88"/>
      <c r="I88"/>
      <c r="J88"/>
      <c r="K88"/>
      <c r="L88"/>
      <c r="M88"/>
      <c r="N88"/>
      <c r="O88"/>
    </row>
    <row r="89" spans="1:15">
      <c r="A89" s="90" t="str">
        <f>'Dashboard Production Quality'!A110</f>
        <v>14c</v>
      </c>
      <c r="B89" s="90" t="str">
        <f>'Dashboard Production Quality'!B110</f>
        <v>Power Grid</v>
      </c>
      <c r="C89" s="90" t="str">
        <f>'Dashboard Production Quality'!C110</f>
        <v>KWH</v>
      </c>
      <c r="D89" s="140">
        <v>0</v>
      </c>
      <c r="E89"/>
      <c r="F89"/>
      <c r="G89"/>
      <c r="H89"/>
      <c r="I89"/>
      <c r="J89"/>
      <c r="K89"/>
      <c r="L89"/>
      <c r="M89"/>
      <c r="N89"/>
      <c r="O89"/>
    </row>
    <row r="90" spans="1:15">
      <c r="A90" s="90" t="str">
        <f>'Dashboard Production Quality'!A111</f>
        <v>14d</v>
      </c>
      <c r="B90" s="90" t="str">
        <f>'Dashboard Production Quality'!B111</f>
        <v xml:space="preserve">Power Solar </v>
      </c>
      <c r="C90" s="90" t="str">
        <f>'Dashboard Production Quality'!C111</f>
        <v>KWH</v>
      </c>
      <c r="D90" s="140"/>
      <c r="E90"/>
      <c r="F90"/>
      <c r="G90"/>
      <c r="H90"/>
      <c r="I90"/>
      <c r="J90"/>
      <c r="K90"/>
      <c r="L90"/>
      <c r="M90"/>
      <c r="N90"/>
      <c r="O90"/>
    </row>
    <row r="91" spans="1:15">
      <c r="A91" s="90" t="str">
        <f>'Dashboard Production Quality'!A112</f>
        <v>14e</v>
      </c>
      <c r="B91" s="90" t="str">
        <f>'Dashboard Production Quality'!B112</f>
        <v>Total Power Consumption</v>
      </c>
      <c r="C91" s="90" t="str">
        <f>'Dashboard Production Quality'!C112</f>
        <v>KWH</v>
      </c>
      <c r="D91" s="140">
        <f>D89+D90</f>
        <v>0</v>
      </c>
      <c r="E91">
        <f t="shared" ref="E91:O91" si="17">E89+E90</f>
        <v>0</v>
      </c>
      <c r="F91">
        <f t="shared" si="17"/>
        <v>0</v>
      </c>
      <c r="G91">
        <f t="shared" si="17"/>
        <v>0</v>
      </c>
      <c r="H91">
        <f t="shared" si="17"/>
        <v>0</v>
      </c>
      <c r="I91">
        <f t="shared" si="17"/>
        <v>0</v>
      </c>
      <c r="J91">
        <f t="shared" si="17"/>
        <v>0</v>
      </c>
      <c r="K91">
        <f t="shared" si="17"/>
        <v>0</v>
      </c>
      <c r="L91">
        <f t="shared" si="17"/>
        <v>0</v>
      </c>
      <c r="M91">
        <f t="shared" si="17"/>
        <v>0</v>
      </c>
      <c r="N91">
        <f t="shared" si="17"/>
        <v>0</v>
      </c>
      <c r="O91">
        <f t="shared" si="17"/>
        <v>0</v>
      </c>
    </row>
    <row r="92" spans="1:15">
      <c r="A92" s="90" t="str">
        <f>'Dashboard Production Quality'!A113</f>
        <v>14f</v>
      </c>
      <c r="B92" s="90" t="str">
        <f>'Dashboard Production Quality'!B113</f>
        <v>% Solar</v>
      </c>
      <c r="C92" s="90" t="str">
        <f>'Dashboard Production Quality'!C113</f>
        <v>%</v>
      </c>
      <c r="D92" s="102" t="e">
        <f>D90/D91</f>
        <v>#DIV/0!</v>
      </c>
      <c r="E92" s="90" t="e">
        <f t="shared" ref="E92:O92" si="18">E90/E91</f>
        <v>#DIV/0!</v>
      </c>
      <c r="F92" s="90" t="e">
        <f t="shared" si="18"/>
        <v>#DIV/0!</v>
      </c>
      <c r="G92" s="90" t="e">
        <f t="shared" si="18"/>
        <v>#DIV/0!</v>
      </c>
      <c r="H92" s="90" t="e">
        <f t="shared" si="18"/>
        <v>#DIV/0!</v>
      </c>
      <c r="I92" s="90" t="e">
        <f t="shared" si="18"/>
        <v>#DIV/0!</v>
      </c>
      <c r="J92" s="90" t="e">
        <f t="shared" si="18"/>
        <v>#DIV/0!</v>
      </c>
      <c r="K92" s="90" t="e">
        <f t="shared" si="18"/>
        <v>#DIV/0!</v>
      </c>
      <c r="L92" s="90" t="e">
        <f t="shared" si="18"/>
        <v>#DIV/0!</v>
      </c>
      <c r="M92" s="90" t="e">
        <f t="shared" si="18"/>
        <v>#DIV/0!</v>
      </c>
      <c r="N92" s="90" t="e">
        <f t="shared" si="18"/>
        <v>#DIV/0!</v>
      </c>
      <c r="O92" s="90" t="e">
        <f t="shared" si="18"/>
        <v>#DIV/0!</v>
      </c>
    </row>
    <row r="93" spans="1:15">
      <c r="A93" s="90" t="str">
        <f>'Dashboard Production Quality'!A114</f>
        <v>14g</v>
      </c>
      <c r="B93" s="90" t="str">
        <f>'Dashboard Production Quality'!B114</f>
        <v>Power  Efficiency</v>
      </c>
      <c r="C93" s="90" t="str">
        <f>'Dashboard Production Quality'!C114</f>
        <v>KWH/M3</v>
      </c>
      <c r="D93" s="140"/>
      <c r="E93"/>
      <c r="F93"/>
      <c r="G93"/>
      <c r="H93"/>
      <c r="I93"/>
      <c r="J93"/>
      <c r="K93"/>
      <c r="L93"/>
      <c r="M93"/>
      <c r="N93"/>
      <c r="O93"/>
    </row>
    <row r="94" spans="1:15" ht="13" customHeight="1">
      <c r="A94" s="90" t="str">
        <f>'Dashboard Production Quality'!A115</f>
        <v>14h</v>
      </c>
      <c r="B94" s="90" t="str">
        <f>'Dashboard Production Quality'!B115</f>
        <v>Production Loss</v>
      </c>
      <c r="C94" s="90" t="str">
        <f>'Dashboard Production Quality'!C115</f>
        <v>M3</v>
      </c>
      <c r="D94" s="140"/>
      <c r="E94"/>
      <c r="F94"/>
      <c r="G94"/>
      <c r="H94"/>
      <c r="I94"/>
      <c r="J94"/>
      <c r="K94"/>
      <c r="L94"/>
      <c r="M94"/>
      <c r="N94"/>
      <c r="O94"/>
    </row>
    <row r="95" spans="1:15" ht="16" customHeight="1">
      <c r="A95" s="90">
        <f>'Dashboard Production Quality'!A116</f>
        <v>15</v>
      </c>
      <c r="B95" s="113" t="str">
        <f>'Dashboard Production Quality'!B116</f>
        <v>KIHOTO</v>
      </c>
      <c r="C95" s="90">
        <f>'Dashboard Production Quality'!C116</f>
        <v>0</v>
      </c>
      <c r="D95" s="140"/>
      <c r="E95"/>
      <c r="F95"/>
      <c r="G95"/>
      <c r="H95"/>
      <c r="I95"/>
      <c r="J95"/>
      <c r="K95"/>
      <c r="L95"/>
      <c r="M95"/>
      <c r="N95"/>
      <c r="O95"/>
    </row>
    <row r="96" spans="1:15" ht="23.15" customHeight="1">
      <c r="A96" s="90" t="str">
        <f>'Dashboard Production Quality'!A117</f>
        <v>15a</v>
      </c>
      <c r="B96" s="90" t="str">
        <f>'Dashboard Production Quality'!B117</f>
        <v>Water Volume Abstracted</v>
      </c>
      <c r="C96" s="90" t="str">
        <f>'Dashboard Production Quality'!C117</f>
        <v>M3</v>
      </c>
      <c r="D96" s="140">
        <v>0</v>
      </c>
      <c r="E96">
        <v>185</v>
      </c>
      <c r="F96"/>
      <c r="G96"/>
      <c r="H96"/>
      <c r="I96"/>
      <c r="J96"/>
      <c r="K96"/>
      <c r="L96"/>
      <c r="M96"/>
      <c r="N96"/>
      <c r="O96"/>
    </row>
    <row r="97" spans="1:17" ht="20.149999999999999" customHeight="1">
      <c r="A97" s="90" t="str">
        <f>'Dashboard Production Quality'!A119</f>
        <v>15c</v>
      </c>
      <c r="B97" s="90" t="str">
        <f>'Dashboard Production Quality'!B119</f>
        <v>Power Grid</v>
      </c>
      <c r="C97" s="90" t="str">
        <f>'Dashboard Production Quality'!C119</f>
        <v>KWH</v>
      </c>
      <c r="D97" s="140"/>
      <c r="E97"/>
      <c r="F97"/>
      <c r="G97"/>
      <c r="H97"/>
      <c r="I97"/>
      <c r="J97"/>
      <c r="K97"/>
      <c r="L97"/>
      <c r="M97"/>
      <c r="N97"/>
      <c r="O97"/>
    </row>
    <row r="98" spans="1:17" ht="24" customHeight="1">
      <c r="A98" s="90" t="str">
        <f>'Dashboard Production Quality'!A120</f>
        <v>15d</v>
      </c>
      <c r="B98" s="90" t="str">
        <f>'Dashboard Production Quality'!B120</f>
        <v xml:space="preserve">Power Solar </v>
      </c>
      <c r="C98" s="90" t="str">
        <f>'Dashboard Production Quality'!C120</f>
        <v>KWH</v>
      </c>
      <c r="D98" s="140"/>
      <c r="E98"/>
      <c r="F98"/>
      <c r="G98"/>
      <c r="H98"/>
      <c r="I98"/>
      <c r="J98"/>
      <c r="K98"/>
      <c r="L98"/>
      <c r="M98"/>
      <c r="N98"/>
      <c r="O98"/>
    </row>
    <row r="99" spans="1:17" ht="16" customHeight="1">
      <c r="A99" s="90" t="str">
        <f>'Dashboard Production Quality'!A121</f>
        <v>15e</v>
      </c>
      <c r="B99" s="90" t="str">
        <f>'Dashboard Production Quality'!B121</f>
        <v>Total Power Consumption</v>
      </c>
      <c r="C99" s="90" t="str">
        <f>'Dashboard Production Quality'!C121</f>
        <v>KWH</v>
      </c>
      <c r="D99" s="140">
        <f>D97+D98</f>
        <v>0</v>
      </c>
      <c r="E99">
        <f t="shared" ref="E99:O99" si="19">E97+E98</f>
        <v>0</v>
      </c>
      <c r="F99">
        <f t="shared" si="19"/>
        <v>0</v>
      </c>
      <c r="G99">
        <f t="shared" si="19"/>
        <v>0</v>
      </c>
      <c r="H99">
        <f t="shared" si="19"/>
        <v>0</v>
      </c>
      <c r="I99">
        <f t="shared" si="19"/>
        <v>0</v>
      </c>
      <c r="J99">
        <f t="shared" si="19"/>
        <v>0</v>
      </c>
      <c r="K99">
        <f t="shared" si="19"/>
        <v>0</v>
      </c>
      <c r="L99">
        <f t="shared" si="19"/>
        <v>0</v>
      </c>
      <c r="M99">
        <f t="shared" si="19"/>
        <v>0</v>
      </c>
      <c r="N99">
        <f t="shared" si="19"/>
        <v>0</v>
      </c>
      <c r="O99">
        <f t="shared" si="19"/>
        <v>0</v>
      </c>
    </row>
    <row r="100" spans="1:17" ht="13.5" customHeight="1">
      <c r="A100" s="90" t="str">
        <f>'Dashboard Production Quality'!A122</f>
        <v>15f</v>
      </c>
      <c r="B100" s="90" t="str">
        <f>'Dashboard Production Quality'!B122</f>
        <v>% Solar</v>
      </c>
      <c r="C100" s="90" t="str">
        <f>'Dashboard Production Quality'!C122</f>
        <v>%</v>
      </c>
      <c r="D100" s="102" t="e">
        <f>D98/D99</f>
        <v>#DIV/0!</v>
      </c>
      <c r="E100" s="90" t="e">
        <f t="shared" ref="E100:O100" si="20">E98/E99</f>
        <v>#DIV/0!</v>
      </c>
      <c r="F100" s="90" t="e">
        <f t="shared" si="20"/>
        <v>#DIV/0!</v>
      </c>
      <c r="G100" s="90" t="e">
        <f t="shared" si="20"/>
        <v>#DIV/0!</v>
      </c>
      <c r="H100" s="90" t="e">
        <f t="shared" si="20"/>
        <v>#DIV/0!</v>
      </c>
      <c r="I100" s="90" t="e">
        <f t="shared" si="20"/>
        <v>#DIV/0!</v>
      </c>
      <c r="J100" s="90" t="e">
        <f t="shared" si="20"/>
        <v>#DIV/0!</v>
      </c>
      <c r="K100" s="90" t="e">
        <f t="shared" si="20"/>
        <v>#DIV/0!</v>
      </c>
      <c r="L100" s="90" t="e">
        <f t="shared" si="20"/>
        <v>#DIV/0!</v>
      </c>
      <c r="M100" s="90" t="e">
        <f t="shared" si="20"/>
        <v>#DIV/0!</v>
      </c>
      <c r="N100" s="90" t="e">
        <f t="shared" si="20"/>
        <v>#DIV/0!</v>
      </c>
      <c r="O100" s="90" t="e">
        <f t="shared" si="20"/>
        <v>#DIV/0!</v>
      </c>
    </row>
    <row r="101" spans="1:17">
      <c r="A101" s="90" t="str">
        <f>'Dashboard Production Quality'!A123</f>
        <v>15g</v>
      </c>
      <c r="B101" s="90" t="str">
        <f>'Dashboard Production Quality'!B123</f>
        <v>Power  Efficiency</v>
      </c>
      <c r="C101" s="90" t="str">
        <f>'Dashboard Production Quality'!C123</f>
        <v>KWH/M3</v>
      </c>
      <c r="D101" s="140"/>
      <c r="E101"/>
      <c r="F101"/>
      <c r="G101"/>
      <c r="H101"/>
      <c r="I101"/>
      <c r="J101"/>
      <c r="K101"/>
      <c r="L101"/>
      <c r="M101"/>
      <c r="N101"/>
      <c r="O101"/>
    </row>
    <row r="102" spans="1:17">
      <c r="A102" s="90" t="str">
        <f>'Dashboard Production Quality'!A124</f>
        <v>15h</v>
      </c>
      <c r="B102" s="90" t="str">
        <f>'Dashboard Production Quality'!B124</f>
        <v>Production Loss</v>
      </c>
      <c r="C102" s="90" t="str">
        <f>'Dashboard Production Quality'!C124</f>
        <v>M3</v>
      </c>
      <c r="D102" s="140"/>
      <c r="E102"/>
      <c r="F102"/>
      <c r="G102"/>
      <c r="H102"/>
      <c r="I102"/>
      <c r="J102"/>
      <c r="K102"/>
      <c r="L102"/>
      <c r="M102"/>
      <c r="N102"/>
      <c r="O102"/>
    </row>
    <row r="103" spans="1:17">
      <c r="A103" s="90">
        <f>'Dashboard Production Quality'!A125</f>
        <v>16</v>
      </c>
      <c r="B103" s="113" t="str">
        <f>'Dashboard Production Quality'!B125</f>
        <v>TOTAL ABSTRACTION</v>
      </c>
      <c r="C103" s="90">
        <f>'Dashboard Production Quality'!C125</f>
        <v>0</v>
      </c>
      <c r="D103" s="140"/>
      <c r="E103"/>
      <c r="F103"/>
      <c r="G103"/>
      <c r="H103"/>
      <c r="I103"/>
      <c r="J103"/>
      <c r="K103"/>
      <c r="L103"/>
      <c r="M103"/>
      <c r="N103"/>
      <c r="O103"/>
    </row>
    <row r="104" spans="1:17">
      <c r="A104" s="90" t="str">
        <f>'Dashboard Production Quality'!A126</f>
        <v>16a</v>
      </c>
      <c r="B104" s="90" t="str">
        <f>'Dashboard Production Quality'!B126</f>
        <v>Total Water Volume Abstracted</v>
      </c>
      <c r="C104" s="114">
        <f>D104+E104+F104+G104</f>
        <v>890480.58599999989</v>
      </c>
      <c r="D104" s="102">
        <f>D77+D72+D64+D59+D54+D49+D41+D36+D28+D23+D15+D7+D82</f>
        <v>207360.666</v>
      </c>
      <c r="E104" s="102">
        <f t="shared" ref="E104:N104" si="21">E77+E72+E64+E59+E54+E49+E41+E36+E28+E23+E15+E7+E82</f>
        <v>234148.96</v>
      </c>
      <c r="F104" s="102">
        <f t="shared" si="21"/>
        <v>218319.71999999997</v>
      </c>
      <c r="G104" s="102">
        <f t="shared" si="21"/>
        <v>230651.24</v>
      </c>
      <c r="H104" s="102">
        <f>H77+H72+H64+H59+H54+H49+H41+H36+H28+H23+H15+H7+H82</f>
        <v>235530.06</v>
      </c>
      <c r="I104" s="102">
        <f t="shared" si="21"/>
        <v>167338.1</v>
      </c>
      <c r="J104" s="102">
        <f t="shared" si="21"/>
        <v>287907.06</v>
      </c>
      <c r="K104" s="102">
        <f t="shared" si="21"/>
        <v>241013</v>
      </c>
      <c r="L104" s="102">
        <f t="shared" si="21"/>
        <v>243997</v>
      </c>
      <c r="M104" s="102">
        <f t="shared" si="21"/>
        <v>195266.7</v>
      </c>
      <c r="N104" s="102">
        <f t="shared" si="21"/>
        <v>241072.27078651683</v>
      </c>
      <c r="O104" s="102">
        <f>O77+O72+O64+O59+O54+O49+O41+O36+O28+O23+O15+O7+O82</f>
        <v>247454.82</v>
      </c>
    </row>
    <row r="105" spans="1:17">
      <c r="A105" s="90" t="str">
        <f>'Dashboard Production Quality'!A128</f>
        <v>16c</v>
      </c>
      <c r="B105" s="90" t="str">
        <f>'Dashboard Production Quality'!B128</f>
        <v>Production Loss</v>
      </c>
      <c r="C105" s="90" t="str">
        <f>'Dashboard Production Quality'!C128</f>
        <v>M3</v>
      </c>
      <c r="D105" s="140">
        <f t="shared" ref="D105:I105" si="22">D10+D18+D26+D31+D39+D44+D52+D80</f>
        <v>6505</v>
      </c>
      <c r="E105">
        <v>2792.359999999986</v>
      </c>
      <c r="F105">
        <v>3567.859999999986</v>
      </c>
      <c r="G105">
        <f t="shared" si="22"/>
        <v>4130.2399999999907</v>
      </c>
      <c r="H105">
        <f t="shared" si="22"/>
        <v>3439.3800000000047</v>
      </c>
      <c r="I105">
        <f t="shared" si="22"/>
        <v>2692.9800000000032</v>
      </c>
      <c r="J105">
        <v>5273.960000000021</v>
      </c>
      <c r="K105">
        <f>K10+K18+K26+K31+K39+K44+K52+K80+K85</f>
        <v>5198</v>
      </c>
      <c r="L105">
        <f>L10+L18+L26+L31+L39+L44+L52+L80</f>
        <v>9829</v>
      </c>
      <c r="M105">
        <f>M10+M18+M26+M31+M39+M44+M52+M80</f>
        <v>9231.2168539325903</v>
      </c>
      <c r="N105">
        <f>N10+N18+N26+N31+N39+N44+N52+N80</f>
        <v>12255.787640449435</v>
      </c>
      <c r="O105">
        <f>O10+O18+O26+O31+O39+O44+O52+O80</f>
        <v>10045.82</v>
      </c>
    </row>
    <row r="106" spans="1:17">
      <c r="A106" s="90" t="str">
        <f>'Dashboard Production Quality'!A129</f>
        <v>16e</v>
      </c>
      <c r="B106" s="90" t="str">
        <f>'Dashboard Production Quality'!B129</f>
        <v xml:space="preserve"> Production Loss %</v>
      </c>
      <c r="C106" s="90" t="str">
        <f>'Dashboard Production Quality'!C129</f>
        <v>%</v>
      </c>
      <c r="D106" s="116">
        <f>D105/D104</f>
        <v>3.137046251577915E-2</v>
      </c>
      <c r="E106" s="116">
        <f t="shared" ref="E106:O106" si="23">E105/E104</f>
        <v>1.1925570799033171E-2</v>
      </c>
      <c r="F106" s="116">
        <f t="shared" si="23"/>
        <v>1.6342362476463358E-2</v>
      </c>
      <c r="G106" s="116">
        <f t="shared" si="23"/>
        <v>1.7906862325994827E-2</v>
      </c>
      <c r="H106" s="116">
        <f t="shared" si="23"/>
        <v>1.4602722047453326E-2</v>
      </c>
      <c r="I106" s="116">
        <f t="shared" si="23"/>
        <v>1.6093047548645545E-2</v>
      </c>
      <c r="J106" s="116">
        <f t="shared" si="23"/>
        <v>1.8318272570321897E-2</v>
      </c>
      <c r="K106" s="116">
        <f t="shared" si="23"/>
        <v>2.1567301348889893E-2</v>
      </c>
      <c r="L106" s="116">
        <f t="shared" si="23"/>
        <v>4.0283282171502108E-2</v>
      </c>
      <c r="M106" s="116">
        <f t="shared" si="23"/>
        <v>4.7274916070853809E-2</v>
      </c>
      <c r="N106" s="116">
        <f t="shared" si="23"/>
        <v>5.083864519326086E-2</v>
      </c>
      <c r="O106" s="116">
        <f t="shared" si="23"/>
        <v>4.0596582438765995E-2</v>
      </c>
      <c r="P106" s="114"/>
    </row>
    <row r="107" spans="1:17">
      <c r="A107" s="90" t="str">
        <f>'Dashboard Production Quality'!A130</f>
        <v>16f</v>
      </c>
      <c r="B107" s="90" t="str">
        <f>'Dashboard Production Quality'!B130</f>
        <v>Water Available for Sales Abstracted</v>
      </c>
      <c r="C107" s="90" t="str">
        <f>'Dashboard Production Quality'!C130</f>
        <v>M3</v>
      </c>
      <c r="D107" s="102">
        <f>D104-D105</f>
        <v>200855.666</v>
      </c>
      <c r="E107" s="102">
        <f t="shared" ref="E107:O107" si="24">E104-E105</f>
        <v>231356.6</v>
      </c>
      <c r="F107" s="102">
        <f t="shared" si="24"/>
        <v>214751.86</v>
      </c>
      <c r="G107" s="102">
        <f t="shared" si="24"/>
        <v>226521</v>
      </c>
      <c r="H107" s="102">
        <f t="shared" si="24"/>
        <v>232090.68</v>
      </c>
      <c r="I107" s="102">
        <f t="shared" si="24"/>
        <v>164645.12</v>
      </c>
      <c r="J107" s="102">
        <f t="shared" si="24"/>
        <v>282633.09999999998</v>
      </c>
      <c r="K107" s="102">
        <f t="shared" si="24"/>
        <v>235815</v>
      </c>
      <c r="L107" s="102">
        <f t="shared" si="24"/>
        <v>234168</v>
      </c>
      <c r="M107" s="102">
        <f t="shared" si="24"/>
        <v>186035.48314606742</v>
      </c>
      <c r="N107" s="102">
        <f t="shared" si="24"/>
        <v>228816.48314606739</v>
      </c>
      <c r="O107" s="102">
        <f t="shared" si="24"/>
        <v>237409</v>
      </c>
    </row>
    <row r="108" spans="1:17">
      <c r="A108" s="90" t="e">
        <f>'Dashboard Production Quality'!#REF!</f>
        <v>#REF!</v>
      </c>
      <c r="B108" s="90" t="e">
        <f>'Dashboard Production Quality'!#REF!</f>
        <v>#REF!</v>
      </c>
      <c r="C108" s="90" t="e">
        <f>'Dashboard Production Quality'!#REF!</f>
        <v>#REF!</v>
      </c>
      <c r="D108" s="102">
        <f>D112+D115+D118</f>
        <v>199192.12</v>
      </c>
      <c r="E108" s="102">
        <f t="shared" ref="E108:O108" si="25">E112+E115+E118</f>
        <v>229211</v>
      </c>
      <c r="F108" s="102">
        <f t="shared" si="25"/>
        <v>219157</v>
      </c>
      <c r="G108" s="102">
        <f t="shared" si="25"/>
        <v>226434</v>
      </c>
      <c r="H108" s="102">
        <f t="shared" si="25"/>
        <v>232327</v>
      </c>
      <c r="I108" s="102">
        <f t="shared" si="25"/>
        <v>162567</v>
      </c>
      <c r="J108" s="102">
        <f t="shared" si="25"/>
        <v>280545</v>
      </c>
      <c r="K108" s="102">
        <f t="shared" si="25"/>
        <v>236218</v>
      </c>
      <c r="L108" s="102">
        <f t="shared" si="25"/>
        <v>234258</v>
      </c>
      <c r="M108" s="102">
        <f t="shared" si="25"/>
        <v>176008</v>
      </c>
      <c r="N108" s="102">
        <f t="shared" si="25"/>
        <v>222024</v>
      </c>
      <c r="O108" s="102">
        <f t="shared" si="25"/>
        <v>228197</v>
      </c>
      <c r="P108" s="114"/>
    </row>
    <row r="109" spans="1:17">
      <c r="A109" s="90">
        <f>'Dashboard Production Quality'!A131</f>
        <v>17</v>
      </c>
      <c r="B109" s="113" t="str">
        <f>'Dashboard Production Quality'!B131</f>
        <v>SUMMARY</v>
      </c>
      <c r="C109" s="90">
        <f>'Dashboard Production Quality'!C131</f>
        <v>0</v>
      </c>
      <c r="D109" s="140"/>
      <c r="E109"/>
      <c r="F109"/>
      <c r="G109"/>
      <c r="H109"/>
      <c r="I109"/>
      <c r="J109"/>
      <c r="K109"/>
      <c r="L109"/>
      <c r="M109"/>
      <c r="N109"/>
      <c r="O109"/>
    </row>
    <row r="110" spans="1:17">
      <c r="A110" s="90" t="str">
        <f>'Dashboard Production Quality'!A132</f>
        <v>17a</v>
      </c>
      <c r="B110" s="90" t="str">
        <f>'Dashboard Production Quality'!B132</f>
        <v>CLOSING DATE CENTRAL REGION</v>
      </c>
      <c r="D110" s="140" t="s">
        <v>184</v>
      </c>
      <c r="E110" s="112" t="s">
        <v>186</v>
      </c>
      <c r="F110" s="112" t="s">
        <v>187</v>
      </c>
      <c r="G110" s="112" t="s">
        <v>192</v>
      </c>
      <c r="H110" s="112" t="s">
        <v>194</v>
      </c>
      <c r="I110" s="112" t="s">
        <v>196</v>
      </c>
      <c r="J110" s="112" t="s">
        <v>197</v>
      </c>
      <c r="K110" s="112" t="s">
        <v>199</v>
      </c>
      <c r="L110" s="112" t="s">
        <v>201</v>
      </c>
      <c r="M110" s="112" t="s">
        <v>203</v>
      </c>
      <c r="N110" s="112" t="s">
        <v>205</v>
      </c>
      <c r="O110" s="112" t="s">
        <v>208</v>
      </c>
    </row>
    <row r="111" spans="1:17">
      <c r="A111" s="90" t="str">
        <f>'Dashboard Production Quality'!A133</f>
        <v>Aa</v>
      </c>
      <c r="B111" s="90" t="str">
        <f>'Dashboard Production Quality'!B133</f>
        <v>CENTRAL -Production Loss</v>
      </c>
      <c r="C111" s="90" t="str">
        <f>'Dashboard Production Quality'!C133</f>
        <v>M3</v>
      </c>
      <c r="D111" s="140"/>
      <c r="E111"/>
      <c r="F111"/>
      <c r="G111"/>
      <c r="H111"/>
      <c r="I111">
        <v>2692.9800000000032</v>
      </c>
      <c r="J111">
        <v>5273.960000000021</v>
      </c>
      <c r="K111">
        <v>5198</v>
      </c>
      <c r="L111">
        <v>449</v>
      </c>
      <c r="M111" s="93">
        <v>4756.6952000000019</v>
      </c>
      <c r="N111">
        <v>3414</v>
      </c>
      <c r="O111">
        <v>8350</v>
      </c>
    </row>
    <row r="112" spans="1:17">
      <c r="A112" s="90" t="str">
        <f>'Dashboard Production Quality'!A134</f>
        <v>17b</v>
      </c>
      <c r="B112" s="90" t="str">
        <f>'Dashboard Production Quality'!B134</f>
        <v>CENTRAL - Available for sale</v>
      </c>
      <c r="C112" s="90" t="str">
        <f>'Dashboard Production Quality'!C134</f>
        <v>M3</v>
      </c>
      <c r="D112" s="140">
        <v>67507</v>
      </c>
      <c r="E112">
        <v>119133</v>
      </c>
      <c r="F112">
        <v>106079</v>
      </c>
      <c r="G112">
        <v>113305</v>
      </c>
      <c r="H112">
        <v>109357</v>
      </c>
      <c r="I112">
        <v>76630</v>
      </c>
      <c r="J112" s="122">
        <v>149313</v>
      </c>
      <c r="K112">
        <v>119365</v>
      </c>
      <c r="L112">
        <v>111050</v>
      </c>
      <c r="M112">
        <v>85746</v>
      </c>
      <c r="N112">
        <v>107765</v>
      </c>
      <c r="O112" s="140">
        <v>103147</v>
      </c>
      <c r="P112" s="102"/>
      <c r="Q112" s="114">
        <f>O112-P112</f>
        <v>103147</v>
      </c>
    </row>
    <row r="113" spans="1:17">
      <c r="A113" s="90" t="str">
        <f>'Dashboard Production Quality'!A135</f>
        <v>17c</v>
      </c>
      <c r="B113" s="90" t="str">
        <f>'Dashboard Production Quality'!B135</f>
        <v>CLOSING DATE SOUTHERN REGION</v>
      </c>
      <c r="D113" s="144" t="s">
        <v>185</v>
      </c>
      <c r="E113" t="s">
        <v>189</v>
      </c>
      <c r="F113" s="112" t="s">
        <v>188</v>
      </c>
      <c r="G113" s="140" t="s">
        <v>193</v>
      </c>
      <c r="H113" s="112" t="s">
        <v>195</v>
      </c>
      <c r="I113" s="112">
        <v>45577</v>
      </c>
      <c r="J113" s="112" t="s">
        <v>198</v>
      </c>
      <c r="K113" s="112" t="s">
        <v>200</v>
      </c>
      <c r="L113" s="112" t="s">
        <v>202</v>
      </c>
      <c r="M113" s="112" t="s">
        <v>204</v>
      </c>
      <c r="N113" s="112" t="s">
        <v>206</v>
      </c>
      <c r="O113" s="112" t="s">
        <v>209</v>
      </c>
      <c r="P113" s="102"/>
      <c r="Q113" s="114"/>
    </row>
    <row r="114" spans="1:17">
      <c r="A114" s="90" t="str">
        <f>'Dashboard Production Quality'!A136</f>
        <v>Bb</v>
      </c>
      <c r="B114" s="90" t="str">
        <f>'Dashboard Production Quality'!B136</f>
        <v>SOUTHERN- Production Loss</v>
      </c>
      <c r="C114" s="90" t="str">
        <f>'Dashboard Production Quality'!C136</f>
        <v>M3</v>
      </c>
      <c r="D114" s="140"/>
      <c r="E114"/>
      <c r="F114"/>
      <c r="G114"/>
      <c r="H114"/>
      <c r="I114"/>
      <c r="J114"/>
      <c r="K114"/>
      <c r="L114">
        <v>1436</v>
      </c>
      <c r="M114">
        <v>1389</v>
      </c>
      <c r="N114">
        <v>8842</v>
      </c>
      <c r="O114">
        <v>615</v>
      </c>
      <c r="P114" s="102"/>
      <c r="Q114" s="114">
        <f t="shared" ref="Q114:Q123" si="26">O114-P114</f>
        <v>615</v>
      </c>
    </row>
    <row r="115" spans="1:17" s="91" customFormat="1">
      <c r="A115" s="90" t="str">
        <f>'Dashboard Production Quality'!A137</f>
        <v>17d</v>
      </c>
      <c r="B115" s="90" t="str">
        <f>'Dashboard Production Quality'!B137</f>
        <v>SOUTHERN - Available for sale</v>
      </c>
      <c r="C115" s="90" t="str">
        <f>'Dashboard Production Quality'!C137</f>
        <v>M3</v>
      </c>
      <c r="D115" s="91">
        <v>30631</v>
      </c>
      <c r="E115" s="91">
        <v>72992</v>
      </c>
      <c r="F115" s="91">
        <v>76496</v>
      </c>
      <c r="G115" s="91">
        <v>73775</v>
      </c>
      <c r="H115" s="91">
        <v>83167</v>
      </c>
      <c r="I115" s="104">
        <v>57321</v>
      </c>
      <c r="J115" s="104">
        <v>91435</v>
      </c>
      <c r="K115" s="104">
        <v>79964</v>
      </c>
      <c r="L115" s="104">
        <v>80260</v>
      </c>
      <c r="M115" s="104">
        <v>58523</v>
      </c>
      <c r="N115" s="104">
        <v>74421</v>
      </c>
      <c r="O115" s="104">
        <v>76154</v>
      </c>
      <c r="P115" s="102"/>
      <c r="Q115" s="114">
        <f t="shared" si="26"/>
        <v>76154</v>
      </c>
    </row>
    <row r="116" spans="1:17">
      <c r="A116" s="90" t="str">
        <f>'Dashboard Production Quality'!A138</f>
        <v>17e</v>
      </c>
      <c r="B116" s="90" t="str">
        <f>'Dashboard Production Quality'!B138</f>
        <v>CLOSING DATE EASTERN REGION</v>
      </c>
      <c r="D116" s="144">
        <v>45450</v>
      </c>
      <c r="E116" s="112">
        <v>45481</v>
      </c>
      <c r="F116" s="112">
        <v>45452</v>
      </c>
      <c r="G116" s="112">
        <v>45483</v>
      </c>
      <c r="H116" s="112">
        <v>45515</v>
      </c>
      <c r="I116" s="112">
        <v>45424</v>
      </c>
      <c r="J116" s="112">
        <v>45778</v>
      </c>
      <c r="K116" s="112">
        <v>45810</v>
      </c>
      <c r="L116" s="112">
        <v>45933</v>
      </c>
      <c r="M116" s="112">
        <v>45842</v>
      </c>
      <c r="N116" s="112" t="s">
        <v>207</v>
      </c>
      <c r="O116" s="112" t="s">
        <v>210</v>
      </c>
      <c r="P116" s="102"/>
      <c r="Q116" s="114"/>
    </row>
    <row r="117" spans="1:17">
      <c r="A117" s="90" t="str">
        <f>'Dashboard Production Quality'!A139</f>
        <v>Aa</v>
      </c>
      <c r="B117" s="90" t="str">
        <f>'Dashboard Production Quality'!B139</f>
        <v>EASTERN -Production Loss</v>
      </c>
      <c r="C117" s="90" t="str">
        <f>'Dashboard Production Quality'!C139</f>
        <v>M3</v>
      </c>
      <c r="D117" s="91"/>
      <c r="E117" s="92"/>
      <c r="F117" s="92"/>
      <c r="G117" s="92"/>
      <c r="H117"/>
      <c r="I117"/>
      <c r="J117"/>
      <c r="K117"/>
      <c r="L117">
        <v>944</v>
      </c>
      <c r="M117" s="93">
        <v>1107.8799999999992</v>
      </c>
      <c r="N117">
        <v>0</v>
      </c>
      <c r="O117">
        <v>0</v>
      </c>
      <c r="P117" s="102"/>
      <c r="Q117" s="114">
        <f t="shared" si="26"/>
        <v>0</v>
      </c>
    </row>
    <row r="118" spans="1:17" s="102" customFormat="1">
      <c r="A118" s="90" t="str">
        <f>'Dashboard Production Quality'!A140</f>
        <v>17f</v>
      </c>
      <c r="B118" s="90" t="str">
        <f>'Dashboard Production Quality'!B140</f>
        <v>EASTERN - Available for sale</v>
      </c>
      <c r="C118" s="90" t="str">
        <f>'Dashboard Production Quality'!C140</f>
        <v>M3</v>
      </c>
      <c r="D118" s="91">
        <f>101054.12</f>
        <v>101054.12</v>
      </c>
      <c r="E118" s="104">
        <v>37086</v>
      </c>
      <c r="F118" s="104">
        <v>36582</v>
      </c>
      <c r="G118" s="104">
        <v>39354</v>
      </c>
      <c r="H118" s="104">
        <v>39803</v>
      </c>
      <c r="I118" s="104">
        <v>28616</v>
      </c>
      <c r="J118" s="104">
        <v>39797</v>
      </c>
      <c r="K118" s="104">
        <v>36889</v>
      </c>
      <c r="L118" s="104">
        <v>42948</v>
      </c>
      <c r="M118" s="104">
        <v>31739</v>
      </c>
      <c r="N118" s="104">
        <v>39838</v>
      </c>
      <c r="O118" s="91">
        <v>48896</v>
      </c>
      <c r="Q118" s="114">
        <f t="shared" si="26"/>
        <v>48896</v>
      </c>
    </row>
    <row r="119" spans="1:17">
      <c r="A119" s="90">
        <f>'Dashboard Production Quality'!A141</f>
        <v>0</v>
      </c>
      <c r="C119" s="90">
        <f>'Dashboard Production Quality'!C141</f>
        <v>0</v>
      </c>
      <c r="D119" s="140"/>
      <c r="E119"/>
      <c r="F119"/>
      <c r="G119"/>
      <c r="H119"/>
      <c r="I119"/>
      <c r="J119"/>
      <c r="K119"/>
      <c r="L119"/>
      <c r="M119"/>
      <c r="N119"/>
      <c r="O119"/>
      <c r="Q119" s="114">
        <f t="shared" si="26"/>
        <v>0</v>
      </c>
    </row>
    <row r="120" spans="1:17" hidden="1">
      <c r="A120" s="90">
        <f>'Dashboard Production Quality'!A142</f>
        <v>7</v>
      </c>
      <c r="B120" s="90" t="str">
        <f>'Dashboard Production Quality'!B142</f>
        <v>Total Water Volume Abstracted</v>
      </c>
      <c r="C120" s="90" t="str">
        <f>'Dashboard Production Quality'!C142</f>
        <v>M3</v>
      </c>
      <c r="D120" s="140"/>
      <c r="E120"/>
      <c r="F120"/>
      <c r="G120"/>
      <c r="H120">
        <v>235530.06</v>
      </c>
      <c r="I120">
        <v>167581.1</v>
      </c>
      <c r="J120">
        <v>287907.06</v>
      </c>
      <c r="K120">
        <v>241634</v>
      </c>
      <c r="L120">
        <v>243997</v>
      </c>
      <c r="M120">
        <v>194821.7</v>
      </c>
      <c r="N120">
        <v>241072.27078651683</v>
      </c>
      <c r="O120">
        <v>255852.5</v>
      </c>
      <c r="Q120" s="114">
        <f t="shared" si="26"/>
        <v>255852.5</v>
      </c>
    </row>
    <row r="121" spans="1:17" hidden="1">
      <c r="A121" s="90" t="str">
        <f>'Dashboard Production Quality'!A143</f>
        <v>11a</v>
      </c>
      <c r="B121" s="90" t="str">
        <f>'Dashboard Production Quality'!B143</f>
        <v>Production Loss</v>
      </c>
      <c r="C121" s="90" t="str">
        <f>'Dashboard Production Quality'!C143</f>
        <v>M3</v>
      </c>
      <c r="D121" s="140"/>
      <c r="E121"/>
      <c r="F121"/>
      <c r="G121"/>
      <c r="H121">
        <v>3439.3800000000047</v>
      </c>
      <c r="I121">
        <v>2692.9800000000105</v>
      </c>
      <c r="J121">
        <v>5273.960000000021</v>
      </c>
      <c r="K121">
        <v>5198</v>
      </c>
      <c r="L121">
        <v>9075</v>
      </c>
      <c r="M121" s="93">
        <v>8786.2168539325939</v>
      </c>
      <c r="N121" s="93">
        <v>12255.787640449416</v>
      </c>
      <c r="O121">
        <v>10847.5</v>
      </c>
      <c r="Q121" s="114">
        <f t="shared" si="26"/>
        <v>10847.5</v>
      </c>
    </row>
    <row r="122" spans="1:17" hidden="1">
      <c r="A122" s="90" t="str">
        <f>'Dashboard Production Quality'!A144</f>
        <v>11b</v>
      </c>
      <c r="B122" s="90" t="str">
        <f>'Dashboard Production Quality'!B144</f>
        <v>Production Loss</v>
      </c>
      <c r="C122" s="90" t="str">
        <f>'Dashboard Production Quality'!C144</f>
        <v>%</v>
      </c>
      <c r="D122" s="140"/>
      <c r="E122"/>
      <c r="F122"/>
      <c r="G122"/>
      <c r="H122"/>
      <c r="I122" s="116">
        <v>3.7193080242789903E-2</v>
      </c>
      <c r="J122" s="116">
        <v>3.7193080242789903E-2</v>
      </c>
      <c r="K122" s="116">
        <v>3.7193080242789903E-2</v>
      </c>
      <c r="L122" s="116">
        <v>3.7193080242789903E-2</v>
      </c>
      <c r="M122" s="116">
        <v>4.509875878268485E-2</v>
      </c>
      <c r="N122" s="116">
        <v>4.5098758782684802E-2</v>
      </c>
      <c r="O122" s="116">
        <v>4.5098758782684802E-2</v>
      </c>
      <c r="Q122" s="114">
        <f t="shared" si="26"/>
        <v>4.5098758782684802E-2</v>
      </c>
    </row>
    <row r="123" spans="1:17" hidden="1">
      <c r="A123" s="90" t="str">
        <f>'Dashboard Production Quality'!A145</f>
        <v>11c</v>
      </c>
      <c r="B123" s="90" t="str">
        <f>'Dashboard Production Quality'!B145</f>
        <v>Water Available for Sales (m3)</v>
      </c>
      <c r="C123" s="90" t="str">
        <f>'Dashboard Production Quality'!C145</f>
        <v>M3</v>
      </c>
      <c r="D123" s="140"/>
      <c r="E123"/>
      <c r="F123"/>
      <c r="G123"/>
      <c r="H123">
        <v>232327</v>
      </c>
      <c r="I123">
        <v>162567</v>
      </c>
      <c r="J123">
        <v>282633.09999999998</v>
      </c>
      <c r="K123">
        <v>236218</v>
      </c>
      <c r="L123">
        <v>234258</v>
      </c>
      <c r="M123">
        <v>176008</v>
      </c>
      <c r="N123">
        <v>222024</v>
      </c>
      <c r="O123">
        <v>245005</v>
      </c>
      <c r="Q123" s="114">
        <f t="shared" si="26"/>
        <v>245005</v>
      </c>
    </row>
    <row r="124" spans="1:17">
      <c r="B124" s="113" t="str">
        <f>'Dashboard Production Quality'!A146</f>
        <v>DASHBOARD - POWER CONSUMPTION / COSTS / EFFICIENCY</v>
      </c>
      <c r="C124" s="90">
        <f>'Dashboard Production Quality'!C146</f>
        <v>0</v>
      </c>
      <c r="D124" s="140"/>
      <c r="E124"/>
      <c r="F124"/>
      <c r="G124"/>
      <c r="H124"/>
      <c r="I124"/>
      <c r="J124"/>
      <c r="K124"/>
      <c r="L124"/>
      <c r="M124"/>
      <c r="N124"/>
      <c r="O124"/>
    </row>
    <row r="125" spans="1:17">
      <c r="A125" s="90" t="str">
        <f>'Dashboard Production Quality'!A147</f>
        <v>18a</v>
      </c>
      <c r="B125" s="90" t="str">
        <f>'Dashboard Production Quality'!B147</f>
        <v>Power Grid</v>
      </c>
      <c r="C125" s="90" t="str">
        <f>'Dashboard Production Quality'!C147</f>
        <v>Kwh</v>
      </c>
      <c r="D125" s="102">
        <f t="shared" ref="D125:J125" si="27">D50+D42+D37+D29+D24+D16+D8+D78</f>
        <v>186398.4088</v>
      </c>
      <c r="E125" s="102">
        <f t="shared" si="27"/>
        <v>208648.25200000001</v>
      </c>
      <c r="F125" s="102">
        <f t="shared" si="27"/>
        <v>234344.97999999998</v>
      </c>
      <c r="G125" s="102">
        <f>G50+G42+G37+G29+G24+G16+G8+G78</f>
        <v>243454</v>
      </c>
      <c r="H125" s="102">
        <f t="shared" si="27"/>
        <v>249736.68</v>
      </c>
      <c r="I125" s="102">
        <f t="shared" si="27"/>
        <v>169475.89333333331</v>
      </c>
      <c r="J125" s="102">
        <f t="shared" si="27"/>
        <v>261852.1</v>
      </c>
      <c r="K125" s="102">
        <f>K50+K42+K37+K29+K24+K16+K8+K78+K83</f>
        <v>237940</v>
      </c>
      <c r="L125" s="102">
        <f>L50+L42+L37+L29+L24+L16+L8+L78</f>
        <v>234647</v>
      </c>
      <c r="M125" s="102">
        <f>M50+M42+M37+M29+M24+M16+M8+M78</f>
        <v>199395</v>
      </c>
      <c r="N125" s="102">
        <f>N50+N42+N37+N29+N24+N16+N8+N78</f>
        <v>223777</v>
      </c>
      <c r="O125" s="102">
        <f>O50+O42+O37+O29+O24+O16+O8+O78</f>
        <v>256162</v>
      </c>
    </row>
    <row r="126" spans="1:17">
      <c r="A126" s="90" t="str">
        <f>'Dashboard Production Quality'!A151</f>
        <v>18e</v>
      </c>
      <c r="B126" s="90" t="str">
        <f>'Dashboard Production Quality'!B151</f>
        <v>Power (pump) efficiency</v>
      </c>
      <c r="C126" s="90" t="str">
        <f>'Dashboard Production Quality'!C151</f>
        <v>kwh/m3</v>
      </c>
      <c r="D126" s="102">
        <f>D127/D104</f>
        <v>1.0232327224489142</v>
      </c>
      <c r="E126" s="96">
        <f t="shared" ref="E126:O126" si="28">E127/E104</f>
        <v>1.0265345274222017</v>
      </c>
      <c r="F126" s="96">
        <f t="shared" si="28"/>
        <v>1.2170884975484579</v>
      </c>
      <c r="G126" s="96">
        <f t="shared" si="28"/>
        <v>1.2428944236328408</v>
      </c>
      <c r="H126" s="96">
        <f t="shared" si="28"/>
        <v>1.2878993449923122</v>
      </c>
      <c r="I126" s="96">
        <f t="shared" si="28"/>
        <v>1.2883372087209466</v>
      </c>
      <c r="J126" s="96">
        <f t="shared" si="28"/>
        <v>1.1015017137822185</v>
      </c>
      <c r="K126" s="96">
        <f t="shared" si="28"/>
        <v>1.1999064365822589</v>
      </c>
      <c r="L126" s="96">
        <f t="shared" si="28"/>
        <v>1.1272150067418862</v>
      </c>
      <c r="M126" s="96">
        <f t="shared" si="28"/>
        <v>1.1998743769418954</v>
      </c>
      <c r="N126" s="96">
        <f t="shared" si="28"/>
        <v>1.0563044815117009</v>
      </c>
      <c r="O126" s="96">
        <f t="shared" si="28"/>
        <v>1.1577271358060435</v>
      </c>
    </row>
    <row r="127" spans="1:17" s="131" customFormat="1">
      <c r="A127" s="131" t="str">
        <f>'Dashboard Production Quality'!A149</f>
        <v>18c</v>
      </c>
      <c r="B127" s="131" t="str">
        <f>'Dashboard Production Quality'!B149</f>
        <v>Total Power Consumption</v>
      </c>
      <c r="C127" s="131" t="str">
        <f>'Dashboard Production Quality'!C149</f>
        <v>Kwh</v>
      </c>
      <c r="D127" s="143">
        <f>D125+D131</f>
        <v>212178.2188</v>
      </c>
      <c r="E127" s="132">
        <f t="shared" ref="E127:O127" si="29">E125+E131</f>
        <v>240361.992</v>
      </c>
      <c r="F127" s="132">
        <f t="shared" si="29"/>
        <v>265714.42</v>
      </c>
      <c r="G127" s="132">
        <f t="shared" si="29"/>
        <v>286675.14</v>
      </c>
      <c r="H127" s="132">
        <f t="shared" si="29"/>
        <v>303339.01</v>
      </c>
      <c r="I127" s="132">
        <f t="shared" si="29"/>
        <v>215587.90066666665</v>
      </c>
      <c r="J127" s="132">
        <f t="shared" si="29"/>
        <v>317130.12</v>
      </c>
      <c r="K127" s="132">
        <f t="shared" si="29"/>
        <v>289193.05</v>
      </c>
      <c r="L127" s="132">
        <f t="shared" si="29"/>
        <v>275037.08</v>
      </c>
      <c r="M127" s="132">
        <f t="shared" si="29"/>
        <v>234295.51</v>
      </c>
      <c r="N127" s="132">
        <f t="shared" si="29"/>
        <v>254645.72</v>
      </c>
      <c r="O127" s="132">
        <f t="shared" si="29"/>
        <v>286485.16000000003</v>
      </c>
    </row>
    <row r="128" spans="1:17" s="131" customFormat="1">
      <c r="B128" s="131" t="str">
        <f>'Dashboard Production Quality'!B150</f>
        <v>% Solar</v>
      </c>
      <c r="C128" s="131" t="str">
        <f>'Dashboard Production Quality'!C150</f>
        <v>%</v>
      </c>
      <c r="D128" s="157">
        <f>D131/D127</f>
        <v>0.12150073719065455</v>
      </c>
      <c r="E128" s="133">
        <f t="shared" ref="E128:O128" si="30">E131/E127</f>
        <v>0.13194157585447203</v>
      </c>
      <c r="F128" s="133">
        <f t="shared" si="30"/>
        <v>0.11805697259486332</v>
      </c>
      <c r="G128" s="133">
        <f t="shared" si="30"/>
        <v>0.15076696221374478</v>
      </c>
      <c r="H128" s="133">
        <f t="shared" si="30"/>
        <v>0.17670767106413382</v>
      </c>
      <c r="I128" s="133">
        <f t="shared" si="30"/>
        <v>0.21388958838014693</v>
      </c>
      <c r="J128" s="133">
        <f t="shared" si="30"/>
        <v>0.17430706361161782</v>
      </c>
      <c r="K128" s="133">
        <f t="shared" si="30"/>
        <v>0.17722780682315845</v>
      </c>
      <c r="L128" s="133">
        <f t="shared" si="30"/>
        <v>0.14685321702804582</v>
      </c>
      <c r="M128" s="133">
        <f t="shared" si="30"/>
        <v>0.14895936332710769</v>
      </c>
      <c r="N128" s="133">
        <f t="shared" si="30"/>
        <v>0.12122222199532748</v>
      </c>
      <c r="O128" s="133">
        <f t="shared" si="30"/>
        <v>0.10584548253738522</v>
      </c>
    </row>
    <row r="129" spans="1:17">
      <c r="A129" s="90" t="str">
        <f>'Dashboard Production Quality'!A152</f>
        <v>18f</v>
      </c>
      <c r="B129" s="90" t="str">
        <f>'Dashboard Production Quality'!B152</f>
        <v>Power costs per m3 water produced</v>
      </c>
      <c r="C129" s="90" t="str">
        <f>'Dashboard Production Quality'!C152</f>
        <v>Ksh/m3</v>
      </c>
      <c r="D129" s="140">
        <f>D133/D104</f>
        <v>28.6505162285696</v>
      </c>
      <c r="E129" s="111">
        <f t="shared" ref="E129:O129" si="31">E133/E104</f>
        <v>28.742966767821645</v>
      </c>
      <c r="F129" s="111">
        <f t="shared" si="31"/>
        <v>34.078477931356822</v>
      </c>
      <c r="G129" s="111">
        <f t="shared" si="31"/>
        <v>34.801043861719542</v>
      </c>
      <c r="H129" s="111">
        <f>H133/H104</f>
        <v>36.061181659784751</v>
      </c>
      <c r="I129" s="111">
        <f t="shared" si="31"/>
        <v>36.073441844186505</v>
      </c>
      <c r="J129" s="111">
        <f t="shared" si="31"/>
        <v>30.842047985902116</v>
      </c>
      <c r="K129" s="111">
        <f t="shared" si="31"/>
        <v>33.597380224303251</v>
      </c>
      <c r="L129" s="111">
        <f t="shared" si="31"/>
        <v>31.562020188772813</v>
      </c>
      <c r="M129" s="111">
        <f t="shared" si="31"/>
        <v>33.596482554373068</v>
      </c>
      <c r="N129" s="111">
        <f t="shared" si="31"/>
        <v>29.576525482327622</v>
      </c>
      <c r="O129" s="111">
        <f t="shared" si="31"/>
        <v>32.416359802569211</v>
      </c>
    </row>
    <row r="130" spans="1:17" s="91" customFormat="1">
      <c r="A130" s="90" t="str">
        <f>'Dashboard Production Quality'!A153</f>
        <v>18g</v>
      </c>
      <c r="B130" s="90" t="str">
        <f>'Dashboard Production Quality'!B153</f>
        <v>Power costs per kwh</v>
      </c>
      <c r="C130" s="90" t="str">
        <f>'Dashboard Production Quality'!C153</f>
        <v>Ksh/kwh</v>
      </c>
      <c r="D130" s="140">
        <v>28</v>
      </c>
      <c r="E130" s="140">
        <v>28</v>
      </c>
      <c r="F130" s="140">
        <v>28</v>
      </c>
      <c r="G130" s="140">
        <v>28</v>
      </c>
      <c r="H130" s="140">
        <v>28</v>
      </c>
      <c r="I130" s="140">
        <v>28</v>
      </c>
      <c r="J130" s="140">
        <v>28</v>
      </c>
      <c r="K130" s="140">
        <v>28</v>
      </c>
      <c r="L130" s="140">
        <v>28</v>
      </c>
      <c r="M130" s="140">
        <v>28</v>
      </c>
      <c r="N130" s="140">
        <v>28</v>
      </c>
      <c r="O130" s="140">
        <v>28</v>
      </c>
      <c r="P130" s="140"/>
      <c r="Q130" s="102"/>
    </row>
    <row r="131" spans="1:17">
      <c r="A131" s="90" t="str">
        <f>'Dashboard Production Quality'!A148</f>
        <v>18b</v>
      </c>
      <c r="B131" s="90" t="str">
        <f>'Dashboard Production Quality'!B148</f>
        <v>Power Solar</v>
      </c>
      <c r="C131" s="90" t="str">
        <f>'Dashboard Production Quality'!C148</f>
        <v>KWH</v>
      </c>
      <c r="D131" s="102">
        <f t="shared" ref="D131:O131" si="32">D11+D19+D32+D45</f>
        <v>25779.809999999998</v>
      </c>
      <c r="E131" s="102">
        <f t="shared" si="32"/>
        <v>31713.739999999998</v>
      </c>
      <c r="F131" s="102">
        <f t="shared" si="32"/>
        <v>31369.440000000002</v>
      </c>
      <c r="G131" s="102">
        <f t="shared" si="32"/>
        <v>43221.14</v>
      </c>
      <c r="H131" s="102">
        <f t="shared" si="32"/>
        <v>53602.33</v>
      </c>
      <c r="I131" s="102">
        <f t="shared" si="32"/>
        <v>46112.007333333335</v>
      </c>
      <c r="J131" s="102">
        <f t="shared" si="32"/>
        <v>55278.02</v>
      </c>
      <c r="K131" s="102">
        <f t="shared" si="32"/>
        <v>51253.049999999996</v>
      </c>
      <c r="L131" s="102">
        <f t="shared" si="32"/>
        <v>40390.080000000002</v>
      </c>
      <c r="M131" s="102">
        <f t="shared" si="32"/>
        <v>34900.509999999995</v>
      </c>
      <c r="N131" s="102">
        <f t="shared" si="32"/>
        <v>30868.720000000001</v>
      </c>
      <c r="O131" s="102">
        <f t="shared" si="32"/>
        <v>30323.160000000014</v>
      </c>
    </row>
    <row r="132" spans="1:17">
      <c r="B132" s="113" t="str">
        <f>'Dashboard Production Quality'!A154</f>
        <v>DASHBOARD - PRODUCTION COSTS / OPERATIONAL RESULT WATER</v>
      </c>
      <c r="C132" s="90">
        <f>'Dashboard Production Quality'!C154</f>
        <v>0</v>
      </c>
      <c r="D132" s="140"/>
      <c r="E132" s="111"/>
      <c r="F132"/>
      <c r="G132"/>
      <c r="H132"/>
      <c r="I132"/>
      <c r="J132"/>
      <c r="K132"/>
      <c r="L132"/>
      <c r="M132"/>
      <c r="N132"/>
      <c r="O132"/>
    </row>
    <row r="133" spans="1:17">
      <c r="A133" s="90" t="str">
        <f>'Dashboard Production Quality'!A155</f>
        <v>19a</v>
      </c>
      <c r="B133" s="90" t="str">
        <f>'Dashboard Production Quality'!B155</f>
        <v>Power costs</v>
      </c>
      <c r="C133" s="90" t="str">
        <f>'Dashboard Production Quality'!C155</f>
        <v>Ksh</v>
      </c>
      <c r="D133" s="91">
        <f>D130*D127</f>
        <v>5940990.1264000004</v>
      </c>
      <c r="E133" s="91">
        <f t="shared" ref="E133:O133" si="33">E130*E127</f>
        <v>6730135.7759999996</v>
      </c>
      <c r="F133" s="91">
        <f t="shared" si="33"/>
        <v>7440003.7599999998</v>
      </c>
      <c r="G133" s="91">
        <f t="shared" si="33"/>
        <v>8026903.9199999999</v>
      </c>
      <c r="H133" s="91">
        <f t="shared" si="33"/>
        <v>8493492.2800000012</v>
      </c>
      <c r="I133" s="91">
        <f t="shared" si="33"/>
        <v>6036461.2186666662</v>
      </c>
      <c r="J133" s="91">
        <f t="shared" si="33"/>
        <v>8879643.3599999994</v>
      </c>
      <c r="K133" s="91">
        <f t="shared" si="33"/>
        <v>8097405.3999999994</v>
      </c>
      <c r="L133" s="91">
        <f t="shared" si="33"/>
        <v>7701038.2400000002</v>
      </c>
      <c r="M133" s="91">
        <f t="shared" si="33"/>
        <v>6560274.2800000003</v>
      </c>
      <c r="N133" s="91">
        <f t="shared" si="33"/>
        <v>7130080.1600000001</v>
      </c>
      <c r="O133" s="91">
        <f t="shared" si="33"/>
        <v>8021584.4800000004</v>
      </c>
    </row>
    <row r="134" spans="1:17" s="102" customFormat="1">
      <c r="A134" s="90" t="str">
        <f>'Dashboard Production Quality'!A156</f>
        <v>19b</v>
      </c>
      <c r="B134" s="90" t="str">
        <f>'Dashboard Production Quality'!B156</f>
        <v>Repair &amp; Maintenance Production</v>
      </c>
      <c r="C134" s="90" t="str">
        <f>'Dashboard Production Quality'!C156</f>
        <v>Ksh</v>
      </c>
      <c r="D134" s="91">
        <v>139910</v>
      </c>
      <c r="E134" s="104">
        <v>10250</v>
      </c>
      <c r="F134" s="104">
        <v>150630</v>
      </c>
      <c r="G134" s="104"/>
      <c r="H134" s="104">
        <v>1500</v>
      </c>
      <c r="I134" s="104"/>
      <c r="J134" s="104">
        <v>33411</v>
      </c>
      <c r="K134" s="104">
        <v>95052</v>
      </c>
      <c r="L134" s="104">
        <v>236050</v>
      </c>
      <c r="M134" s="104">
        <v>32083</v>
      </c>
      <c r="N134" s="104">
        <v>22650</v>
      </c>
      <c r="O134" s="91">
        <v>2929534</v>
      </c>
    </row>
    <row r="135" spans="1:17">
      <c r="A135" s="90" t="str">
        <f>'Dashboard Production Quality'!A157</f>
        <v>19c</v>
      </c>
      <c r="B135" s="90" t="str">
        <f>'Dashboard Production Quality'!B157</f>
        <v>Abstraction fee</v>
      </c>
      <c r="C135" s="90" t="str">
        <f>'Dashboard Production Quality'!C157</f>
        <v>Ksh</v>
      </c>
      <c r="D135" s="140">
        <f>D104*2</f>
        <v>414721.33199999999</v>
      </c>
      <c r="E135" s="140">
        <f t="shared" ref="E135:O135" si="34">E104*2</f>
        <v>468297.92</v>
      </c>
      <c r="F135" s="140">
        <f t="shared" si="34"/>
        <v>436639.43999999994</v>
      </c>
      <c r="G135" s="140">
        <f t="shared" si="34"/>
        <v>461302.48</v>
      </c>
      <c r="H135" s="140">
        <f t="shared" si="34"/>
        <v>471060.12</v>
      </c>
      <c r="I135" s="140">
        <f t="shared" si="34"/>
        <v>334676.2</v>
      </c>
      <c r="J135" s="140">
        <f t="shared" si="34"/>
        <v>575814.12</v>
      </c>
      <c r="K135" s="140">
        <f t="shared" si="34"/>
        <v>482026</v>
      </c>
      <c r="L135" s="140">
        <f t="shared" si="34"/>
        <v>487994</v>
      </c>
      <c r="M135" s="140">
        <f t="shared" si="34"/>
        <v>390533.4</v>
      </c>
      <c r="N135" s="140">
        <f t="shared" si="34"/>
        <v>482144.54157303367</v>
      </c>
      <c r="O135" s="140">
        <f t="shared" si="34"/>
        <v>494909.64</v>
      </c>
    </row>
    <row r="136" spans="1:17">
      <c r="A136" s="90" t="str">
        <f>'Dashboard Production Quality'!A158</f>
        <v>19d</v>
      </c>
      <c r="B136" s="90" t="str">
        <f>'Dashboard Production Quality'!B158</f>
        <v>Chemicals costs</v>
      </c>
      <c r="C136" s="90" t="str">
        <f>'Dashboard Production Quality'!C158</f>
        <v>Ksh</v>
      </c>
      <c r="D136" s="91">
        <v>0</v>
      </c>
      <c r="E136" s="91">
        <v>0</v>
      </c>
      <c r="F136" s="91">
        <v>0</v>
      </c>
      <c r="G136" s="91">
        <v>0</v>
      </c>
      <c r="H136" s="91">
        <v>0</v>
      </c>
      <c r="I136" s="104">
        <v>0</v>
      </c>
      <c r="J136" s="104">
        <v>0</v>
      </c>
      <c r="K136" s="140">
        <v>0</v>
      </c>
      <c r="L136" s="140">
        <v>239772</v>
      </c>
      <c r="M136" s="140">
        <v>0</v>
      </c>
      <c r="N136" s="140">
        <v>824134</v>
      </c>
      <c r="O136" s="140">
        <v>0</v>
      </c>
    </row>
    <row r="137" spans="1:17">
      <c r="A137" s="90" t="str">
        <f>'Dashboard Production Quality'!A159</f>
        <v>19e</v>
      </c>
      <c r="B137" s="90" t="str">
        <f>'Dashboard Production Quality'!B159</f>
        <v>Total direct costs WATER</v>
      </c>
      <c r="C137" s="90" t="str">
        <f>'Dashboard Production Quality'!C159</f>
        <v>Ksh</v>
      </c>
      <c r="D137" s="140">
        <f>SUM(D133:D136)</f>
        <v>6495621.4584000008</v>
      </c>
      <c r="E137" s="140">
        <f t="shared" ref="E137:O137" si="35">SUM(E133:E136)</f>
        <v>7208683.6959999995</v>
      </c>
      <c r="F137" s="140">
        <f t="shared" si="35"/>
        <v>8027273.1999999993</v>
      </c>
      <c r="G137" s="140">
        <f t="shared" si="35"/>
        <v>8488206.4000000004</v>
      </c>
      <c r="H137" s="140">
        <f t="shared" si="35"/>
        <v>8966052.4000000004</v>
      </c>
      <c r="I137" s="140">
        <f t="shared" si="35"/>
        <v>6371137.4186666664</v>
      </c>
      <c r="J137" s="140">
        <f t="shared" si="35"/>
        <v>9488868.4799999986</v>
      </c>
      <c r="K137" s="140">
        <f t="shared" si="35"/>
        <v>8674483.3999999985</v>
      </c>
      <c r="L137" s="140">
        <f t="shared" si="35"/>
        <v>8664854.2400000002</v>
      </c>
      <c r="M137" s="140">
        <f t="shared" si="35"/>
        <v>6982890.6800000006</v>
      </c>
      <c r="N137" s="140">
        <f t="shared" si="35"/>
        <v>8459008.7015730329</v>
      </c>
      <c r="O137" s="140">
        <f t="shared" si="35"/>
        <v>11446028.120000001</v>
      </c>
    </row>
    <row r="138" spans="1:17">
      <c r="A138" s="90" t="str">
        <f>'Dashboard Production Quality'!A160</f>
        <v>19f</v>
      </c>
      <c r="B138" s="90" t="str">
        <f>'Dashboard Production Quality'!B160</f>
        <v>Total direct costs WATER per m3 water produced</v>
      </c>
      <c r="C138" s="90" t="str">
        <f>'Dashboard Production Quality'!C160</f>
        <v>Ksh/m3</v>
      </c>
      <c r="D138" s="91">
        <f>D137/D104</f>
        <v>31.325234354716052</v>
      </c>
      <c r="E138" s="104">
        <f t="shared" ref="E138:O138" si="36">E137/E104</f>
        <v>30.786742319931722</v>
      </c>
      <c r="F138" s="104">
        <f t="shared" si="36"/>
        <v>36.768429347564208</v>
      </c>
      <c r="G138" s="104">
        <f t="shared" si="36"/>
        <v>36.801043861719542</v>
      </c>
      <c r="H138" s="104">
        <f t="shared" si="36"/>
        <v>38.067550273625372</v>
      </c>
      <c r="I138" s="104">
        <f t="shared" si="36"/>
        <v>38.073441844186505</v>
      </c>
      <c r="J138" s="104">
        <f t="shared" si="36"/>
        <v>32.958095852182296</v>
      </c>
      <c r="K138" s="104">
        <f t="shared" si="36"/>
        <v>35.991765589408033</v>
      </c>
      <c r="L138" s="104">
        <f t="shared" si="36"/>
        <v>35.512134329520443</v>
      </c>
      <c r="M138" s="104"/>
      <c r="N138" s="104">
        <f t="shared" si="36"/>
        <v>35.089098692167568</v>
      </c>
      <c r="O138" s="104">
        <f t="shared" si="36"/>
        <v>46.255021906625217</v>
      </c>
    </row>
    <row r="139" spans="1:17">
      <c r="A139" s="90" t="str">
        <f>'Dashboard Production Quality'!A161</f>
        <v>19g</v>
      </c>
      <c r="B139" s="90" t="str">
        <f>'Dashboard Production Quality'!B161</f>
        <v>Direct operational result WATER before depreciation</v>
      </c>
      <c r="C139" s="90" t="str">
        <f>'Dashboard Production Quality'!C161</f>
        <v>Ksh</v>
      </c>
      <c r="D139" s="140"/>
      <c r="E139" s="103"/>
      <c r="F139" s="103"/>
      <c r="G139" s="93"/>
      <c r="H139" s="93"/>
      <c r="I139" s="93"/>
      <c r="J139" s="93"/>
      <c r="K139" s="93"/>
      <c r="L139" s="93"/>
      <c r="M139" s="93"/>
      <c r="N139" s="93"/>
      <c r="O139" s="93"/>
    </row>
    <row r="140" spans="1:17">
      <c r="A140" s="90" t="str">
        <f>'Dashboard Production Quality'!A162</f>
        <v>19h</v>
      </c>
      <c r="B140" s="90" t="str">
        <f>'Dashboard Production Quality'!B162</f>
        <v>Direct operational result WATER before depreciation per m3 water produced</v>
      </c>
      <c r="C140" s="90" t="str">
        <f>'Dashboard Production Quality'!C162</f>
        <v>Ksh/m3</v>
      </c>
      <c r="D140" s="140"/>
      <c r="E140"/>
      <c r="F140"/>
      <c r="G140" s="93"/>
      <c r="H140" s="93"/>
      <c r="I140" s="93"/>
      <c r="J140" s="93"/>
      <c r="K140" s="93"/>
      <c r="L140" s="93"/>
      <c r="M140" s="93"/>
      <c r="N140" s="93"/>
      <c r="O140" s="93"/>
    </row>
    <row r="141" spans="1:17">
      <c r="B141" s="113" t="str">
        <f>'Dashboard Production Quality'!A163</f>
        <v>DASHBOARD - WATER QUALITY</v>
      </c>
      <c r="C141" s="90">
        <f>'Dashboard Production Quality'!C163</f>
        <v>0</v>
      </c>
      <c r="D141" s="140"/>
      <c r="E141"/>
      <c r="F141"/>
      <c r="G141"/>
      <c r="H141"/>
      <c r="I141"/>
      <c r="J141"/>
      <c r="K141"/>
      <c r="L141"/>
      <c r="M141"/>
      <c r="N141"/>
      <c r="O141"/>
    </row>
    <row r="142" spans="1:17" s="102" customFormat="1">
      <c r="A142" s="90" t="str">
        <f>'Dashboard Production Quality'!A164</f>
        <v>20a</v>
      </c>
      <c r="B142" s="90" t="str">
        <f>'Dashboard Production Quality'!B164</f>
        <v>Number of tests compared to budget, production, chemical</v>
      </c>
      <c r="C142" s="90" t="str">
        <f>'Dashboard Production Quality'!C164</f>
        <v>#</v>
      </c>
      <c r="D142" s="140">
        <v>298</v>
      </c>
      <c r="E142">
        <v>298</v>
      </c>
      <c r="F142">
        <v>298</v>
      </c>
      <c r="G142">
        <v>298</v>
      </c>
      <c r="H142">
        <v>298</v>
      </c>
      <c r="I142">
        <v>298</v>
      </c>
      <c r="J142">
        <v>298</v>
      </c>
      <c r="K142">
        <v>298</v>
      </c>
      <c r="L142">
        <v>298</v>
      </c>
      <c r="M142">
        <v>298</v>
      </c>
      <c r="N142">
        <v>298</v>
      </c>
      <c r="O142">
        <v>298</v>
      </c>
    </row>
    <row r="143" spans="1:17">
      <c r="A143" s="90" t="str">
        <f>'Dashboard Production Quality'!A165</f>
        <v>20b</v>
      </c>
      <c r="B143" s="90" t="str">
        <f>'Dashboard Production Quality'!B165</f>
        <v>Number of tests compared to budget, production, biological</v>
      </c>
      <c r="C143" s="90" t="str">
        <f>'Dashboard Production Quality'!C165</f>
        <v>#</v>
      </c>
      <c r="D143" s="140">
        <v>42</v>
      </c>
      <c r="E143">
        <v>42</v>
      </c>
      <c r="F143">
        <v>42</v>
      </c>
      <c r="G143">
        <v>42</v>
      </c>
      <c r="H143">
        <v>42</v>
      </c>
      <c r="I143">
        <v>42</v>
      </c>
      <c r="J143">
        <v>42</v>
      </c>
      <c r="K143">
        <v>42</v>
      </c>
      <c r="L143">
        <v>42</v>
      </c>
      <c r="M143">
        <v>42</v>
      </c>
      <c r="N143">
        <v>42</v>
      </c>
      <c r="O143">
        <v>42</v>
      </c>
    </row>
    <row r="144" spans="1:17">
      <c r="A144" s="90" t="str">
        <f>'Dashboard Production Quality'!A166</f>
        <v>20c</v>
      </c>
      <c r="B144" s="90" t="str">
        <f>'Dashboard Production Quality'!B166</f>
        <v>Number of tests compared to budget, consumer, chemical</v>
      </c>
      <c r="C144" s="90" t="str">
        <f>'Dashboard Production Quality'!C166</f>
        <v>#</v>
      </c>
      <c r="D144" s="140">
        <v>310</v>
      </c>
      <c r="E144">
        <v>310</v>
      </c>
      <c r="F144">
        <v>310</v>
      </c>
      <c r="G144">
        <v>310</v>
      </c>
      <c r="H144">
        <v>310</v>
      </c>
      <c r="I144">
        <v>310</v>
      </c>
      <c r="J144">
        <v>310</v>
      </c>
      <c r="K144">
        <v>310</v>
      </c>
      <c r="L144">
        <v>310</v>
      </c>
      <c r="M144">
        <v>310</v>
      </c>
      <c r="N144">
        <v>310</v>
      </c>
      <c r="O144">
        <v>310</v>
      </c>
    </row>
    <row r="145" spans="1:15">
      <c r="A145" s="90" t="str">
        <f>'Dashboard Production Quality'!A167</f>
        <v>20d</v>
      </c>
      <c r="B145" s="90" t="str">
        <f>'Dashboard Production Quality'!B167</f>
        <v>Number of tests compared to budget, consumer, biological</v>
      </c>
      <c r="C145" s="90" t="str">
        <f>'Dashboard Production Quality'!C167</f>
        <v>#</v>
      </c>
      <c r="D145" s="140">
        <v>131</v>
      </c>
      <c r="E145">
        <v>131</v>
      </c>
      <c r="F145">
        <v>131</v>
      </c>
      <c r="G145">
        <v>131</v>
      </c>
      <c r="H145">
        <v>131</v>
      </c>
      <c r="I145">
        <v>131</v>
      </c>
      <c r="J145">
        <v>131</v>
      </c>
      <c r="K145">
        <v>131</v>
      </c>
      <c r="L145">
        <v>131</v>
      </c>
      <c r="M145">
        <v>131</v>
      </c>
      <c r="N145">
        <v>131</v>
      </c>
      <c r="O145">
        <v>131</v>
      </c>
    </row>
    <row r="146" spans="1:15" s="102" customFormat="1">
      <c r="A146" s="90" t="str">
        <f>'Dashboard Production Quality'!A168</f>
        <v>20e</v>
      </c>
      <c r="B146" s="90" t="str">
        <f>'Dashboard Production Quality'!B168</f>
        <v>Number of tests compared to budget, production, chemical</v>
      </c>
      <c r="C146" s="90" t="str">
        <f>'Dashboard Production Quality'!C168</f>
        <v>#</v>
      </c>
      <c r="D146" s="140">
        <v>294</v>
      </c>
      <c r="E146">
        <v>294</v>
      </c>
      <c r="F146">
        <v>294</v>
      </c>
      <c r="G146">
        <v>294</v>
      </c>
      <c r="H146">
        <v>294</v>
      </c>
      <c r="I146">
        <v>294</v>
      </c>
      <c r="J146">
        <v>294</v>
      </c>
      <c r="K146">
        <v>294</v>
      </c>
      <c r="L146">
        <v>294</v>
      </c>
      <c r="M146">
        <v>294</v>
      </c>
      <c r="N146">
        <v>294</v>
      </c>
      <c r="O146">
        <v>294</v>
      </c>
    </row>
    <row r="147" spans="1:15">
      <c r="A147" s="90" t="str">
        <f>'Dashboard Production Quality'!A169</f>
        <v>20f</v>
      </c>
      <c r="B147" s="90" t="str">
        <f>'Dashboard Production Quality'!B169</f>
        <v>Number of tests compared to budget, production, biological</v>
      </c>
      <c r="C147" s="90" t="str">
        <f>'Dashboard Production Quality'!C169</f>
        <v>#</v>
      </c>
      <c r="D147" s="140">
        <v>41</v>
      </c>
      <c r="E147">
        <v>41</v>
      </c>
      <c r="F147">
        <v>41</v>
      </c>
      <c r="G147">
        <v>41</v>
      </c>
      <c r="H147">
        <v>41</v>
      </c>
      <c r="I147">
        <v>41</v>
      </c>
      <c r="J147">
        <v>41</v>
      </c>
      <c r="K147">
        <v>41</v>
      </c>
      <c r="L147">
        <v>41</v>
      </c>
      <c r="M147">
        <v>41</v>
      </c>
      <c r="N147">
        <v>41</v>
      </c>
      <c r="O147">
        <v>41</v>
      </c>
    </row>
    <row r="148" spans="1:15">
      <c r="A148" s="90" t="str">
        <f>'Dashboard Production Quality'!A170</f>
        <v>20g</v>
      </c>
      <c r="B148" s="90" t="str">
        <f>'Dashboard Production Quality'!B170</f>
        <v>Number of tests compared to budget, consumer, chemical</v>
      </c>
      <c r="C148" s="90" t="str">
        <f>'Dashboard Production Quality'!C170</f>
        <v>#</v>
      </c>
      <c r="D148" s="140">
        <v>306</v>
      </c>
      <c r="E148">
        <v>306</v>
      </c>
      <c r="F148">
        <v>306</v>
      </c>
      <c r="G148">
        <v>306</v>
      </c>
      <c r="H148">
        <v>306</v>
      </c>
      <c r="I148">
        <v>306</v>
      </c>
      <c r="J148">
        <v>306</v>
      </c>
      <c r="K148">
        <v>306</v>
      </c>
      <c r="L148">
        <v>306</v>
      </c>
      <c r="M148">
        <v>306</v>
      </c>
      <c r="N148">
        <v>306</v>
      </c>
      <c r="O148">
        <v>306</v>
      </c>
    </row>
    <row r="149" spans="1:15">
      <c r="A149" s="90" t="str">
        <f>'Dashboard Production Quality'!A171</f>
        <v>20h</v>
      </c>
      <c r="B149" s="90" t="str">
        <f>'Dashboard Production Quality'!B171</f>
        <v>Number of tests compared to budget, consumer, biological</v>
      </c>
      <c r="C149" s="90" t="str">
        <f>'Dashboard Production Quality'!C171</f>
        <v>#</v>
      </c>
      <c r="D149" s="140">
        <v>129</v>
      </c>
      <c r="E149">
        <v>129</v>
      </c>
      <c r="F149">
        <v>129</v>
      </c>
      <c r="G149">
        <v>129</v>
      </c>
      <c r="H149">
        <v>129</v>
      </c>
      <c r="I149">
        <v>129</v>
      </c>
      <c r="J149">
        <v>129</v>
      </c>
      <c r="K149">
        <v>129</v>
      </c>
      <c r="L149">
        <v>129</v>
      </c>
      <c r="M149">
        <v>129</v>
      </c>
      <c r="N149">
        <v>129</v>
      </c>
      <c r="O149">
        <v>129</v>
      </c>
    </row>
    <row r="150" spans="1:15">
      <c r="A150" s="90" t="str">
        <f>'Dashboard Production Quality'!A172</f>
        <v>20i</v>
      </c>
      <c r="B150" s="90" t="str">
        <f>'Dashboard Production Quality'!B172</f>
        <v>% compliance with WHO standards, production, chemical</v>
      </c>
      <c r="C150" s="90" t="str">
        <f>'Dashboard Production Quality'!C172</f>
        <v>%</v>
      </c>
      <c r="D150" s="116">
        <f t="shared" ref="D150:M153" si="37">D146/D142</f>
        <v>0.98657718120805371</v>
      </c>
      <c r="E150" s="116">
        <f t="shared" si="37"/>
        <v>0.98657718120805371</v>
      </c>
      <c r="F150" s="116">
        <f t="shared" si="37"/>
        <v>0.98657718120805371</v>
      </c>
      <c r="G150" s="116">
        <f t="shared" si="37"/>
        <v>0.98657718120805371</v>
      </c>
      <c r="H150" s="116">
        <v>0.98657718120805371</v>
      </c>
      <c r="I150" s="116">
        <f t="shared" si="37"/>
        <v>0.98657718120805371</v>
      </c>
      <c r="J150" s="116">
        <v>0.98657718120805371</v>
      </c>
      <c r="K150" s="116">
        <f t="shared" si="37"/>
        <v>0.98657718120805371</v>
      </c>
      <c r="L150" s="116">
        <v>0.98657718120805371</v>
      </c>
      <c r="M150" s="116">
        <f t="shared" si="37"/>
        <v>0.98657718120805371</v>
      </c>
      <c r="N150" s="116">
        <v>0.98657718120805371</v>
      </c>
      <c r="O150" s="116">
        <v>0.98657718120805371</v>
      </c>
    </row>
    <row r="151" spans="1:15">
      <c r="A151" s="90" t="str">
        <f>'Dashboard Production Quality'!A173</f>
        <v>20j</v>
      </c>
      <c r="B151" s="90" t="str">
        <f>'Dashboard Production Quality'!B173</f>
        <v>% compliance with WHO standards, production, biological</v>
      </c>
      <c r="C151" s="90" t="str">
        <f>'Dashboard Production Quality'!C173</f>
        <v>%</v>
      </c>
      <c r="D151" s="116">
        <f t="shared" si="37"/>
        <v>0.97619047619047616</v>
      </c>
      <c r="E151" s="116">
        <f>E147/E143</f>
        <v>0.97619047619047616</v>
      </c>
      <c r="F151" s="116">
        <f>F147/F143</f>
        <v>0.97619047619047616</v>
      </c>
      <c r="G151" s="116">
        <f>G147/G143</f>
        <v>0.97619047619047616</v>
      </c>
      <c r="H151" s="116">
        <v>0.97619047619047616</v>
      </c>
      <c r="I151" s="116">
        <f t="shared" si="37"/>
        <v>0.97619047619047616</v>
      </c>
      <c r="J151" s="116">
        <v>0.97619047619047616</v>
      </c>
      <c r="K151" s="116">
        <f t="shared" si="37"/>
        <v>0.97619047619047616</v>
      </c>
      <c r="L151" s="116">
        <v>0.97619047619047616</v>
      </c>
      <c r="M151" s="116">
        <f t="shared" si="37"/>
        <v>0.97619047619047616</v>
      </c>
      <c r="N151" s="116">
        <v>0.97619047619047616</v>
      </c>
      <c r="O151" s="116">
        <v>0.97619047619047616</v>
      </c>
    </row>
    <row r="152" spans="1:15">
      <c r="A152" s="90" t="str">
        <f>'Dashboard Production Quality'!A174</f>
        <v>20k</v>
      </c>
      <c r="B152" s="90" t="str">
        <f>'Dashboard Production Quality'!B174</f>
        <v>% compliance with WHO standards, consumer, chemical</v>
      </c>
      <c r="C152" s="90" t="str">
        <f>'Dashboard Production Quality'!C174</f>
        <v>%</v>
      </c>
      <c r="D152" s="116">
        <f>D144/D148</f>
        <v>1.0130718954248366</v>
      </c>
      <c r="E152" s="116">
        <f t="shared" ref="E152:G153" si="38">E148/E144</f>
        <v>0.98709677419354835</v>
      </c>
      <c r="F152" s="116">
        <f t="shared" si="38"/>
        <v>0.98709677419354835</v>
      </c>
      <c r="G152" s="116">
        <f t="shared" si="38"/>
        <v>0.98709677419354835</v>
      </c>
      <c r="H152" s="116">
        <v>0.98709677419354835</v>
      </c>
      <c r="I152" s="116">
        <f t="shared" si="37"/>
        <v>0.98709677419354835</v>
      </c>
      <c r="J152" s="116">
        <v>0.98709677419354835</v>
      </c>
      <c r="K152" s="116">
        <f t="shared" si="37"/>
        <v>0.98709677419354835</v>
      </c>
      <c r="L152" s="116">
        <v>0.98709677419354835</v>
      </c>
      <c r="M152" s="116">
        <f t="shared" si="37"/>
        <v>0.98709677419354835</v>
      </c>
      <c r="N152" s="116">
        <v>0.98709677419354835</v>
      </c>
      <c r="O152" s="116">
        <v>0.98709677419354835</v>
      </c>
    </row>
    <row r="153" spans="1:15">
      <c r="A153" s="90" t="str">
        <f>'Dashboard Production Quality'!A175</f>
        <v>20l</v>
      </c>
      <c r="B153" s="90" t="str">
        <f>'Dashboard Production Quality'!B175</f>
        <v>% compliance with WHO standards, consumer, biological</v>
      </c>
      <c r="C153" s="90" t="str">
        <f>'Dashboard Production Quality'!C175</f>
        <v>%</v>
      </c>
      <c r="D153" s="116">
        <f>D145/D149</f>
        <v>1.0155038759689923</v>
      </c>
      <c r="E153" s="116">
        <f t="shared" si="38"/>
        <v>0.98473282442748089</v>
      </c>
      <c r="F153" s="116">
        <f>F149/F145</f>
        <v>0.98473282442748089</v>
      </c>
      <c r="G153" s="116">
        <f>G149/G145</f>
        <v>0.98473282442748089</v>
      </c>
      <c r="H153" s="116">
        <v>0.98473282442748089</v>
      </c>
      <c r="I153" s="116">
        <f t="shared" si="37"/>
        <v>0.98473282442748089</v>
      </c>
      <c r="J153" s="116">
        <v>0.98473282442748089</v>
      </c>
      <c r="K153" s="116">
        <f t="shared" si="37"/>
        <v>0.98473282442748089</v>
      </c>
      <c r="L153" s="116">
        <v>0.98473282442748089</v>
      </c>
      <c r="M153" s="116">
        <f t="shared" si="37"/>
        <v>0.98473282442748089</v>
      </c>
      <c r="N153" s="116">
        <v>0.98473282442748089</v>
      </c>
      <c r="O153" s="116">
        <v>0.98473282442748089</v>
      </c>
    </row>
    <row r="154" spans="1:15">
      <c r="A154" s="90">
        <f>'Dashboard Production Quality'!A176</f>
        <v>0</v>
      </c>
      <c r="B154" s="90">
        <f>'Dashboard Production Quality'!B176</f>
        <v>0</v>
      </c>
      <c r="C154" s="90">
        <f>'Dashboard Production Quality'!C176</f>
        <v>0</v>
      </c>
      <c r="D154" s="91"/>
      <c r="E154" s="92"/>
      <c r="F154" s="92"/>
      <c r="G154"/>
      <c r="H154"/>
      <c r="I154"/>
      <c r="J154"/>
      <c r="K154"/>
      <c r="L154"/>
      <c r="M154"/>
      <c r="N154"/>
      <c r="O154"/>
    </row>
    <row r="155" spans="1:15">
      <c r="A155" s="90" t="e">
        <f>'Dashboard Production Quality'!#REF!</f>
        <v>#REF!</v>
      </c>
      <c r="B155" s="90" t="e">
        <f>'Dashboard Production Quality'!#REF!</f>
        <v>#REF!</v>
      </c>
      <c r="C155" s="90" t="e">
        <f>'Dashboard Production Quality'!#REF!</f>
        <v>#REF!</v>
      </c>
      <c r="D155" s="91"/>
      <c r="E155" s="92"/>
      <c r="F155" s="92"/>
      <c r="G155"/>
      <c r="H155"/>
      <c r="I155"/>
      <c r="J155"/>
      <c r="K155"/>
      <c r="L155"/>
      <c r="M155"/>
      <c r="N155"/>
      <c r="O155"/>
    </row>
    <row r="156" spans="1:15">
      <c r="A156" s="90" t="e">
        <f>'Dashboard Production Quality'!#REF!</f>
        <v>#REF!</v>
      </c>
      <c r="B156" s="90" t="e">
        <f>'Dashboard Production Quality'!#REF!</f>
        <v>#REF!</v>
      </c>
      <c r="C156" s="90" t="e">
        <f>'Dashboard Production Quality'!#REF!</f>
        <v>#REF!</v>
      </c>
      <c r="D156" s="91"/>
      <c r="E156" s="92"/>
      <c r="F156" s="92"/>
      <c r="G156"/>
      <c r="H156"/>
      <c r="I156"/>
      <c r="J156"/>
      <c r="K156"/>
      <c r="L156"/>
      <c r="M156"/>
      <c r="N156"/>
      <c r="O156"/>
    </row>
    <row r="157" spans="1:15">
      <c r="A157" s="90" t="e">
        <f>'Dashboard Production Quality'!#REF!</f>
        <v>#REF!</v>
      </c>
      <c r="B157" s="90" t="e">
        <f>'Dashboard Production Quality'!#REF!</f>
        <v>#REF!</v>
      </c>
      <c r="C157" s="90" t="e">
        <f>'Dashboard Production Quality'!#REF!</f>
        <v>#REF!</v>
      </c>
      <c r="D157" s="91"/>
      <c r="E157" s="92"/>
      <c r="F157" s="92"/>
      <c r="G157"/>
      <c r="H157"/>
      <c r="I157"/>
      <c r="J157"/>
      <c r="K157"/>
      <c r="L157"/>
      <c r="M157"/>
      <c r="N157"/>
      <c r="O157"/>
    </row>
    <row r="158" spans="1:15">
      <c r="A158" s="90" t="e">
        <f>'Dashboard Production Quality'!#REF!</f>
        <v>#REF!</v>
      </c>
      <c r="B158" s="90" t="e">
        <f>'Dashboard Production Quality'!#REF!</f>
        <v>#REF!</v>
      </c>
      <c r="C158" s="90" t="e">
        <f>'Dashboard Production Quality'!#REF!</f>
        <v>#REF!</v>
      </c>
      <c r="D158" s="140"/>
      <c r="E158"/>
      <c r="F158"/>
      <c r="G158"/>
      <c r="H158"/>
      <c r="I158"/>
      <c r="J158"/>
      <c r="K158"/>
      <c r="L158"/>
      <c r="M158"/>
      <c r="N158"/>
      <c r="O158"/>
    </row>
    <row r="159" spans="1:15">
      <c r="A159" s="90" t="e">
        <f>'Dashboard Production Quality'!#REF!</f>
        <v>#REF!</v>
      </c>
      <c r="B159" s="90" t="e">
        <f>'Dashboard Production Quality'!#REF!</f>
        <v>#REF!</v>
      </c>
      <c r="C159" s="90" t="e">
        <f>'Dashboard Production Quality'!#REF!</f>
        <v>#REF!</v>
      </c>
      <c r="D159" s="140"/>
      <c r="E159"/>
      <c r="F159"/>
      <c r="G159"/>
      <c r="H159"/>
      <c r="I159"/>
      <c r="J159"/>
      <c r="K159"/>
      <c r="L159"/>
      <c r="M159"/>
      <c r="N159"/>
      <c r="O159"/>
    </row>
    <row r="160" spans="1:15">
      <c r="A160" s="90" t="e">
        <f>'Dashboard Production Quality'!#REF!</f>
        <v>#REF!</v>
      </c>
      <c r="B160" s="90" t="e">
        <f>'Dashboard Production Quality'!#REF!</f>
        <v>#REF!</v>
      </c>
      <c r="C160" s="90" t="e">
        <f>'Dashboard Production Quality'!#REF!</f>
        <v>#REF!</v>
      </c>
      <c r="D160" s="140"/>
      <c r="E160"/>
      <c r="F160"/>
      <c r="G160"/>
      <c r="H160"/>
      <c r="I160"/>
      <c r="J160"/>
      <c r="K160"/>
      <c r="L160"/>
      <c r="M160"/>
      <c r="N160"/>
      <c r="O160"/>
    </row>
    <row r="161" spans="1:15">
      <c r="A161" s="90" t="e">
        <f>'Dashboard Production Quality'!#REF!</f>
        <v>#REF!</v>
      </c>
      <c r="B161" s="90" t="e">
        <f>'Dashboard Production Quality'!#REF!</f>
        <v>#REF!</v>
      </c>
      <c r="C161" s="90" t="e">
        <f>'Dashboard Production Quality'!#REF!</f>
        <v>#REF!</v>
      </c>
      <c r="D161" s="140"/>
      <c r="E161"/>
      <c r="F161"/>
      <c r="G161"/>
      <c r="H161"/>
      <c r="I161"/>
      <c r="J161"/>
      <c r="K161"/>
      <c r="L161"/>
      <c r="M161"/>
      <c r="N161"/>
      <c r="O161"/>
    </row>
    <row r="162" spans="1:15">
      <c r="A162" s="90" t="e">
        <f>'Dashboard Production Quality'!#REF!</f>
        <v>#REF!</v>
      </c>
      <c r="B162" s="90" t="e">
        <f>'Dashboard Production Quality'!#REF!</f>
        <v>#REF!</v>
      </c>
      <c r="C162" s="90" t="e">
        <f>'Dashboard Production Quality'!#REF!</f>
        <v>#REF!</v>
      </c>
      <c r="D162" s="140"/>
      <c r="E162"/>
      <c r="F162"/>
      <c r="G162"/>
      <c r="H162"/>
      <c r="I162"/>
      <c r="J162"/>
      <c r="K162"/>
      <c r="L162"/>
      <c r="M162"/>
      <c r="N162"/>
      <c r="O162"/>
    </row>
    <row r="163" spans="1:15">
      <c r="A163" s="90" t="e">
        <f>'Dashboard Production Quality'!#REF!</f>
        <v>#REF!</v>
      </c>
      <c r="B163" s="90" t="e">
        <f>'Dashboard Production Quality'!#REF!</f>
        <v>#REF!</v>
      </c>
      <c r="C163" s="90" t="e">
        <f>'Dashboard Production Quality'!#REF!</f>
        <v>#REF!</v>
      </c>
      <c r="D163" s="91"/>
      <c r="E163" s="92"/>
      <c r="F163" s="92"/>
      <c r="G163" s="92"/>
      <c r="H163" s="92"/>
      <c r="I163" s="92"/>
      <c r="J163" s="92"/>
      <c r="K163" s="92"/>
      <c r="L163" s="92"/>
      <c r="M163" s="92"/>
      <c r="N163" s="92"/>
      <c r="O163" s="92"/>
    </row>
    <row r="164" spans="1:15">
      <c r="A164" s="90" t="e">
        <f>'Dashboard Production Quality'!#REF!</f>
        <v>#REF!</v>
      </c>
      <c r="B164" s="90" t="e">
        <f>'Dashboard Production Quality'!#REF!</f>
        <v>#REF!</v>
      </c>
      <c r="C164" s="90" t="e">
        <f>'Dashboard Production Quality'!#REF!</f>
        <v>#REF!</v>
      </c>
      <c r="D164" s="91"/>
      <c r="E164" s="92"/>
      <c r="F164" s="92"/>
      <c r="G164" s="92"/>
      <c r="H164" s="92"/>
      <c r="I164" s="92"/>
      <c r="J164" s="92"/>
      <c r="K164" s="92"/>
      <c r="L164" s="92"/>
      <c r="M164" s="92"/>
      <c r="N164" s="92"/>
      <c r="O164" s="92"/>
    </row>
    <row r="165" spans="1:15">
      <c r="A165" s="90" t="e">
        <f>'Dashboard Production Quality'!#REF!</f>
        <v>#REF!</v>
      </c>
      <c r="B165" s="90" t="e">
        <f>'Dashboard Production Quality'!#REF!</f>
        <v>#REF!</v>
      </c>
      <c r="C165" s="90" t="e">
        <f>'Dashboard Production Quality'!#REF!</f>
        <v>#REF!</v>
      </c>
      <c r="D165" s="91"/>
      <c r="E165" s="92"/>
      <c r="F165" s="92"/>
      <c r="G165" s="92"/>
      <c r="H165" s="92"/>
      <c r="I165" s="92"/>
      <c r="J165" s="92"/>
      <c r="K165" s="92"/>
      <c r="L165" s="92"/>
      <c r="M165" s="92"/>
      <c r="N165" s="92"/>
      <c r="O165" s="92"/>
    </row>
    <row r="166" spans="1:15">
      <c r="A166" s="90" t="e">
        <f>'Dashboard Production Quality'!#REF!</f>
        <v>#REF!</v>
      </c>
      <c r="B166" s="90" t="e">
        <f>'Dashboard Production Quality'!#REF!</f>
        <v>#REF!</v>
      </c>
      <c r="C166" s="90" t="e">
        <f>'Dashboard Production Quality'!#REF!</f>
        <v>#REF!</v>
      </c>
      <c r="D166" s="91"/>
      <c r="E166" s="92"/>
      <c r="F166" s="92"/>
      <c r="G166" s="92"/>
      <c r="H166" s="92"/>
      <c r="I166" s="92"/>
      <c r="J166" s="92"/>
      <c r="K166" s="92"/>
      <c r="L166" s="92"/>
      <c r="M166" s="92"/>
      <c r="N166" s="92"/>
      <c r="O166" s="92"/>
    </row>
    <row r="167" spans="1:15">
      <c r="A167" s="90" t="e">
        <f>'Dashboard Production Quality'!#REF!</f>
        <v>#REF!</v>
      </c>
      <c r="B167" s="90" t="e">
        <f>'Dashboard Production Quality'!#REF!</f>
        <v>#REF!</v>
      </c>
      <c r="C167" s="90" t="e">
        <f>'Dashboard Production Quality'!#REF!</f>
        <v>#REF!</v>
      </c>
      <c r="D167" s="140"/>
      <c r="E167"/>
      <c r="F167"/>
      <c r="G167"/>
      <c r="H167"/>
      <c r="I167"/>
      <c r="J167"/>
      <c r="K167"/>
      <c r="L167"/>
      <c r="M167"/>
      <c r="N167"/>
      <c r="O167"/>
    </row>
    <row r="168" spans="1:15">
      <c r="A168" s="90" t="e">
        <f>'Dashboard Production Quality'!#REF!</f>
        <v>#REF!</v>
      </c>
      <c r="B168" s="90" t="e">
        <f>'Dashboard Production Quality'!#REF!</f>
        <v>#REF!</v>
      </c>
      <c r="C168" s="90" t="e">
        <f>'Dashboard Production Quality'!#REF!</f>
        <v>#REF!</v>
      </c>
      <c r="D168" s="140"/>
      <c r="E168"/>
      <c r="F168"/>
      <c r="G168"/>
      <c r="H168"/>
      <c r="I168"/>
      <c r="J168"/>
      <c r="K168"/>
      <c r="L168"/>
      <c r="M168"/>
      <c r="N168"/>
      <c r="O168"/>
    </row>
    <row r="169" spans="1:15">
      <c r="A169" s="90" t="e">
        <f>'Dashboard Production Quality'!#REF!</f>
        <v>#REF!</v>
      </c>
      <c r="B169" s="90" t="e">
        <f>'Dashboard Production Quality'!#REF!</f>
        <v>#REF!</v>
      </c>
      <c r="C169" s="90" t="e">
        <f>'Dashboard Production Quality'!#REF!</f>
        <v>#REF!</v>
      </c>
      <c r="D169" s="140"/>
      <c r="E169"/>
      <c r="F169"/>
      <c r="G169"/>
      <c r="H169"/>
      <c r="I169"/>
      <c r="J169"/>
      <c r="K169"/>
      <c r="L169"/>
      <c r="M169"/>
      <c r="N169"/>
      <c r="O169"/>
    </row>
    <row r="170" spans="1:15">
      <c r="A170" s="90" t="e">
        <f>'Dashboard Production Quality'!#REF!</f>
        <v>#REF!</v>
      </c>
      <c r="B170" s="90" t="e">
        <f>'Dashboard Production Quality'!#REF!</f>
        <v>#REF!</v>
      </c>
      <c r="C170" s="90" t="e">
        <f>'Dashboard Production Quality'!#REF!</f>
        <v>#REF!</v>
      </c>
      <c r="D170" s="140"/>
      <c r="E170"/>
      <c r="F170"/>
      <c r="G170"/>
      <c r="H170"/>
      <c r="I170"/>
      <c r="J170"/>
      <c r="K170"/>
      <c r="L170"/>
      <c r="M170"/>
      <c r="N170"/>
      <c r="O170"/>
    </row>
    <row r="171" spans="1:15">
      <c r="A171" s="90" t="e">
        <f>'Dashboard Production Quality'!#REF!</f>
        <v>#REF!</v>
      </c>
      <c r="B171" s="90" t="e">
        <f>'Dashboard Production Quality'!#REF!</f>
        <v>#REF!</v>
      </c>
      <c r="C171" s="90" t="e">
        <f>'Dashboard Production Quality'!#REF!</f>
        <v>#REF!</v>
      </c>
      <c r="D171" s="140"/>
      <c r="E171"/>
      <c r="F171"/>
      <c r="G171"/>
      <c r="H171"/>
      <c r="I171"/>
      <c r="J171"/>
      <c r="K171"/>
      <c r="L171"/>
      <c r="M171"/>
      <c r="N171"/>
      <c r="O171"/>
    </row>
    <row r="172" spans="1:15">
      <c r="A172" s="90" t="e">
        <f>'Dashboard Production Quality'!#REF!</f>
        <v>#REF!</v>
      </c>
      <c r="B172" s="90" t="e">
        <f>'Dashboard Production Quality'!#REF!</f>
        <v>#REF!</v>
      </c>
      <c r="C172" s="90" t="e">
        <f>'Dashboard Production Quality'!#REF!</f>
        <v>#REF!</v>
      </c>
      <c r="D172" s="140"/>
      <c r="E172"/>
      <c r="F172"/>
      <c r="G172"/>
      <c r="H172"/>
      <c r="I172"/>
      <c r="J172"/>
      <c r="K172"/>
      <c r="L172"/>
      <c r="M172"/>
      <c r="N172"/>
      <c r="O172"/>
    </row>
    <row r="173" spans="1:15">
      <c r="A173" s="90" t="e">
        <f>'Dashboard Production Quality'!#REF!</f>
        <v>#REF!</v>
      </c>
      <c r="B173" s="90" t="e">
        <f>'Dashboard Production Quality'!#REF!</f>
        <v>#REF!</v>
      </c>
      <c r="C173" s="90" t="e">
        <f>'Dashboard Production Quality'!#REF!</f>
        <v>#REF!</v>
      </c>
      <c r="D173" s="140"/>
      <c r="E173"/>
      <c r="F173"/>
      <c r="G173"/>
      <c r="H173"/>
      <c r="I173"/>
      <c r="J173"/>
      <c r="K173"/>
      <c r="L173"/>
      <c r="M173"/>
      <c r="N173"/>
      <c r="O173"/>
    </row>
    <row r="174" spans="1:15">
      <c r="A174" s="90" t="e">
        <f>'Dashboard Production Quality'!#REF!</f>
        <v>#REF!</v>
      </c>
      <c r="B174" s="90" t="e">
        <f>'Dashboard Production Quality'!#REF!</f>
        <v>#REF!</v>
      </c>
      <c r="C174" s="90" t="e">
        <f>'Dashboard Production Quality'!#REF!</f>
        <v>#REF!</v>
      </c>
      <c r="D174" s="140"/>
      <c r="E174"/>
      <c r="F174"/>
      <c r="G174"/>
      <c r="H174"/>
      <c r="I174"/>
      <c r="J174"/>
      <c r="K174"/>
      <c r="L174"/>
      <c r="M174"/>
      <c r="N174"/>
      <c r="O174"/>
    </row>
    <row r="175" spans="1:15">
      <c r="A175" s="90" t="e">
        <f>'Dashboard Production Quality'!#REF!</f>
        <v>#REF!</v>
      </c>
      <c r="B175" s="90" t="e">
        <f>'Dashboard Production Quality'!#REF!</f>
        <v>#REF!</v>
      </c>
      <c r="C175" s="90" t="e">
        <f>'Dashboard Production Quality'!#REF!</f>
        <v>#REF!</v>
      </c>
      <c r="D175" s="140"/>
      <c r="E175"/>
      <c r="F175"/>
      <c r="G175"/>
      <c r="H175"/>
      <c r="I175"/>
      <c r="J175"/>
      <c r="K175"/>
      <c r="L175"/>
      <c r="M175"/>
      <c r="N175"/>
      <c r="O175"/>
    </row>
    <row r="176" spans="1:15">
      <c r="A176" s="90" t="e">
        <f>'Dashboard Production Quality'!#REF!</f>
        <v>#REF!</v>
      </c>
      <c r="B176" s="90" t="e">
        <f>'Dashboard Production Quality'!#REF!</f>
        <v>#REF!</v>
      </c>
      <c r="C176" s="90" t="e">
        <f>'Dashboard Production Quality'!#REF!</f>
        <v>#REF!</v>
      </c>
      <c r="D176" s="140"/>
      <c r="E176"/>
      <c r="F176"/>
      <c r="G176"/>
      <c r="H176"/>
      <c r="I176"/>
      <c r="J176"/>
      <c r="K176"/>
      <c r="L176"/>
      <c r="M176"/>
      <c r="N176"/>
      <c r="O176"/>
    </row>
    <row r="177" spans="1:15">
      <c r="A177" s="90" t="e">
        <f>'Dashboard Production Quality'!#REF!</f>
        <v>#REF!</v>
      </c>
      <c r="B177" s="90" t="e">
        <f>'Dashboard Production Quality'!#REF!</f>
        <v>#REF!</v>
      </c>
      <c r="C177" s="90" t="e">
        <f>'Dashboard Production Quality'!#REF!</f>
        <v>#REF!</v>
      </c>
      <c r="D177" s="140"/>
      <c r="E177"/>
      <c r="F177"/>
      <c r="G177"/>
      <c r="H177"/>
      <c r="I177"/>
      <c r="J177"/>
      <c r="K177"/>
      <c r="L177"/>
      <c r="M177"/>
      <c r="N177"/>
      <c r="O177"/>
    </row>
    <row r="178" spans="1:15">
      <c r="A178" s="90" t="e">
        <f>'Dashboard Production Quality'!#REF!</f>
        <v>#REF!</v>
      </c>
      <c r="B178" s="90" t="e">
        <f>'Dashboard Production Quality'!#REF!</f>
        <v>#REF!</v>
      </c>
      <c r="C178" s="90" t="e">
        <f>'Dashboard Production Quality'!#REF!</f>
        <v>#REF!</v>
      </c>
      <c r="D178" s="140"/>
      <c r="E178"/>
      <c r="F178"/>
      <c r="G178"/>
      <c r="H178"/>
      <c r="I178"/>
      <c r="J178"/>
      <c r="K178"/>
      <c r="L178"/>
      <c r="M178"/>
      <c r="N178"/>
      <c r="O178"/>
    </row>
    <row r="179" spans="1:15">
      <c r="A179" s="90" t="e">
        <f>'Dashboard Production Quality'!#REF!</f>
        <v>#REF!</v>
      </c>
      <c r="B179" s="90" t="e">
        <f>'Dashboard Production Quality'!#REF!</f>
        <v>#REF!</v>
      </c>
      <c r="C179" s="90" t="e">
        <f>'Dashboard Production Quality'!#REF!</f>
        <v>#REF!</v>
      </c>
      <c r="D179" s="140"/>
      <c r="E179"/>
      <c r="F179"/>
      <c r="G179"/>
      <c r="H179"/>
      <c r="I179"/>
      <c r="J179"/>
      <c r="K179"/>
      <c r="L179"/>
      <c r="M179"/>
      <c r="N179"/>
      <c r="O179"/>
    </row>
    <row r="180" spans="1:15">
      <c r="A180" s="90" t="e">
        <f>'Dashboard Production Quality'!#REF!</f>
        <v>#REF!</v>
      </c>
      <c r="B180" s="90" t="e">
        <f>'Dashboard Production Quality'!#REF!</f>
        <v>#REF!</v>
      </c>
      <c r="C180" s="90" t="e">
        <f>'Dashboard Production Quality'!#REF!</f>
        <v>#REF!</v>
      </c>
      <c r="D180" s="140"/>
      <c r="E180"/>
      <c r="F180"/>
      <c r="G180"/>
      <c r="H180"/>
      <c r="I180"/>
      <c r="J180"/>
      <c r="K180"/>
      <c r="L180"/>
      <c r="M180"/>
      <c r="N180"/>
      <c r="O180"/>
    </row>
    <row r="181" spans="1:15">
      <c r="A181" s="90" t="e">
        <f>'Dashboard Production Quality'!#REF!</f>
        <v>#REF!</v>
      </c>
      <c r="B181" s="90" t="e">
        <f>'Dashboard Production Quality'!#REF!</f>
        <v>#REF!</v>
      </c>
      <c r="C181" s="90" t="e">
        <f>'Dashboard Production Quality'!#REF!</f>
        <v>#REF!</v>
      </c>
      <c r="D181" s="140"/>
      <c r="E181"/>
      <c r="F181"/>
      <c r="G181"/>
      <c r="H181"/>
      <c r="I181"/>
      <c r="J181"/>
      <c r="K181"/>
      <c r="L181"/>
      <c r="M181"/>
      <c r="N181"/>
      <c r="O181"/>
    </row>
    <row r="182" spans="1:15">
      <c r="A182" s="90" t="e">
        <f>'Dashboard Production Quality'!#REF!</f>
        <v>#REF!</v>
      </c>
      <c r="B182" s="90" t="e">
        <f>'Dashboard Production Quality'!#REF!</f>
        <v>#REF!</v>
      </c>
      <c r="C182" s="90" t="e">
        <f>'Dashboard Production Quality'!#REF!</f>
        <v>#REF!</v>
      </c>
      <c r="D182" s="140"/>
      <c r="E182"/>
      <c r="F182"/>
      <c r="G182"/>
      <c r="H182"/>
      <c r="I182"/>
      <c r="J182"/>
      <c r="K182"/>
      <c r="L182"/>
      <c r="M182"/>
      <c r="N182"/>
      <c r="O182"/>
    </row>
    <row r="183" spans="1:15">
      <c r="A183" s="90" t="e">
        <f>'Dashboard Production Quality'!#REF!</f>
        <v>#REF!</v>
      </c>
      <c r="B183" s="90" t="e">
        <f>'Dashboard Production Quality'!#REF!</f>
        <v>#REF!</v>
      </c>
      <c r="C183" s="90" t="e">
        <f>'Dashboard Production Quality'!#REF!</f>
        <v>#REF!</v>
      </c>
      <c r="D183" s="140"/>
      <c r="E183"/>
      <c r="F183"/>
      <c r="G183"/>
      <c r="H183"/>
      <c r="I183"/>
      <c r="J183"/>
      <c r="K183"/>
      <c r="L183"/>
      <c r="M183"/>
      <c r="N183"/>
      <c r="O183"/>
    </row>
    <row r="184" spans="1:15">
      <c r="A184" s="90" t="e">
        <f>'Dashboard Production Quality'!#REF!</f>
        <v>#REF!</v>
      </c>
      <c r="B184" s="90" t="e">
        <f>'Dashboard Production Quality'!#REF!</f>
        <v>#REF!</v>
      </c>
      <c r="C184" s="90" t="e">
        <f>'Dashboard Production Quality'!#REF!</f>
        <v>#REF!</v>
      </c>
      <c r="D184" s="140"/>
      <c r="E184"/>
      <c r="F184"/>
      <c r="G184"/>
      <c r="H184"/>
      <c r="I184"/>
      <c r="J184"/>
      <c r="K184"/>
      <c r="L184"/>
      <c r="M184"/>
      <c r="N184"/>
      <c r="O184"/>
    </row>
    <row r="185" spans="1:15">
      <c r="A185" s="90" t="e">
        <f>'Dashboard Production Quality'!#REF!</f>
        <v>#REF!</v>
      </c>
      <c r="B185" s="90" t="e">
        <f>'Dashboard Production Quality'!#REF!</f>
        <v>#REF!</v>
      </c>
      <c r="C185" s="90" t="e">
        <f>'Dashboard Production Quality'!#REF!</f>
        <v>#REF!</v>
      </c>
      <c r="D185" s="140"/>
      <c r="E185"/>
      <c r="F185"/>
      <c r="G185"/>
      <c r="H185"/>
      <c r="I185"/>
      <c r="J185"/>
      <c r="K185"/>
      <c r="L185"/>
      <c r="M185"/>
      <c r="N185"/>
      <c r="O185"/>
    </row>
    <row r="186" spans="1:15">
      <c r="A186" s="90" t="e">
        <f>'Dashboard Production Quality'!#REF!</f>
        <v>#REF!</v>
      </c>
      <c r="B186" s="90" t="e">
        <f>'Dashboard Production Quality'!#REF!</f>
        <v>#REF!</v>
      </c>
      <c r="C186" s="90" t="e">
        <f>'Dashboard Production Quality'!#REF!</f>
        <v>#REF!</v>
      </c>
      <c r="D186" s="140"/>
      <c r="E186"/>
      <c r="F186"/>
      <c r="G186"/>
      <c r="H186"/>
      <c r="I186"/>
      <c r="J186"/>
      <c r="K186"/>
      <c r="L186"/>
      <c r="M186"/>
      <c r="N186"/>
      <c r="O186"/>
    </row>
    <row r="187" spans="1:15">
      <c r="A187" s="90" t="e">
        <f>'Dashboard Production Quality'!#REF!</f>
        <v>#REF!</v>
      </c>
      <c r="B187" s="90" t="e">
        <f>'Dashboard Production Quality'!#REF!</f>
        <v>#REF!</v>
      </c>
      <c r="C187" s="90" t="e">
        <f>'Dashboard Production Quality'!#REF!</f>
        <v>#REF!</v>
      </c>
      <c r="D187" s="140"/>
      <c r="E187"/>
      <c r="F187"/>
      <c r="G187"/>
      <c r="H187"/>
      <c r="I187"/>
      <c r="J187"/>
      <c r="K187"/>
      <c r="L187"/>
      <c r="M187"/>
      <c r="N187"/>
      <c r="O187"/>
    </row>
  </sheetData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Q170"/>
  <sheetViews>
    <sheetView workbookViewId="0">
      <selection activeCell="D9" sqref="D9:D10"/>
    </sheetView>
  </sheetViews>
  <sheetFormatPr defaultColWidth="9.1796875" defaultRowHeight="14.5"/>
  <cols>
    <col min="1" max="1" width="9.453125" style="90" bestFit="1" customWidth="1"/>
    <col min="2" max="2" width="35.81640625" style="90" customWidth="1"/>
    <col min="3" max="3" width="9.1796875" style="90"/>
    <col min="4" max="4" width="15.453125" style="90" bestFit="1" customWidth="1"/>
    <col min="5" max="8" width="13.54296875" style="90" customWidth="1"/>
    <col min="9" max="9" width="14.453125" style="90" customWidth="1"/>
    <col min="10" max="10" width="13" style="90" customWidth="1"/>
    <col min="11" max="11" width="13.453125" style="90" customWidth="1"/>
    <col min="12" max="15" width="13.453125" style="90" bestFit="1" customWidth="1"/>
    <col min="16" max="16" width="10.1796875" style="90" bestFit="1" customWidth="1"/>
    <col min="17" max="17" width="13.1796875" style="90" customWidth="1"/>
    <col min="18" max="16384" width="9.1796875" style="90"/>
  </cols>
  <sheetData>
    <row r="1" spans="1:16">
      <c r="B1" s="90">
        <f>'[1]Dashboard Production Quality'!B1</f>
        <v>0</v>
      </c>
      <c r="C1" s="90">
        <f>'[1]Dashboard Production Quality'!C1</f>
        <v>0</v>
      </c>
    </row>
    <row r="2" spans="1:16">
      <c r="B2" s="90">
        <f>'[1]Dashboard Production Quality'!B2</f>
        <v>45444</v>
      </c>
      <c r="C2" s="90">
        <f>'[1]Dashboard Production Quality'!C2</f>
        <v>0</v>
      </c>
    </row>
    <row r="3" spans="1:16">
      <c r="B3" s="90">
        <f>'[1]Dashboard Production Quality'!B3</f>
        <v>0</v>
      </c>
      <c r="C3" s="90">
        <f>'[1]Dashboard Production Quality'!C3</f>
        <v>0</v>
      </c>
    </row>
    <row r="4" spans="1:16">
      <c r="A4" s="90">
        <f>'[1]Dashboard Production Quality'!A4</f>
        <v>0</v>
      </c>
      <c r="C4" s="90" t="str">
        <f>'[1]Dashboard Production Quality'!C4</f>
        <v>Unit</v>
      </c>
      <c r="D4" s="90" t="s">
        <v>114</v>
      </c>
      <c r="E4" s="90" t="s">
        <v>115</v>
      </c>
      <c r="F4" s="90" t="s">
        <v>116</v>
      </c>
      <c r="G4" s="90" t="s">
        <v>117</v>
      </c>
      <c r="H4" s="90" t="s">
        <v>118</v>
      </c>
      <c r="I4" s="90" t="s">
        <v>119</v>
      </c>
      <c r="J4" s="90" t="s">
        <v>120</v>
      </c>
      <c r="K4" s="90" t="s">
        <v>121</v>
      </c>
      <c r="L4" s="90" t="s">
        <v>122</v>
      </c>
      <c r="M4" s="90" t="s">
        <v>123</v>
      </c>
      <c r="N4" s="90" t="s">
        <v>124</v>
      </c>
      <c r="O4" s="90" t="s">
        <v>125</v>
      </c>
    </row>
    <row r="5" spans="1:16">
      <c r="A5" s="90" t="str">
        <f>'[1]Dashboard Production Quality'!A5</f>
        <v xml:space="preserve">DASHBOARD - VOLUMES PRODUCED - NON-REVENUE WATER </v>
      </c>
      <c r="B5" s="90">
        <f>'[1]Dashboard Production Quality'!B5</f>
        <v>0</v>
      </c>
      <c r="C5" s="90">
        <f>'[1]Dashboard Production Quality'!C5</f>
        <v>0</v>
      </c>
      <c r="D5"/>
      <c r="E5"/>
      <c r="F5"/>
      <c r="G5"/>
      <c r="H5"/>
      <c r="I5"/>
      <c r="J5"/>
      <c r="K5"/>
      <c r="L5"/>
      <c r="M5"/>
      <c r="N5"/>
      <c r="O5"/>
    </row>
    <row r="6" spans="1:16">
      <c r="A6" s="90">
        <f>'[1]Dashboard Production Quality'!A7</f>
        <v>1</v>
      </c>
      <c r="B6" s="113" t="str">
        <f>'[1]Dashboard Production Quality'!B6</f>
        <v>DTI PRODUCTION SITE</v>
      </c>
      <c r="C6" s="90">
        <f>'[1]Dashboard Production Quality'!C6</f>
        <v>0</v>
      </c>
      <c r="D6"/>
      <c r="E6"/>
      <c r="F6"/>
      <c r="G6"/>
      <c r="H6"/>
      <c r="I6"/>
      <c r="J6"/>
      <c r="K6"/>
      <c r="L6"/>
      <c r="M6"/>
      <c r="N6"/>
      <c r="O6"/>
    </row>
    <row r="7" spans="1:16">
      <c r="A7" s="90">
        <f>'[1]Dashboard Production Quality'!A7</f>
        <v>1</v>
      </c>
      <c r="B7" s="90" t="str">
        <f>'[1]Dashboard Production Quality'!B7</f>
        <v>Water Volume Abstracted</v>
      </c>
      <c r="C7" s="90" t="str">
        <f>'[1]Dashboard Production Quality'!C7</f>
        <v>M3</v>
      </c>
      <c r="D7">
        <v>56981</v>
      </c>
      <c r="E7">
        <v>55030</v>
      </c>
      <c r="F7">
        <v>50487</v>
      </c>
      <c r="G7">
        <v>38821</v>
      </c>
      <c r="H7">
        <v>40340</v>
      </c>
      <c r="I7">
        <v>51708</v>
      </c>
      <c r="J7">
        <v>55682</v>
      </c>
      <c r="K7">
        <v>51496</v>
      </c>
      <c r="L7">
        <v>46616</v>
      </c>
      <c r="M7">
        <v>46282</v>
      </c>
      <c r="N7">
        <v>39062</v>
      </c>
      <c r="O7">
        <v>52474</v>
      </c>
    </row>
    <row r="8" spans="1:16">
      <c r="A8" s="90" t="str">
        <f>'[1]Dashboard Production Quality'!A8</f>
        <v>1a</v>
      </c>
      <c r="B8" s="90" t="str">
        <f>'[1]Dashboard Production Quality'!B8</f>
        <v>Power Grid</v>
      </c>
      <c r="C8" s="90" t="str">
        <f>'[1]Dashboard Production Quality'!C8</f>
        <v>KWH</v>
      </c>
      <c r="D8">
        <v>48802</v>
      </c>
      <c r="E8">
        <v>47470</v>
      </c>
      <c r="F8">
        <v>34266</v>
      </c>
      <c r="G8">
        <v>26459</v>
      </c>
      <c r="H8">
        <v>40178</v>
      </c>
      <c r="I8">
        <v>54738</v>
      </c>
      <c r="J8">
        <v>32787</v>
      </c>
      <c r="K8">
        <v>31589</v>
      </c>
      <c r="L8">
        <v>40890</v>
      </c>
      <c r="M8">
        <v>41837</v>
      </c>
      <c r="N8">
        <v>39056</v>
      </c>
      <c r="O8" s="101">
        <v>26345</v>
      </c>
    </row>
    <row r="9" spans="1:16">
      <c r="A9" s="90" t="str">
        <f>'[1]Dashboard Production Quality'!A12</f>
        <v>1e</v>
      </c>
      <c r="B9" s="90" t="str">
        <f>'[1]Dashboard Production Quality'!B12</f>
        <v>Power  Efficiency</v>
      </c>
      <c r="C9" s="90" t="str">
        <f>'[1]Dashboard Production Quality'!C12</f>
        <v>KWH/M3</v>
      </c>
      <c r="D9" s="95">
        <f>D13/D7</f>
        <v>1.1763394815815797</v>
      </c>
      <c r="E9" s="95">
        <f t="shared" ref="E9:O9" si="0">E13/E7</f>
        <v>1.5718153734326732</v>
      </c>
      <c r="F9" s="95">
        <f t="shared" si="0"/>
        <v>1.023007110741379</v>
      </c>
      <c r="G9" s="95">
        <f t="shared" si="0"/>
        <v>1.0043195693052729</v>
      </c>
      <c r="H9" s="95">
        <f t="shared" si="0"/>
        <v>1.2183624194348042</v>
      </c>
      <c r="I9" s="95">
        <f t="shared" si="0"/>
        <v>1.2626315076970682</v>
      </c>
      <c r="J9" s="95">
        <f t="shared" si="0"/>
        <v>0.75650964405014187</v>
      </c>
      <c r="K9" s="95">
        <f t="shared" si="0"/>
        <v>0.81881641292527585</v>
      </c>
      <c r="L9" s="95">
        <f t="shared" si="0"/>
        <v>1.1409601853440878</v>
      </c>
      <c r="M9" s="95">
        <f t="shared" si="0"/>
        <v>1.1562983449289141</v>
      </c>
      <c r="N9" s="95">
        <f t="shared" si="0"/>
        <v>1.1582246172751012</v>
      </c>
      <c r="O9" s="95">
        <f t="shared" si="0"/>
        <v>0.71973453519838393</v>
      </c>
    </row>
    <row r="10" spans="1:16">
      <c r="A10" s="90" t="str">
        <f>'[1]Dashboard Production Quality'!A13</f>
        <v>1f</v>
      </c>
      <c r="B10" s="90" t="str">
        <f>'[1]Dashboard Production Quality'!B13</f>
        <v>Production Loss</v>
      </c>
      <c r="C10" s="90" t="str">
        <f>'[1]Dashboard Production Quality'!C13</f>
        <v>M3</v>
      </c>
      <c r="D10">
        <v>841</v>
      </c>
      <c r="E10">
        <v>1000</v>
      </c>
      <c r="F10">
        <v>697</v>
      </c>
      <c r="G10">
        <v>631</v>
      </c>
      <c r="H10">
        <v>529</v>
      </c>
      <c r="I10">
        <v>968</v>
      </c>
      <c r="J10">
        <v>2400</v>
      </c>
      <c r="K10">
        <v>1896</v>
      </c>
      <c r="L10">
        <v>2350</v>
      </c>
      <c r="M10">
        <v>2589</v>
      </c>
      <c r="N10">
        <v>2189</v>
      </c>
      <c r="O10">
        <v>2230</v>
      </c>
    </row>
    <row r="11" spans="1:16">
      <c r="A11" s="90">
        <f>'[1]Dashboard Production Quality'!A15</f>
        <v>0</v>
      </c>
      <c r="B11" s="90" t="str">
        <f>'[1]Dashboard Production Quality'!B9</f>
        <v>Power Solar</v>
      </c>
      <c r="C11" s="90" t="str">
        <f>'[1]Dashboard Production Quality'!C10</f>
        <v>KWH</v>
      </c>
      <c r="D11">
        <v>18227</v>
      </c>
      <c r="E11">
        <v>39027</v>
      </c>
      <c r="F11">
        <v>17382.560000000001</v>
      </c>
      <c r="G11">
        <v>12529.69</v>
      </c>
      <c r="H11">
        <v>8970.74</v>
      </c>
      <c r="I11">
        <v>10550.15</v>
      </c>
      <c r="J11">
        <v>9336.9699999999993</v>
      </c>
      <c r="K11">
        <v>10576.77</v>
      </c>
      <c r="L11">
        <v>12297</v>
      </c>
      <c r="M11">
        <v>11678.8</v>
      </c>
      <c r="N11">
        <v>6186.57</v>
      </c>
      <c r="O11">
        <v>11422.35</v>
      </c>
    </row>
    <row r="12" spans="1:16">
      <c r="B12" s="90" t="str">
        <f>'[1]Dashboard Production Quality'!B11</f>
        <v>% Solar</v>
      </c>
      <c r="D12" s="137">
        <f>D11/D13</f>
        <v>0.27192707634009161</v>
      </c>
      <c r="E12" s="137">
        <f t="shared" ref="E12:P12" si="1">E11/E13</f>
        <v>0.45119483912736857</v>
      </c>
      <c r="F12" s="137">
        <f t="shared" si="1"/>
        <v>0.33655459126062764</v>
      </c>
      <c r="G12" s="137">
        <f t="shared" si="1"/>
        <v>0.321367299080836</v>
      </c>
      <c r="H12" s="137">
        <f t="shared" si="1"/>
        <v>0.18252227829238349</v>
      </c>
      <c r="I12" s="137">
        <f t="shared" si="1"/>
        <v>0.16159364295052012</v>
      </c>
      <c r="J12" s="137">
        <f t="shared" si="1"/>
        <v>0.22165455915005161</v>
      </c>
      <c r="K12" s="137">
        <f t="shared" si="1"/>
        <v>0.25083782414029199</v>
      </c>
      <c r="L12" s="137">
        <f t="shared" si="1"/>
        <v>0.231203113542783</v>
      </c>
      <c r="M12" s="137">
        <f t="shared" si="1"/>
        <v>0.21823087760997684</v>
      </c>
      <c r="N12" s="137">
        <f t="shared" si="1"/>
        <v>0.13674223192891119</v>
      </c>
      <c r="O12" s="137">
        <f t="shared" si="1"/>
        <v>0.30243980581110408</v>
      </c>
      <c r="P12" s="137" t="e">
        <f t="shared" si="1"/>
        <v>#DIV/0!</v>
      </c>
    </row>
    <row r="13" spans="1:16">
      <c r="B13" s="90" t="str">
        <f>'[1]Dashboard Production Quality'!B10</f>
        <v>Total Power Consumption</v>
      </c>
      <c r="D13" s="90">
        <f>D8+D11</f>
        <v>67029</v>
      </c>
      <c r="E13" s="90">
        <f t="shared" ref="E13:O13" si="2">E8+E11</f>
        <v>86497</v>
      </c>
      <c r="F13" s="90">
        <f t="shared" si="2"/>
        <v>51648.56</v>
      </c>
      <c r="G13" s="90">
        <f t="shared" si="2"/>
        <v>38988.69</v>
      </c>
      <c r="H13" s="90">
        <f t="shared" si="2"/>
        <v>49148.74</v>
      </c>
      <c r="I13" s="90">
        <f t="shared" si="2"/>
        <v>65288.15</v>
      </c>
      <c r="J13" s="90">
        <f t="shared" si="2"/>
        <v>42123.97</v>
      </c>
      <c r="K13" s="90">
        <f t="shared" si="2"/>
        <v>42165.770000000004</v>
      </c>
      <c r="L13" s="90">
        <f t="shared" si="2"/>
        <v>53187</v>
      </c>
      <c r="M13" s="90">
        <f t="shared" si="2"/>
        <v>53515.8</v>
      </c>
      <c r="N13" s="90">
        <f t="shared" si="2"/>
        <v>45242.57</v>
      </c>
      <c r="O13" s="90">
        <f t="shared" si="2"/>
        <v>37767.35</v>
      </c>
    </row>
    <row r="14" spans="1:16">
      <c r="A14" s="90">
        <f>'[1]Dashboard Production Quality'!A15</f>
        <v>0</v>
      </c>
      <c r="B14" s="113" t="str">
        <f>'[1]Dashboard Production Quality'!B15</f>
        <v>WATERWORKS PRODUCTION SITE</v>
      </c>
      <c r="C14" s="90">
        <f>'[1]Dashboard Production Quality'!C15</f>
        <v>0</v>
      </c>
      <c r="D14"/>
      <c r="E14"/>
      <c r="F14"/>
      <c r="G14"/>
      <c r="H14"/>
      <c r="I14"/>
      <c r="J14"/>
      <c r="K14"/>
      <c r="L14"/>
      <c r="M14"/>
      <c r="N14"/>
      <c r="O14"/>
    </row>
    <row r="15" spans="1:16">
      <c r="A15" s="90">
        <f>'[1]Dashboard Production Quality'!A16</f>
        <v>2</v>
      </c>
      <c r="B15" s="90" t="str">
        <f>'[1]Dashboard Production Quality'!B16</f>
        <v>Water Volume Abstracted</v>
      </c>
      <c r="C15" s="90" t="str">
        <f>'[1]Dashboard Production Quality'!C16</f>
        <v>M3</v>
      </c>
      <c r="D15">
        <v>19469</v>
      </c>
      <c r="E15">
        <v>18932</v>
      </c>
      <c r="F15">
        <v>18408</v>
      </c>
      <c r="G15">
        <v>19151</v>
      </c>
      <c r="H15">
        <v>17021</v>
      </c>
      <c r="I15">
        <v>19626</v>
      </c>
      <c r="J15">
        <v>25350</v>
      </c>
      <c r="K15">
        <v>18261</v>
      </c>
      <c r="L15">
        <v>19009</v>
      </c>
      <c r="M15">
        <v>18212</v>
      </c>
      <c r="N15">
        <v>18046</v>
      </c>
      <c r="O15">
        <v>17991</v>
      </c>
    </row>
    <row r="16" spans="1:16">
      <c r="A16" s="90" t="str">
        <f>'[1]Dashboard Production Quality'!A17</f>
        <v>2a</v>
      </c>
      <c r="B16" s="90" t="str">
        <f>'[1]Dashboard Production Quality'!B17</f>
        <v>Power Grid</v>
      </c>
      <c r="C16" s="90" t="str">
        <f>'[1]Dashboard Production Quality'!C17</f>
        <v>KWH</v>
      </c>
      <c r="D16">
        <v>30940</v>
      </c>
      <c r="E16">
        <v>30655</v>
      </c>
      <c r="F16">
        <v>28488</v>
      </c>
      <c r="G16">
        <v>29580</v>
      </c>
      <c r="H16">
        <v>29607</v>
      </c>
      <c r="I16">
        <v>31138</v>
      </c>
      <c r="J16">
        <v>53995.5</v>
      </c>
      <c r="K16">
        <v>29587</v>
      </c>
      <c r="L16">
        <v>31257</v>
      </c>
      <c r="M16">
        <v>31962</v>
      </c>
      <c r="N16">
        <v>27296</v>
      </c>
      <c r="O16">
        <v>29083</v>
      </c>
    </row>
    <row r="17" spans="1:15">
      <c r="A17" s="90" t="str">
        <f>'[1]Dashboard Production Quality'!A21</f>
        <v>2e</v>
      </c>
      <c r="B17" s="90" t="str">
        <f>'[1]Dashboard Production Quality'!B21</f>
        <v>Power  Efficiency</v>
      </c>
      <c r="C17" s="90" t="str">
        <f>'[1]Dashboard Production Quality'!C21</f>
        <v>KWH/M3</v>
      </c>
      <c r="D17" s="96">
        <f>D21/D15</f>
        <v>2.0498520725255536</v>
      </c>
      <c r="E17" s="96">
        <f t="shared" ref="E17:O17" si="3">E21/E15</f>
        <v>2.6289351362772027</v>
      </c>
      <c r="F17" s="96">
        <f t="shared" si="3"/>
        <v>2.0665145588874405</v>
      </c>
      <c r="G17" s="96">
        <f t="shared" si="3"/>
        <v>2.1020688214714638</v>
      </c>
      <c r="H17" s="96">
        <f t="shared" si="3"/>
        <v>2.2010980553433992</v>
      </c>
      <c r="I17" s="96">
        <f t="shared" si="3"/>
        <v>2.1680423927443186</v>
      </c>
      <c r="J17" s="96">
        <f t="shared" si="3"/>
        <v>2.5128015779092703</v>
      </c>
      <c r="K17" s="96">
        <f t="shared" si="3"/>
        <v>2.2065719292481245</v>
      </c>
      <c r="L17" s="96">
        <f t="shared" si="3"/>
        <v>2.0299331895417958</v>
      </c>
      <c r="M17" s="96">
        <f t="shared" si="3"/>
        <v>2.403567428069405</v>
      </c>
      <c r="N17" s="96">
        <f t="shared" si="3"/>
        <v>2.0179940152942479</v>
      </c>
      <c r="O17" s="96">
        <f t="shared" si="3"/>
        <v>2.1843482852537379</v>
      </c>
    </row>
    <row r="18" spans="1:15">
      <c r="A18" s="90" t="str">
        <f>'[1]Dashboard Production Quality'!A22</f>
        <v>2f</v>
      </c>
      <c r="B18" s="90" t="str">
        <f>'[1]Dashboard Production Quality'!B22</f>
        <v>Production Loss</v>
      </c>
      <c r="C18" s="90" t="str">
        <f>'[1]Dashboard Production Quality'!C22</f>
        <v>M3</v>
      </c>
      <c r="D18">
        <v>349</v>
      </c>
      <c r="E18">
        <v>452</v>
      </c>
      <c r="F18">
        <v>406</v>
      </c>
      <c r="G18">
        <v>321</v>
      </c>
      <c r="H18">
        <v>298</v>
      </c>
      <c r="I18">
        <v>214</v>
      </c>
      <c r="J18"/>
      <c r="K18">
        <v>325</v>
      </c>
      <c r="L18">
        <v>451</v>
      </c>
      <c r="M18">
        <v>329</v>
      </c>
      <c r="N18">
        <v>299</v>
      </c>
      <c r="O18" s="101"/>
    </row>
    <row r="19" spans="1:15">
      <c r="A19" s="90">
        <f>'[1]Dashboard Production Quality'!A24</f>
        <v>0</v>
      </c>
      <c r="B19" s="90" t="str">
        <f>'[1]Dashboard Production Quality'!B18</f>
        <v xml:space="preserve">Power solar </v>
      </c>
      <c r="C19" s="90" t="str">
        <f>'[1]Dashboard Production Quality'!C19</f>
        <v>KWH</v>
      </c>
      <c r="D19">
        <v>8968.57</v>
      </c>
      <c r="E19">
        <v>19116</v>
      </c>
      <c r="F19">
        <v>9552.4</v>
      </c>
      <c r="G19">
        <v>10676.72</v>
      </c>
      <c r="H19">
        <v>7857.89</v>
      </c>
      <c r="I19">
        <v>11412</v>
      </c>
      <c r="J19">
        <v>9704.02</v>
      </c>
      <c r="K19">
        <v>10707.21</v>
      </c>
      <c r="L19">
        <v>7330</v>
      </c>
      <c r="M19">
        <v>11811.77</v>
      </c>
      <c r="N19">
        <v>9120.7199999999993</v>
      </c>
      <c r="O19">
        <v>10215.61</v>
      </c>
    </row>
    <row r="20" spans="1:15">
      <c r="B20" s="90" t="str">
        <f>'[1]Dashboard Production Quality'!B20</f>
        <v>% Solar</v>
      </c>
      <c r="D20" s="116">
        <f>D19/D21</f>
        <v>0.22472792184736259</v>
      </c>
      <c r="E20" s="116">
        <f t="shared" ref="E20:O20" si="4">E19/E21</f>
        <v>0.38407908219645981</v>
      </c>
      <c r="F20" s="116">
        <f t="shared" si="4"/>
        <v>0.25111197568900429</v>
      </c>
      <c r="G20" s="116">
        <f t="shared" si="4"/>
        <v>0.26521584470865978</v>
      </c>
      <c r="H20" s="116">
        <f t="shared" si="4"/>
        <v>0.20974010600324733</v>
      </c>
      <c r="I20" s="116">
        <f t="shared" si="4"/>
        <v>0.2682021151586369</v>
      </c>
      <c r="J20" s="116">
        <f t="shared" si="4"/>
        <v>0.15234055138877028</v>
      </c>
      <c r="K20" s="116">
        <f t="shared" si="4"/>
        <v>0.26572577052633617</v>
      </c>
      <c r="L20" s="116">
        <f t="shared" si="4"/>
        <v>0.18996034934045145</v>
      </c>
      <c r="M20" s="116">
        <f t="shared" si="4"/>
        <v>0.26983670814736771</v>
      </c>
      <c r="N20" s="116">
        <f t="shared" si="4"/>
        <v>0.25045418697784971</v>
      </c>
      <c r="O20" s="116">
        <f t="shared" si="4"/>
        <v>0.25994837985363861</v>
      </c>
    </row>
    <row r="21" spans="1:15">
      <c r="B21" s="90" t="str">
        <f>'[1]Dashboard Production Quality'!B19</f>
        <v>Total Power Consumption</v>
      </c>
      <c r="D21" s="90">
        <f>D19+D16</f>
        <v>39908.57</v>
      </c>
      <c r="E21" s="90">
        <f t="shared" ref="E21:O21" si="5">E19+E16</f>
        <v>49771</v>
      </c>
      <c r="F21" s="90">
        <f t="shared" si="5"/>
        <v>38040.400000000001</v>
      </c>
      <c r="G21" s="90">
        <f t="shared" si="5"/>
        <v>40256.720000000001</v>
      </c>
      <c r="H21" s="90">
        <f t="shared" si="5"/>
        <v>37464.89</v>
      </c>
      <c r="I21" s="90">
        <f t="shared" si="5"/>
        <v>42550</v>
      </c>
      <c r="J21" s="90">
        <f t="shared" si="5"/>
        <v>63699.520000000004</v>
      </c>
      <c r="K21" s="90">
        <f t="shared" si="5"/>
        <v>40294.21</v>
      </c>
      <c r="L21" s="90">
        <f t="shared" si="5"/>
        <v>38587</v>
      </c>
      <c r="M21" s="90">
        <f t="shared" si="5"/>
        <v>43773.770000000004</v>
      </c>
      <c r="N21" s="90">
        <f t="shared" si="5"/>
        <v>36416.720000000001</v>
      </c>
      <c r="O21" s="90">
        <f t="shared" si="5"/>
        <v>39298.61</v>
      </c>
    </row>
    <row r="22" spans="1:15">
      <c r="A22" s="90">
        <f>'[1]Dashboard Production Quality'!A24</f>
        <v>0</v>
      </c>
      <c r="B22" s="113" t="str">
        <f>'[1]Dashboard Production Quality'!B24</f>
        <v>A.I.C PRODUCTION SITE</v>
      </c>
      <c r="C22" s="90">
        <f>'[1]Dashboard Production Quality'!C24</f>
        <v>0</v>
      </c>
      <c r="D22"/>
      <c r="E22"/>
      <c r="F22"/>
      <c r="G22"/>
      <c r="H22"/>
      <c r="I22"/>
      <c r="J22"/>
      <c r="K22"/>
      <c r="L22"/>
      <c r="M22"/>
      <c r="N22"/>
      <c r="O22"/>
    </row>
    <row r="23" spans="1:15">
      <c r="A23" s="90">
        <f>'[1]Dashboard Production Quality'!A25</f>
        <v>3</v>
      </c>
      <c r="B23" s="90" t="str">
        <f>'[1]Dashboard Production Quality'!B25</f>
        <v>Water Volume Abstracted</v>
      </c>
      <c r="C23" s="90" t="str">
        <f>'[1]Dashboard Production Quality'!C25</f>
        <v>M3</v>
      </c>
      <c r="D23">
        <v>12818</v>
      </c>
      <c r="E23">
        <v>16776</v>
      </c>
      <c r="F23">
        <v>13194</v>
      </c>
      <c r="G23">
        <v>15679</v>
      </c>
      <c r="H23">
        <v>14467</v>
      </c>
      <c r="I23">
        <v>17124</v>
      </c>
      <c r="J23">
        <v>10178</v>
      </c>
      <c r="K23">
        <v>8906</v>
      </c>
      <c r="L23">
        <v>10451</v>
      </c>
      <c r="M23">
        <v>7519</v>
      </c>
      <c r="N23">
        <v>8689</v>
      </c>
      <c r="O23">
        <v>11521</v>
      </c>
    </row>
    <row r="24" spans="1:15">
      <c r="A24" s="90" t="str">
        <f>'[1]Dashboard Production Quality'!A26</f>
        <v>3a</v>
      </c>
      <c r="B24" s="90" t="str">
        <f>'[1]Dashboard Production Quality'!B26</f>
        <v>Power Consumption</v>
      </c>
      <c r="C24" s="90" t="str">
        <f>'[1]Dashboard Production Quality'!C26</f>
        <v>KWH</v>
      </c>
      <c r="D24">
        <v>6315</v>
      </c>
      <c r="E24">
        <v>7758</v>
      </c>
      <c r="F24">
        <v>7316</v>
      </c>
      <c r="G24">
        <v>8108</v>
      </c>
      <c r="H24">
        <v>7826</v>
      </c>
      <c r="I24">
        <v>8915</v>
      </c>
      <c r="J24">
        <v>8035</v>
      </c>
      <c r="K24">
        <v>4752</v>
      </c>
      <c r="L24">
        <v>5398</v>
      </c>
      <c r="M24">
        <v>4166</v>
      </c>
      <c r="N24">
        <v>5893</v>
      </c>
      <c r="O24">
        <v>6519</v>
      </c>
    </row>
    <row r="25" spans="1:15">
      <c r="A25" s="90" t="str">
        <f>'[1]Dashboard Production Quality'!A27</f>
        <v>3b</v>
      </c>
      <c r="B25" s="90" t="str">
        <f>'[1]Dashboard Production Quality'!B27</f>
        <v>Power  Efficiency</v>
      </c>
      <c r="C25" s="90" t="str">
        <f>'[1]Dashboard Production Quality'!C27</f>
        <v>KWH/M3</v>
      </c>
      <c r="D25" s="96">
        <f>D24/D23</f>
        <v>0.49266656264627867</v>
      </c>
      <c r="E25" s="96">
        <f t="shared" ref="E25:O25" si="6">E24/E23</f>
        <v>0.46244635193133049</v>
      </c>
      <c r="F25" s="96">
        <f t="shared" si="6"/>
        <v>0.55449446718205242</v>
      </c>
      <c r="G25" s="96">
        <f t="shared" si="6"/>
        <v>0.5171248166337139</v>
      </c>
      <c r="H25" s="96">
        <f t="shared" si="6"/>
        <v>0.54095527752816752</v>
      </c>
      <c r="I25" s="96">
        <f t="shared" si="6"/>
        <v>0.52061434244335436</v>
      </c>
      <c r="J25" s="96">
        <f t="shared" si="6"/>
        <v>0.78944782865002949</v>
      </c>
      <c r="K25" s="96">
        <f t="shared" si="6"/>
        <v>0.5335728722209746</v>
      </c>
      <c r="L25" s="96">
        <f t="shared" si="6"/>
        <v>0.51650559755047365</v>
      </c>
      <c r="M25" s="96">
        <f t="shared" si="6"/>
        <v>0.55406304029791198</v>
      </c>
      <c r="N25" s="96">
        <f t="shared" si="6"/>
        <v>0.67821383358269072</v>
      </c>
      <c r="O25" s="96">
        <f t="shared" si="6"/>
        <v>0.5658362989323843</v>
      </c>
    </row>
    <row r="26" spans="1:15">
      <c r="A26" s="90" t="str">
        <f>'[1]Dashboard Production Quality'!A28</f>
        <v>3c</v>
      </c>
      <c r="B26" s="90" t="str">
        <f>'[1]Dashboard Production Quality'!B28</f>
        <v>Production Loss</v>
      </c>
      <c r="C26" s="90" t="str">
        <f>'[1]Dashboard Production Quality'!C28</f>
        <v>M3</v>
      </c>
      <c r="D26">
        <v>0</v>
      </c>
      <c r="E26"/>
      <c r="F26"/>
      <c r="G26"/>
      <c r="H26"/>
      <c r="I26"/>
      <c r="J26"/>
      <c r="K26"/>
      <c r="L26"/>
      <c r="M26"/>
      <c r="N26"/>
      <c r="O26"/>
    </row>
    <row r="27" spans="1:15">
      <c r="A27" s="90">
        <f>'[1]Dashboard Production Quality'!A29</f>
        <v>0</v>
      </c>
      <c r="B27" s="113" t="str">
        <f>'[1]Dashboard Production Quality'!B29</f>
        <v>KARATI PRODUCTION SITE</v>
      </c>
      <c r="C27" s="90">
        <f>'[1]Dashboard Production Quality'!C29</f>
        <v>0</v>
      </c>
      <c r="D27"/>
      <c r="E27"/>
      <c r="F27"/>
      <c r="G27"/>
      <c r="H27"/>
      <c r="I27"/>
      <c r="J27"/>
      <c r="K27"/>
      <c r="L27"/>
      <c r="M27"/>
      <c r="N27"/>
      <c r="O27"/>
    </row>
    <row r="28" spans="1:15">
      <c r="A28" s="90">
        <f>'[1]Dashboard Production Quality'!A30</f>
        <v>4</v>
      </c>
      <c r="B28" s="90" t="str">
        <f>'[1]Dashboard Production Quality'!B30</f>
        <v>Water Volume Abstracted</v>
      </c>
      <c r="C28" s="90" t="str">
        <f>'[1]Dashboard Production Quality'!C30</f>
        <v>M3</v>
      </c>
      <c r="D28">
        <v>85390</v>
      </c>
      <c r="E28">
        <v>82525</v>
      </c>
      <c r="F28">
        <v>71480</v>
      </c>
      <c r="G28">
        <v>73325</v>
      </c>
      <c r="H28">
        <v>72223</v>
      </c>
      <c r="I28">
        <v>79228</v>
      </c>
      <c r="J28">
        <v>77827</v>
      </c>
      <c r="K28">
        <v>68911</v>
      </c>
      <c r="L28">
        <v>75040</v>
      </c>
      <c r="M28">
        <v>78941</v>
      </c>
      <c r="N28">
        <v>63486</v>
      </c>
      <c r="O28">
        <v>82791</v>
      </c>
    </row>
    <row r="29" spans="1:15">
      <c r="A29" s="90" t="str">
        <f>'[1]Dashboard Production Quality'!A31</f>
        <v>4a</v>
      </c>
      <c r="B29" s="90" t="str">
        <f>'[1]Dashboard Production Quality'!B31</f>
        <v>Power Grid</v>
      </c>
      <c r="C29" s="90" t="str">
        <f>'[1]Dashboard Production Quality'!C31</f>
        <v>KWH</v>
      </c>
      <c r="D29">
        <v>65344</v>
      </c>
      <c r="E29">
        <v>62850</v>
      </c>
      <c r="F29">
        <v>65974</v>
      </c>
      <c r="G29">
        <v>67328</v>
      </c>
      <c r="H29">
        <v>68321</v>
      </c>
      <c r="I29">
        <v>74406</v>
      </c>
      <c r="J29">
        <v>85609.7</v>
      </c>
      <c r="K29">
        <v>62589</v>
      </c>
      <c r="L29">
        <v>74259</v>
      </c>
      <c r="M29">
        <v>93787</v>
      </c>
      <c r="N29">
        <v>75778</v>
      </c>
      <c r="O29">
        <v>90681</v>
      </c>
    </row>
    <row r="30" spans="1:15">
      <c r="A30" s="90" t="str">
        <f>'[1]Dashboard Production Quality'!A35</f>
        <v>4e</v>
      </c>
      <c r="B30" s="90" t="str">
        <f>'[1]Dashboard Production Quality'!B35</f>
        <v>Power  Efficiency</v>
      </c>
      <c r="C30" s="90" t="str">
        <f>'[1]Dashboard Production Quality'!C35</f>
        <v>KWH/M3</v>
      </c>
      <c r="D30" s="90">
        <f>D34/D28</f>
        <v>0.92622086895421007</v>
      </c>
      <c r="E30" s="90">
        <f t="shared" ref="E30:O30" si="7">E34/E28</f>
        <v>1.147531051196607</v>
      </c>
      <c r="F30" s="90">
        <f t="shared" si="7"/>
        <v>0.98849524342473416</v>
      </c>
      <c r="G30" s="90">
        <f t="shared" si="7"/>
        <v>0.98760559154449357</v>
      </c>
      <c r="H30" s="90">
        <f t="shared" si="7"/>
        <v>0.99736164379768211</v>
      </c>
      <c r="I30" s="90">
        <f t="shared" si="7"/>
        <v>0.9975749734942192</v>
      </c>
      <c r="J30" s="90">
        <f t="shared" si="7"/>
        <v>1.1567286417310187</v>
      </c>
      <c r="K30" s="90">
        <f t="shared" si="7"/>
        <v>0.91781761982847443</v>
      </c>
      <c r="L30" s="90">
        <f t="shared" si="7"/>
        <v>0.99649906716417902</v>
      </c>
      <c r="M30" s="90">
        <f t="shared" si="7"/>
        <v>1.2562863404314615</v>
      </c>
      <c r="N30" s="90">
        <f t="shared" si="7"/>
        <v>1.2689563053271589</v>
      </c>
      <c r="O30" s="90">
        <f t="shared" si="7"/>
        <v>1.1023793649068134</v>
      </c>
    </row>
    <row r="31" spans="1:15">
      <c r="A31" s="90" t="str">
        <f>'[1]Dashboard Production Quality'!A36</f>
        <v>4f</v>
      </c>
      <c r="B31" s="90" t="str">
        <f>'[1]Dashboard Production Quality'!B36</f>
        <v>Production Loss</v>
      </c>
      <c r="C31" s="90" t="str">
        <f>'[1]Dashboard Production Quality'!C36</f>
        <v>M3</v>
      </c>
      <c r="D31">
        <v>967</v>
      </c>
      <c r="E31">
        <v>1545</v>
      </c>
      <c r="F31">
        <v>1121</v>
      </c>
      <c r="G31">
        <v>1035</v>
      </c>
      <c r="H31">
        <v>909</v>
      </c>
      <c r="I31">
        <v>854</v>
      </c>
      <c r="J31">
        <v>570</v>
      </c>
      <c r="K31">
        <v>698</v>
      </c>
      <c r="L31">
        <v>1052</v>
      </c>
      <c r="M31">
        <v>1520</v>
      </c>
      <c r="N31">
        <v>1115</v>
      </c>
      <c r="O31">
        <v>2615</v>
      </c>
    </row>
    <row r="32" spans="1:15">
      <c r="A32" s="90">
        <f>'[1]Dashboard Production Quality'!A38</f>
        <v>0</v>
      </c>
      <c r="B32" s="90" t="str">
        <f>'[1]Dashboard Production Quality'!B32</f>
        <v xml:space="preserve">Power Solar </v>
      </c>
      <c r="C32" s="90" t="str">
        <f>'[1]Dashboard Production Quality'!C33</f>
        <v>KWH</v>
      </c>
      <c r="D32">
        <v>13746</v>
      </c>
      <c r="E32">
        <v>31850</v>
      </c>
      <c r="F32">
        <v>4683.6400000000003</v>
      </c>
      <c r="G32">
        <v>5088.18</v>
      </c>
      <c r="H32">
        <v>3711.45</v>
      </c>
      <c r="I32">
        <v>4629.87</v>
      </c>
      <c r="J32">
        <v>4415.0200000000004</v>
      </c>
      <c r="K32">
        <v>658.73</v>
      </c>
      <c r="L32">
        <v>518.29</v>
      </c>
      <c r="M32">
        <v>5385.5</v>
      </c>
      <c r="N32">
        <v>4782.96</v>
      </c>
      <c r="O32" s="101">
        <v>586.09</v>
      </c>
    </row>
    <row r="33" spans="1:15">
      <c r="B33" s="90" t="str">
        <f>'[1]Dashboard Production Quality'!B34</f>
        <v>% Solar</v>
      </c>
      <c r="D33" s="116">
        <f>D32/D34</f>
        <v>0.17380199772411178</v>
      </c>
      <c r="E33" s="116">
        <f t="shared" ref="E33:O33" si="8">E32/E34</f>
        <v>0.33632523759239702</v>
      </c>
      <c r="F33" s="116">
        <f t="shared" si="8"/>
        <v>6.6286391676823625E-2</v>
      </c>
      <c r="G33" s="116">
        <f t="shared" si="8"/>
        <v>7.0263026853943422E-2</v>
      </c>
      <c r="H33" s="116">
        <f t="shared" si="8"/>
        <v>5.1524694772980786E-2</v>
      </c>
      <c r="I33" s="116">
        <f t="shared" si="8"/>
        <v>5.8579351375521019E-2</v>
      </c>
      <c r="J33" s="116">
        <f t="shared" si="8"/>
        <v>4.9042307490653685E-2</v>
      </c>
      <c r="K33" s="116">
        <f t="shared" si="8"/>
        <v>1.041507734743998E-2</v>
      </c>
      <c r="L33" s="116">
        <f t="shared" si="8"/>
        <v>6.9311150484324853E-3</v>
      </c>
      <c r="M33" s="116">
        <f t="shared" si="8"/>
        <v>5.4304368650583579E-2</v>
      </c>
      <c r="N33" s="116">
        <f t="shared" si="8"/>
        <v>5.9370692702768187E-2</v>
      </c>
      <c r="O33" s="116">
        <f t="shared" si="8"/>
        <v>6.4217014040877174E-3</v>
      </c>
    </row>
    <row r="34" spans="1:15">
      <c r="B34" s="90" t="str">
        <f>'[1]Dashboard Production Quality'!B33</f>
        <v>Total Power Consumption</v>
      </c>
      <c r="D34" s="90">
        <f>D29+D32</f>
        <v>79090</v>
      </c>
      <c r="E34" s="90">
        <f t="shared" ref="E34:O34" si="9">E29+E32</f>
        <v>94700</v>
      </c>
      <c r="F34" s="90">
        <f t="shared" si="9"/>
        <v>70657.64</v>
      </c>
      <c r="G34" s="90">
        <f t="shared" si="9"/>
        <v>72416.179999999993</v>
      </c>
      <c r="H34" s="90">
        <f t="shared" si="9"/>
        <v>72032.45</v>
      </c>
      <c r="I34" s="90">
        <f t="shared" si="9"/>
        <v>79035.87</v>
      </c>
      <c r="J34" s="90">
        <f t="shared" si="9"/>
        <v>90024.72</v>
      </c>
      <c r="K34" s="90">
        <f t="shared" si="9"/>
        <v>63247.73</v>
      </c>
      <c r="L34" s="90">
        <f t="shared" si="9"/>
        <v>74777.289999999994</v>
      </c>
      <c r="M34" s="90">
        <f t="shared" si="9"/>
        <v>99172.5</v>
      </c>
      <c r="N34" s="90">
        <f t="shared" si="9"/>
        <v>80560.960000000006</v>
      </c>
      <c r="O34" s="90">
        <f t="shared" si="9"/>
        <v>91267.09</v>
      </c>
    </row>
    <row r="35" spans="1:15">
      <c r="A35" s="90">
        <f>'[1]Dashboard Production Quality'!A38</f>
        <v>0</v>
      </c>
      <c r="B35" s="113" t="str">
        <f>'[1]Dashboard Production Quality'!B38</f>
        <v>DCK PRODUCTION SITE</v>
      </c>
      <c r="C35" s="90">
        <f>'[1]Dashboard Production Quality'!C38</f>
        <v>0</v>
      </c>
      <c r="D35"/>
      <c r="E35"/>
      <c r="F35"/>
      <c r="G35"/>
      <c r="H35"/>
      <c r="I35"/>
      <c r="J35"/>
      <c r="K35"/>
      <c r="L35"/>
      <c r="M35"/>
      <c r="N35"/>
      <c r="O35"/>
    </row>
    <row r="36" spans="1:15">
      <c r="A36" s="90">
        <f>'[1]Dashboard Production Quality'!A39</f>
        <v>5</v>
      </c>
      <c r="B36" s="90" t="str">
        <f>'[1]Dashboard Production Quality'!B39</f>
        <v>Water Volume Abstracted</v>
      </c>
      <c r="C36" s="90" t="str">
        <f>'[1]Dashboard Production Quality'!C39</f>
        <v>M3</v>
      </c>
      <c r="D36">
        <v>7163</v>
      </c>
      <c r="E36">
        <v>6955</v>
      </c>
      <c r="F36">
        <v>7443</v>
      </c>
      <c r="G36">
        <v>7615</v>
      </c>
      <c r="H36">
        <v>5440</v>
      </c>
      <c r="I36">
        <v>8135</v>
      </c>
      <c r="J36">
        <v>7661</v>
      </c>
      <c r="K36">
        <v>7627</v>
      </c>
      <c r="L36">
        <v>6803</v>
      </c>
      <c r="M36">
        <v>7577</v>
      </c>
      <c r="N36">
        <v>5498</v>
      </c>
      <c r="O36">
        <v>7124</v>
      </c>
    </row>
    <row r="37" spans="1:15">
      <c r="A37" s="90" t="str">
        <f>'[1]Dashboard Production Quality'!A40</f>
        <v>5a</v>
      </c>
      <c r="B37" s="90" t="str">
        <f>'[1]Dashboard Production Quality'!B40</f>
        <v>Power Consumption</v>
      </c>
      <c r="C37" s="90" t="str">
        <f>'[1]Dashboard Production Quality'!C40</f>
        <v>KWH</v>
      </c>
      <c r="D37">
        <v>8952</v>
      </c>
      <c r="E37">
        <v>8777</v>
      </c>
      <c r="F37">
        <v>9342</v>
      </c>
      <c r="G37">
        <v>9619</v>
      </c>
      <c r="H37">
        <v>7059</v>
      </c>
      <c r="I37">
        <v>10311</v>
      </c>
      <c r="J37">
        <v>9362</v>
      </c>
      <c r="K37">
        <v>9387</v>
      </c>
      <c r="L37">
        <v>8752</v>
      </c>
      <c r="M37">
        <v>9874</v>
      </c>
      <c r="N37">
        <v>5972</v>
      </c>
      <c r="O37">
        <v>9246</v>
      </c>
    </row>
    <row r="38" spans="1:15">
      <c r="A38" s="90" t="str">
        <f>'[1]Dashboard Production Quality'!A41</f>
        <v>5b</v>
      </c>
      <c r="B38" s="90" t="str">
        <f>'[1]Dashboard Production Quality'!B41</f>
        <v>Power  Efficiency</v>
      </c>
      <c r="C38" s="90" t="str">
        <f>'[1]Dashboard Production Quality'!C41</f>
        <v>KWH/M3</v>
      </c>
      <c r="D38" s="96">
        <f>D37/D36</f>
        <v>1.2497556889571408</v>
      </c>
      <c r="E38" s="96">
        <f t="shared" ref="E38:O38" si="10">E37/E36</f>
        <v>1.2619698058950395</v>
      </c>
      <c r="F38" s="96">
        <f t="shared" si="10"/>
        <v>1.2551390568319225</v>
      </c>
      <c r="G38" s="96">
        <f t="shared" si="10"/>
        <v>1.2631648063033487</v>
      </c>
      <c r="H38" s="96">
        <f t="shared" si="10"/>
        <v>1.2976102941176471</v>
      </c>
      <c r="I38" s="96">
        <f t="shared" si="10"/>
        <v>1.2674861708666256</v>
      </c>
      <c r="J38" s="96">
        <f t="shared" si="10"/>
        <v>1.2220336770656572</v>
      </c>
      <c r="K38" s="96">
        <f t="shared" si="10"/>
        <v>1.2307591451422577</v>
      </c>
      <c r="L38" s="96">
        <f t="shared" si="10"/>
        <v>1.2864912538585918</v>
      </c>
      <c r="M38" s="96">
        <f t="shared" si="10"/>
        <v>1.3031542826976377</v>
      </c>
      <c r="N38" s="96">
        <f t="shared" si="10"/>
        <v>1.0862131684248817</v>
      </c>
      <c r="O38" s="96">
        <f t="shared" si="10"/>
        <v>1.2978663672094328</v>
      </c>
    </row>
    <row r="39" spans="1:15">
      <c r="A39" s="90" t="str">
        <f>'[1]Dashboard Production Quality'!A42</f>
        <v>5c</v>
      </c>
      <c r="B39" s="90" t="str">
        <f>'[1]Dashboard Production Quality'!B42</f>
        <v>Production Loss</v>
      </c>
      <c r="C39" s="90" t="str">
        <f>'[1]Dashboard Production Quality'!C42</f>
        <v>M3</v>
      </c>
      <c r="D39">
        <v>0</v>
      </c>
      <c r="E39">
        <v>0</v>
      </c>
      <c r="F39"/>
      <c r="G39"/>
      <c r="H39"/>
      <c r="I39"/>
      <c r="J39"/>
      <c r="K39"/>
      <c r="L39"/>
      <c r="M39"/>
      <c r="N39"/>
      <c r="O39"/>
    </row>
    <row r="40" spans="1:15">
      <c r="A40" s="90">
        <f>'[1]Dashboard Production Quality'!A43</f>
        <v>0</v>
      </c>
      <c r="B40" s="113" t="str">
        <f>'[1]Dashboard Production Quality'!B43</f>
        <v>POLICELINE PRODUCTION SITE</v>
      </c>
      <c r="C40" s="90">
        <f>'[1]Dashboard Production Quality'!C43</f>
        <v>0</v>
      </c>
      <c r="D40"/>
      <c r="E40"/>
      <c r="F40"/>
      <c r="G40"/>
      <c r="H40"/>
      <c r="I40"/>
      <c r="J40"/>
      <c r="K40"/>
      <c r="L40"/>
      <c r="M40"/>
      <c r="N40"/>
      <c r="O40"/>
    </row>
    <row r="41" spans="1:15">
      <c r="A41" s="90">
        <f>'[1]Dashboard Production Quality'!A44</f>
        <v>6</v>
      </c>
      <c r="B41" s="90" t="str">
        <f>'[1]Dashboard Production Quality'!B44</f>
        <v>Water Volume Abstracted</v>
      </c>
      <c r="C41" s="90" t="str">
        <f>'[1]Dashboard Production Quality'!C44</f>
        <v>M3</v>
      </c>
      <c r="D41">
        <v>14335</v>
      </c>
      <c r="E41">
        <v>19549</v>
      </c>
      <c r="F41">
        <v>19420</v>
      </c>
      <c r="G41">
        <v>22504</v>
      </c>
      <c r="H41">
        <v>19146</v>
      </c>
      <c r="I41">
        <v>18274</v>
      </c>
      <c r="J41">
        <v>19682</v>
      </c>
      <c r="K41">
        <v>17955</v>
      </c>
      <c r="L41">
        <v>19255</v>
      </c>
      <c r="M41">
        <v>13876</v>
      </c>
      <c r="N41">
        <v>8096</v>
      </c>
      <c r="O41">
        <v>11402</v>
      </c>
    </row>
    <row r="42" spans="1:15">
      <c r="A42" s="90" t="str">
        <f>'[1]Dashboard Production Quality'!A45</f>
        <v>6a</v>
      </c>
      <c r="B42" s="90" t="str">
        <f>'[1]Dashboard Production Quality'!B45</f>
        <v>Power Grid</v>
      </c>
      <c r="C42" s="90" t="str">
        <f>'[1]Dashboard Production Quality'!C45</f>
        <v>KWH</v>
      </c>
      <c r="D42">
        <v>6164</v>
      </c>
      <c r="E42">
        <v>8406</v>
      </c>
      <c r="F42">
        <v>8351</v>
      </c>
      <c r="G42">
        <v>11252</v>
      </c>
      <c r="H42">
        <v>10267</v>
      </c>
      <c r="I42">
        <v>10123</v>
      </c>
      <c r="J42">
        <v>13107</v>
      </c>
      <c r="K42">
        <v>9989</v>
      </c>
      <c r="L42">
        <v>11589</v>
      </c>
      <c r="M42">
        <v>8549</v>
      </c>
      <c r="N42">
        <v>5080</v>
      </c>
      <c r="O42">
        <v>6578</v>
      </c>
    </row>
    <row r="43" spans="1:15">
      <c r="A43" s="90" t="str">
        <f>'[1]Dashboard Production Quality'!A49</f>
        <v>6e</v>
      </c>
      <c r="B43" s="90" t="str">
        <f>'[1]Dashboard Production Quality'!B49</f>
        <v>Power  Efficiency</v>
      </c>
      <c r="C43" s="90" t="str">
        <f>'[1]Dashboard Production Quality'!C49</f>
        <v>KWH/M3</v>
      </c>
      <c r="D43" s="90">
        <f>D47/D41</f>
        <v>0.61576560865015695</v>
      </c>
      <c r="E43" s="90">
        <f t="shared" ref="E43:O43" si="11">E47/E41</f>
        <v>0.56765051920814369</v>
      </c>
      <c r="F43" s="90">
        <f t="shared" si="11"/>
        <v>0.6258496395468589</v>
      </c>
      <c r="G43" s="90">
        <f t="shared" si="11"/>
        <v>0.68515286171347323</v>
      </c>
      <c r="H43" s="90">
        <f t="shared" si="11"/>
        <v>0.69875953201713159</v>
      </c>
      <c r="I43" s="90">
        <f t="shared" si="11"/>
        <v>0.73878023421254235</v>
      </c>
      <c r="J43" s="90">
        <f t="shared" si="11"/>
        <v>0.811913423432578</v>
      </c>
      <c r="K43" s="90">
        <f t="shared" si="11"/>
        <v>0.73408521303258145</v>
      </c>
      <c r="L43" s="90">
        <f t="shared" si="11"/>
        <v>0.80150610231108799</v>
      </c>
      <c r="M43" s="90">
        <f t="shared" si="11"/>
        <v>0.8284534447967713</v>
      </c>
      <c r="N43" s="90">
        <f t="shared" si="11"/>
        <v>0.99023097826086959</v>
      </c>
      <c r="O43" s="90">
        <f t="shared" si="11"/>
        <v>0.70645588493246803</v>
      </c>
    </row>
    <row r="44" spans="1:15">
      <c r="A44" s="90" t="str">
        <f>'[1]Dashboard Production Quality'!A50</f>
        <v>6f</v>
      </c>
      <c r="B44" s="90" t="str">
        <f>'[1]Dashboard Production Quality'!B50</f>
        <v>Production Loss</v>
      </c>
      <c r="C44" s="90" t="str">
        <f>'[1]Dashboard Production Quality'!C50</f>
        <v>M3</v>
      </c>
      <c r="D44">
        <v>0</v>
      </c>
      <c r="E44">
        <v>0</v>
      </c>
      <c r="F44"/>
      <c r="G44"/>
      <c r="H44"/>
      <c r="I44"/>
      <c r="J44"/>
      <c r="K44"/>
      <c r="L44"/>
      <c r="M44"/>
      <c r="N44"/>
      <c r="O44"/>
    </row>
    <row r="45" spans="1:15">
      <c r="A45" s="90">
        <f>'[1]Dashboard Production Quality'!A52</f>
        <v>0</v>
      </c>
      <c r="B45" s="90" t="str">
        <f>'[1]Dashboard Production Quality'!B46</f>
        <v xml:space="preserve">Power Solar </v>
      </c>
      <c r="C45" s="90" t="str">
        <f>'[1]Dashboard Production Quality'!C47</f>
        <v>KWH</v>
      </c>
      <c r="D45">
        <v>2663</v>
      </c>
      <c r="E45">
        <v>2691</v>
      </c>
      <c r="F45">
        <v>3803</v>
      </c>
      <c r="G45">
        <v>4166.68</v>
      </c>
      <c r="H45">
        <v>3111.45</v>
      </c>
      <c r="I45">
        <v>3377.47</v>
      </c>
      <c r="J45">
        <v>2873.08</v>
      </c>
      <c r="K45">
        <v>3191.5</v>
      </c>
      <c r="L45">
        <v>3844</v>
      </c>
      <c r="M45">
        <v>2946.62</v>
      </c>
      <c r="N45">
        <v>2936.91</v>
      </c>
      <c r="O45">
        <v>1477.01</v>
      </c>
    </row>
    <row r="46" spans="1:15">
      <c r="B46" s="90" t="str">
        <f>'[1]Dashboard Production Quality'!B48</f>
        <v>% Solar</v>
      </c>
      <c r="D46" s="116">
        <f>D45/D47</f>
        <v>0.30168800271893054</v>
      </c>
      <c r="E46" s="116">
        <f t="shared" ref="E46:O46" si="12">E45/E47</f>
        <v>0.24249797242497972</v>
      </c>
      <c r="F46" s="116">
        <f t="shared" si="12"/>
        <v>0.31290110251768966</v>
      </c>
      <c r="G46" s="116">
        <f t="shared" si="12"/>
        <v>0.27023584379466986</v>
      </c>
      <c r="H46" s="116">
        <f t="shared" si="12"/>
        <v>0.23257178522175587</v>
      </c>
      <c r="I46" s="116">
        <f t="shared" si="12"/>
        <v>0.25017425319266662</v>
      </c>
      <c r="J46" s="116">
        <f t="shared" si="12"/>
        <v>0.17979134021857213</v>
      </c>
      <c r="K46" s="116">
        <f t="shared" si="12"/>
        <v>0.2421380069041387</v>
      </c>
      <c r="L46" s="116">
        <f t="shared" si="12"/>
        <v>0.24907665392341088</v>
      </c>
      <c r="M46" s="116">
        <f t="shared" si="12"/>
        <v>0.25632545265066176</v>
      </c>
      <c r="N46" s="116">
        <f t="shared" si="12"/>
        <v>0.36633940009305332</v>
      </c>
      <c r="O46" s="116">
        <f t="shared" si="12"/>
        <v>0.18336538377978426</v>
      </c>
    </row>
    <row r="47" spans="1:15">
      <c r="B47" s="90" t="str">
        <f>'[1]Dashboard Production Quality'!B47</f>
        <v>Total Power Consumption</v>
      </c>
      <c r="D47" s="90">
        <f>D42+D45</f>
        <v>8827</v>
      </c>
      <c r="E47" s="90">
        <f t="shared" ref="E47:O47" si="13">E42+E45</f>
        <v>11097</v>
      </c>
      <c r="F47" s="90">
        <f t="shared" si="13"/>
        <v>12154</v>
      </c>
      <c r="G47" s="90">
        <f t="shared" si="13"/>
        <v>15418.68</v>
      </c>
      <c r="H47" s="90">
        <f t="shared" si="13"/>
        <v>13378.45</v>
      </c>
      <c r="I47" s="90">
        <f t="shared" si="13"/>
        <v>13500.47</v>
      </c>
      <c r="J47" s="90">
        <f t="shared" si="13"/>
        <v>15980.08</v>
      </c>
      <c r="K47" s="90">
        <f t="shared" si="13"/>
        <v>13180.5</v>
      </c>
      <c r="L47" s="90">
        <f t="shared" si="13"/>
        <v>15433</v>
      </c>
      <c r="M47" s="90">
        <f t="shared" si="13"/>
        <v>11495.619999999999</v>
      </c>
      <c r="N47" s="90">
        <f t="shared" si="13"/>
        <v>8016.91</v>
      </c>
      <c r="O47" s="90">
        <f t="shared" si="13"/>
        <v>8055.01</v>
      </c>
    </row>
    <row r="48" spans="1:15">
      <c r="A48" s="90">
        <f>'[1]Dashboard Production Quality'!A52</f>
        <v>0</v>
      </c>
      <c r="B48" s="113" t="str">
        <f>'[1]Dashboard Production Quality'!B52</f>
        <v>MAI MAHIU PRODUCTION SITE</v>
      </c>
      <c r="C48" s="90">
        <f>'[1]Dashboard Production Quality'!C52</f>
        <v>0</v>
      </c>
      <c r="D48"/>
      <c r="E48"/>
      <c r="F48"/>
      <c r="G48"/>
      <c r="H48"/>
      <c r="I48"/>
      <c r="J48"/>
      <c r="K48"/>
      <c r="L48"/>
      <c r="M48"/>
      <c r="N48"/>
      <c r="O48"/>
    </row>
    <row r="49" spans="1:15">
      <c r="A49" s="90">
        <f>'[1]Dashboard Production Quality'!A53</f>
        <v>8</v>
      </c>
      <c r="B49" s="90" t="str">
        <f>'[1]Dashboard Production Quality'!B53</f>
        <v>Water Volume Abstracted</v>
      </c>
      <c r="C49" s="90" t="str">
        <f>'[1]Dashboard Production Quality'!C53</f>
        <v>M3</v>
      </c>
      <c r="D49">
        <v>5054</v>
      </c>
      <c r="E49">
        <v>4744</v>
      </c>
      <c r="F49">
        <v>2635</v>
      </c>
      <c r="G49">
        <v>5705</v>
      </c>
      <c r="H49">
        <v>4303</v>
      </c>
      <c r="I49">
        <v>4208</v>
      </c>
      <c r="J49">
        <v>4458</v>
      </c>
      <c r="K49">
        <v>4187</v>
      </c>
      <c r="L49">
        <v>3769</v>
      </c>
      <c r="M49">
        <v>4034</v>
      </c>
      <c r="N49">
        <v>2484</v>
      </c>
      <c r="O49">
        <v>6209</v>
      </c>
    </row>
    <row r="50" spans="1:15">
      <c r="A50" s="90" t="str">
        <f>'[1]Dashboard Production Quality'!A54</f>
        <v>8a</v>
      </c>
      <c r="B50" s="90" t="str">
        <f>'[1]Dashboard Production Quality'!B54</f>
        <v>Power Consumption</v>
      </c>
      <c r="C50" s="90" t="str">
        <f>'[1]Dashboard Production Quality'!C54</f>
        <v>KWH</v>
      </c>
      <c r="D50">
        <v>2791</v>
      </c>
      <c r="E50">
        <v>2665</v>
      </c>
      <c r="F50">
        <v>1887</v>
      </c>
      <c r="G50">
        <v>5331</v>
      </c>
      <c r="H50">
        <v>3743</v>
      </c>
      <c r="I50">
        <v>2635</v>
      </c>
      <c r="J50">
        <v>2683</v>
      </c>
      <c r="K50">
        <v>3157</v>
      </c>
      <c r="L50">
        <v>2958</v>
      </c>
      <c r="M50">
        <v>2205</v>
      </c>
      <c r="N50">
        <v>1688</v>
      </c>
      <c r="O50">
        <v>3381</v>
      </c>
    </row>
    <row r="51" spans="1:15">
      <c r="A51" s="90" t="str">
        <f>'[1]Dashboard Production Quality'!A55</f>
        <v>8b</v>
      </c>
      <c r="B51" s="90" t="str">
        <f>'[1]Dashboard Production Quality'!B55</f>
        <v>Power  Efficiency</v>
      </c>
      <c r="C51" s="90" t="str">
        <f>'[1]Dashboard Production Quality'!C55</f>
        <v>KWH/M3</v>
      </c>
      <c r="D51" s="96">
        <f>D50/D49</f>
        <v>0.55223585278986942</v>
      </c>
      <c r="E51" s="96">
        <f t="shared" ref="E51:O51" si="14">E50/E49</f>
        <v>0.56176222596964587</v>
      </c>
      <c r="F51" s="96">
        <f t="shared" si="14"/>
        <v>0.71612903225806457</v>
      </c>
      <c r="G51" s="96">
        <f t="shared" si="14"/>
        <v>0.93444347063978961</v>
      </c>
      <c r="H51" s="96">
        <f t="shared" si="14"/>
        <v>0.8698582384382989</v>
      </c>
      <c r="I51" s="96">
        <f t="shared" si="14"/>
        <v>0.62618821292775662</v>
      </c>
      <c r="J51" s="96">
        <f t="shared" si="14"/>
        <v>0.60183938986092422</v>
      </c>
      <c r="K51" s="96">
        <f t="shared" si="14"/>
        <v>0.75400047766897538</v>
      </c>
      <c r="L51" s="96">
        <f t="shared" si="14"/>
        <v>0.78482356062616077</v>
      </c>
      <c r="M51" s="96">
        <f t="shared" si="14"/>
        <v>0.54660386712940012</v>
      </c>
      <c r="N51" s="96">
        <f t="shared" si="14"/>
        <v>0.67954911433172305</v>
      </c>
      <c r="O51" s="96">
        <f t="shared" si="14"/>
        <v>0.54453213077790308</v>
      </c>
    </row>
    <row r="52" spans="1:15">
      <c r="A52" s="90" t="str">
        <f>'[1]Dashboard Production Quality'!A56</f>
        <v>8c</v>
      </c>
      <c r="B52" s="90" t="str">
        <f>'[1]Dashboard Production Quality'!B56</f>
        <v>Production Loss</v>
      </c>
      <c r="C52" s="90" t="str">
        <f>'[1]Dashboard Production Quality'!C56</f>
        <v>M3</v>
      </c>
      <c r="D52"/>
      <c r="E52"/>
      <c r="F52"/>
      <c r="G52"/>
      <c r="H52"/>
      <c r="I52"/>
      <c r="J52"/>
      <c r="K52"/>
      <c r="L52"/>
      <c r="M52"/>
      <c r="N52"/>
      <c r="O52"/>
    </row>
    <row r="53" spans="1:15">
      <c r="A53" s="90">
        <f>'[1]Dashboard Production Quality'!A57</f>
        <v>0</v>
      </c>
      <c r="B53" s="113" t="str">
        <f>'[1]Dashboard Production Quality'!B57</f>
        <v>KINUNGI PRODUCTION SITE</v>
      </c>
      <c r="C53" s="90">
        <f>'[1]Dashboard Production Quality'!C57</f>
        <v>0</v>
      </c>
      <c r="D53">
        <v>0</v>
      </c>
      <c r="E53">
        <v>0</v>
      </c>
      <c r="F53"/>
      <c r="G53"/>
      <c r="H53"/>
      <c r="I53"/>
      <c r="J53"/>
      <c r="K53"/>
      <c r="L53"/>
      <c r="M53"/>
      <c r="N53"/>
      <c r="O53"/>
    </row>
    <row r="54" spans="1:15">
      <c r="A54" s="90" t="str">
        <f>'[1]Dashboard Production Quality'!A58</f>
        <v>X</v>
      </c>
      <c r="B54" s="90" t="str">
        <f>'[1]Dashboard Production Quality'!B58</f>
        <v>Water Volume Abstracted</v>
      </c>
      <c r="C54" s="90" t="str">
        <f>'[1]Dashboard Production Quality'!C58</f>
        <v>M3</v>
      </c>
      <c r="D54">
        <v>13</v>
      </c>
      <c r="E54">
        <v>0</v>
      </c>
      <c r="F54"/>
      <c r="G54"/>
      <c r="H54"/>
      <c r="I54"/>
      <c r="J54"/>
      <c r="K54"/>
      <c r="L54"/>
      <c r="M54"/>
      <c r="N54"/>
      <c r="O54"/>
    </row>
    <row r="55" spans="1:15">
      <c r="A55" s="90" t="str">
        <f>'[1]Dashboard Production Quality'!A59</f>
        <v>Y</v>
      </c>
      <c r="B55" s="90" t="str">
        <f>'[1]Dashboard Production Quality'!B59</f>
        <v>Power Consumption</v>
      </c>
      <c r="C55" s="90" t="str">
        <f>'[1]Dashboard Production Quality'!C59</f>
        <v>KWH</v>
      </c>
      <c r="D55">
        <v>0</v>
      </c>
      <c r="E55">
        <v>0</v>
      </c>
      <c r="F55"/>
      <c r="G55"/>
      <c r="H55"/>
      <c r="I55"/>
      <c r="J55"/>
      <c r="K55"/>
      <c r="L55"/>
      <c r="M55"/>
      <c r="N55"/>
      <c r="O55"/>
    </row>
    <row r="56" spans="1:15">
      <c r="A56" s="90" t="str">
        <f>'[1]Dashboard Production Quality'!A60</f>
        <v>Z</v>
      </c>
      <c r="B56" s="90" t="str">
        <f>'[1]Dashboard Production Quality'!B60</f>
        <v>Power  Efficiency</v>
      </c>
      <c r="C56" s="90" t="str">
        <f>'[1]Dashboard Production Quality'!C60</f>
        <v>KWH/M3</v>
      </c>
      <c r="D56"/>
      <c r="E56"/>
      <c r="F56"/>
      <c r="G56"/>
      <c r="H56"/>
      <c r="I56"/>
      <c r="J56"/>
      <c r="K56"/>
      <c r="L56"/>
      <c r="M56"/>
      <c r="N56"/>
      <c r="O56"/>
    </row>
    <row r="57" spans="1:15">
      <c r="A57" s="90" t="str">
        <f>'[1]Dashboard Production Quality'!A61</f>
        <v>K</v>
      </c>
      <c r="B57" s="90" t="str">
        <f>'[1]Dashboard Production Quality'!B61</f>
        <v>Production Loss</v>
      </c>
      <c r="C57" s="90" t="str">
        <f>'[1]Dashboard Production Quality'!C61</f>
        <v>M3</v>
      </c>
      <c r="D57"/>
      <c r="E57"/>
      <c r="F57"/>
      <c r="G57"/>
      <c r="H57"/>
      <c r="I57"/>
      <c r="J57"/>
      <c r="K57"/>
      <c r="L57"/>
      <c r="M57"/>
      <c r="N57"/>
      <c r="O57"/>
    </row>
    <row r="58" spans="1:15">
      <c r="A58" s="90">
        <f>'[1]Dashboard Production Quality'!A62</f>
        <v>0</v>
      </c>
      <c r="B58" s="113" t="str">
        <f>'[1]Dashboard Production Quality'!B62</f>
        <v>GONDI</v>
      </c>
      <c r="C58" s="90">
        <f>'[1]Dashboard Production Quality'!C62</f>
        <v>0</v>
      </c>
      <c r="D58"/>
      <c r="E58"/>
      <c r="F58"/>
      <c r="G58"/>
      <c r="H58"/>
      <c r="I58"/>
      <c r="J58"/>
      <c r="K58"/>
      <c r="L58"/>
      <c r="M58"/>
      <c r="N58"/>
      <c r="O58"/>
    </row>
    <row r="59" spans="1:15">
      <c r="A59" s="90" t="str">
        <f>'[1]Dashboard Production Quality'!A63</f>
        <v>L</v>
      </c>
      <c r="B59" s="90" t="str">
        <f>'[1]Dashboard Production Quality'!B63</f>
        <v>Water Volume Abstracted</v>
      </c>
      <c r="C59" s="90" t="str">
        <f>'[1]Dashboard Production Quality'!C63</f>
        <v>M3</v>
      </c>
      <c r="D59">
        <v>564</v>
      </c>
      <c r="E59">
        <v>590</v>
      </c>
      <c r="F59">
        <v>535</v>
      </c>
      <c r="G59">
        <v>455</v>
      </c>
      <c r="H59">
        <v>160</v>
      </c>
      <c r="I59">
        <v>127</v>
      </c>
      <c r="J59">
        <v>361</v>
      </c>
      <c r="K59">
        <v>192</v>
      </c>
      <c r="L59">
        <v>476</v>
      </c>
      <c r="M59">
        <v>349</v>
      </c>
      <c r="N59">
        <v>141</v>
      </c>
      <c r="O59">
        <v>629</v>
      </c>
    </row>
    <row r="60" spans="1:15">
      <c r="A60" s="90" t="str">
        <f>'[1]Dashboard Production Quality'!A64</f>
        <v>R</v>
      </c>
      <c r="B60" s="90" t="str">
        <f>'[1]Dashboard Production Quality'!B64</f>
        <v>Power Consumption</v>
      </c>
      <c r="C60" s="90" t="str">
        <f>'[1]Dashboard Production Quality'!C64</f>
        <v>KWH</v>
      </c>
      <c r="D60">
        <v>0</v>
      </c>
      <c r="E60">
        <v>357</v>
      </c>
      <c r="F60">
        <v>321</v>
      </c>
      <c r="G60">
        <v>295</v>
      </c>
      <c r="H60"/>
      <c r="I60"/>
      <c r="J60"/>
      <c r="K60"/>
      <c r="L60"/>
      <c r="M60"/>
      <c r="N60"/>
      <c r="O60"/>
    </row>
    <row r="61" spans="1:15">
      <c r="A61" s="90" t="str">
        <f>'[1]Dashboard Production Quality'!A65</f>
        <v>C</v>
      </c>
      <c r="B61" s="90" t="str">
        <f>'[1]Dashboard Production Quality'!B65</f>
        <v>Power  Efficiency</v>
      </c>
      <c r="C61" s="90" t="str">
        <f>'[1]Dashboard Production Quality'!C65</f>
        <v>KWH/M3</v>
      </c>
      <c r="D61"/>
      <c r="E61">
        <v>0</v>
      </c>
      <c r="F61"/>
      <c r="G61"/>
      <c r="H61"/>
      <c r="I61"/>
      <c r="J61"/>
      <c r="K61"/>
      <c r="L61"/>
      <c r="M61"/>
      <c r="N61"/>
      <c r="O61"/>
    </row>
    <row r="62" spans="1:15">
      <c r="A62" s="90" t="str">
        <f>'[1]Dashboard Production Quality'!A66</f>
        <v>N</v>
      </c>
      <c r="B62" s="90" t="str">
        <f>'[1]Dashboard Production Quality'!B66</f>
        <v>Production Loss</v>
      </c>
      <c r="C62" s="90" t="str">
        <f>'[1]Dashboard Production Quality'!C66</f>
        <v>M3</v>
      </c>
      <c r="D62"/>
      <c r="E62">
        <v>0</v>
      </c>
      <c r="F62"/>
      <c r="G62"/>
      <c r="H62"/>
      <c r="I62"/>
      <c r="J62"/>
      <c r="K62"/>
      <c r="L62"/>
      <c r="M62"/>
      <c r="N62"/>
      <c r="O62"/>
    </row>
    <row r="63" spans="1:15">
      <c r="A63" s="90">
        <f>'[1]Dashboard Production Quality'!A67</f>
        <v>0</v>
      </c>
      <c r="B63" s="113" t="str">
        <f>'[1]Dashboard Production Quality'!B67</f>
        <v>NJONJORO</v>
      </c>
      <c r="C63" s="90">
        <f>'[1]Dashboard Production Quality'!C67</f>
        <v>0</v>
      </c>
      <c r="D63"/>
      <c r="E63"/>
      <c r="F63"/>
      <c r="G63"/>
      <c r="H63"/>
      <c r="I63"/>
      <c r="J63"/>
      <c r="K63"/>
      <c r="L63"/>
      <c r="M63"/>
      <c r="N63"/>
      <c r="O63"/>
    </row>
    <row r="64" spans="1:15">
      <c r="A64" s="90" t="str">
        <f>'[1]Dashboard Production Quality'!A68</f>
        <v>I</v>
      </c>
      <c r="B64" s="90" t="str">
        <f>'[1]Dashboard Production Quality'!B68</f>
        <v>Water Volume Abstracted</v>
      </c>
      <c r="C64" s="90" t="str">
        <f>'[1]Dashboard Production Quality'!C68</f>
        <v>M3</v>
      </c>
      <c r="D64">
        <v>174</v>
      </c>
      <c r="E64">
        <v>325</v>
      </c>
      <c r="F64">
        <v>375</v>
      </c>
      <c r="G64">
        <v>173</v>
      </c>
      <c r="H64">
        <v>119</v>
      </c>
      <c r="I64">
        <v>138</v>
      </c>
      <c r="J64">
        <v>165</v>
      </c>
      <c r="K64">
        <v>155</v>
      </c>
      <c r="L64">
        <v>337</v>
      </c>
      <c r="M64">
        <v>329</v>
      </c>
      <c r="N64">
        <v>241</v>
      </c>
      <c r="O64">
        <v>176</v>
      </c>
    </row>
    <row r="65" spans="1:15">
      <c r="A65" s="90" t="str">
        <f>'[1]Dashboard Production Quality'!A69</f>
        <v>II</v>
      </c>
      <c r="B65" s="90" t="str">
        <f>'[1]Dashboard Production Quality'!B69</f>
        <v>Power Consumption</v>
      </c>
      <c r="C65" s="90" t="str">
        <f>'[1]Dashboard Production Quality'!C69</f>
        <v>KWH</v>
      </c>
      <c r="D65">
        <v>0</v>
      </c>
      <c r="E65">
        <v>128</v>
      </c>
      <c r="F65">
        <v>148</v>
      </c>
      <c r="G65">
        <v>69</v>
      </c>
      <c r="H65"/>
      <c r="I65"/>
      <c r="J65"/>
      <c r="K65"/>
      <c r="L65"/>
      <c r="M65"/>
      <c r="N65"/>
      <c r="O65"/>
    </row>
    <row r="66" spans="1:15">
      <c r="A66" s="90" t="str">
        <f>'[1]Dashboard Production Quality'!A70</f>
        <v>III</v>
      </c>
      <c r="B66" s="90" t="str">
        <f>'[1]Dashboard Production Quality'!B70</f>
        <v>Power  Efficiency</v>
      </c>
      <c r="C66" s="90" t="str">
        <f>'[1]Dashboard Production Quality'!C70</f>
        <v>KWH/M3</v>
      </c>
      <c r="D66"/>
      <c r="E66"/>
      <c r="F66"/>
      <c r="G66"/>
      <c r="H66"/>
      <c r="I66"/>
      <c r="J66"/>
      <c r="K66"/>
      <c r="L66"/>
      <c r="M66"/>
      <c r="N66"/>
      <c r="O66"/>
    </row>
    <row r="67" spans="1:15">
      <c r="A67" s="90" t="str">
        <f>'[1]Dashboard Production Quality'!A71</f>
        <v>IV</v>
      </c>
      <c r="B67" s="90" t="str">
        <f>'[1]Dashboard Production Quality'!B71</f>
        <v>Production Loss</v>
      </c>
      <c r="C67" s="90" t="str">
        <f>'[1]Dashboard Production Quality'!C71</f>
        <v>M3</v>
      </c>
      <c r="D67"/>
      <c r="E67"/>
      <c r="F67"/>
      <c r="G67"/>
      <c r="H67"/>
      <c r="I67"/>
      <c r="J67"/>
      <c r="K67"/>
      <c r="L67"/>
      <c r="M67"/>
      <c r="N67"/>
      <c r="O67"/>
    </row>
    <row r="68" spans="1:15">
      <c r="A68" s="90">
        <f>'[1]Dashboard Production Quality'!A72</f>
        <v>0</v>
      </c>
      <c r="B68" s="90" t="str">
        <f>'[1]Dashboard Production Quality'!B72</f>
        <v>BULK WATER PURCHASE</v>
      </c>
      <c r="C68" s="90">
        <f>'[1]Dashboard Production Quality'!C72</f>
        <v>0</v>
      </c>
      <c r="D68"/>
      <c r="E68"/>
      <c r="F68"/>
      <c r="G68"/>
      <c r="H68"/>
      <c r="I68"/>
      <c r="J68"/>
      <c r="K68"/>
      <c r="L68"/>
      <c r="M68"/>
      <c r="N68"/>
      <c r="O68"/>
    </row>
    <row r="69" spans="1:15">
      <c r="A69" s="90" t="str">
        <f>'[1]Dashboard Production Quality'!A73</f>
        <v>6b</v>
      </c>
      <c r="B69" s="90" t="str">
        <f>'[1]Dashboard Production Quality'!B73</f>
        <v>Volume Water Imported ( Bulk Purchase)</v>
      </c>
      <c r="C69" s="90" t="str">
        <f>'[1]Dashboard Production Quality'!C73</f>
        <v>M3</v>
      </c>
      <c r="D69"/>
      <c r="E69"/>
      <c r="F69"/>
      <c r="G69"/>
      <c r="H69"/>
      <c r="I69"/>
      <c r="J69"/>
      <c r="K69"/>
      <c r="L69"/>
      <c r="M69"/>
      <c r="N69"/>
      <c r="O69"/>
    </row>
    <row r="70" spans="1:15">
      <c r="A70" s="90" t="str">
        <f>'[1]Dashboard Production Quality'!A74</f>
        <v>6b1</v>
      </c>
      <c r="B70" s="90" t="str">
        <f>'[1]Dashboard Production Quality'!B74</f>
        <v>Cost Incurred for Purchase</v>
      </c>
      <c r="C70" s="90" t="str">
        <f>'[1]Dashboard Production Quality'!C74</f>
        <v>Ksh</v>
      </c>
      <c r="D70"/>
      <c r="E70"/>
      <c r="F70"/>
      <c r="G70"/>
      <c r="H70"/>
      <c r="I70"/>
      <c r="J70"/>
      <c r="K70"/>
      <c r="L70"/>
      <c r="M70"/>
      <c r="N70"/>
      <c r="O70"/>
    </row>
    <row r="71" spans="1:15">
      <c r="A71" s="90">
        <f>'[1]Dashboard Production Quality'!A75</f>
        <v>0</v>
      </c>
      <c r="B71" s="113" t="str">
        <f>'[1]Dashboard Production Quality'!B75</f>
        <v>KARATI POLICE POST</v>
      </c>
      <c r="C71" s="90">
        <f>'[1]Dashboard Production Quality'!C75</f>
        <v>0</v>
      </c>
      <c r="D71"/>
      <c r="E71"/>
      <c r="F71"/>
      <c r="G71"/>
      <c r="H71"/>
      <c r="I71"/>
      <c r="J71"/>
      <c r="K71"/>
      <c r="L71"/>
      <c r="M71"/>
      <c r="N71"/>
      <c r="O71"/>
    </row>
    <row r="72" spans="1:15">
      <c r="A72" s="90" t="str">
        <f>'[1]Dashboard Production Quality'!A76</f>
        <v>L2</v>
      </c>
      <c r="B72" s="90" t="str">
        <f>'[1]Dashboard Production Quality'!B76</f>
        <v>Water Volume Abstracted</v>
      </c>
      <c r="C72" s="90" t="str">
        <f>'[1]Dashboard Production Quality'!C76</f>
        <v>M3</v>
      </c>
      <c r="D72">
        <v>88</v>
      </c>
      <c r="E72">
        <v>271</v>
      </c>
      <c r="F72">
        <v>248</v>
      </c>
      <c r="G72">
        <v>180</v>
      </c>
      <c r="H72">
        <v>112</v>
      </c>
      <c r="I72">
        <v>195</v>
      </c>
      <c r="J72">
        <v>273</v>
      </c>
      <c r="K72">
        <v>125</v>
      </c>
      <c r="L72">
        <v>276</v>
      </c>
      <c r="M72">
        <v>379</v>
      </c>
      <c r="N72">
        <v>306</v>
      </c>
      <c r="O72">
        <v>388</v>
      </c>
    </row>
    <row r="73" spans="1:15">
      <c r="A73" s="90" t="str">
        <f>'[1]Dashboard Production Quality'!A77</f>
        <v>R2</v>
      </c>
      <c r="B73" s="90" t="str">
        <f>'[1]Dashboard Production Quality'!B77</f>
        <v>Power Consumption</v>
      </c>
      <c r="C73" s="90" t="str">
        <f>'[1]Dashboard Production Quality'!C77</f>
        <v>KWH</v>
      </c>
      <c r="D73"/>
      <c r="E73">
        <v>289</v>
      </c>
      <c r="F73">
        <v>253</v>
      </c>
      <c r="G73">
        <v>198</v>
      </c>
      <c r="H73">
        <v>115</v>
      </c>
      <c r="I73"/>
      <c r="J73"/>
      <c r="K73"/>
      <c r="L73"/>
      <c r="M73"/>
      <c r="N73"/>
      <c r="O73">
        <v>334</v>
      </c>
    </row>
    <row r="74" spans="1:15">
      <c r="A74" s="90" t="str">
        <f>'[1]Dashboard Production Quality'!A78</f>
        <v>C2</v>
      </c>
      <c r="B74" s="90" t="str">
        <f>'[1]Dashboard Production Quality'!B78</f>
        <v>Power  Efficiency</v>
      </c>
      <c r="C74" s="90" t="str">
        <f>'[1]Dashboard Production Quality'!C78</f>
        <v>KWH/M3</v>
      </c>
      <c r="D74"/>
      <c r="E74"/>
      <c r="F74"/>
      <c r="G74"/>
      <c r="H74"/>
      <c r="I74"/>
      <c r="J74"/>
      <c r="K74"/>
      <c r="L74"/>
      <c r="M74"/>
      <c r="N74"/>
      <c r="O74"/>
    </row>
    <row r="75" spans="1:15">
      <c r="A75" s="90" t="str">
        <f>'[1]Dashboard Production Quality'!A79</f>
        <v>N2</v>
      </c>
      <c r="B75" s="90" t="str">
        <f>'[1]Dashboard Production Quality'!B79</f>
        <v>Production Loss</v>
      </c>
      <c r="C75" s="90" t="str">
        <f>'[1]Dashboard Production Quality'!C79</f>
        <v>M3</v>
      </c>
      <c r="D75"/>
      <c r="E75"/>
      <c r="F75"/>
      <c r="G75"/>
      <c r="H75"/>
      <c r="I75"/>
      <c r="J75"/>
      <c r="K75"/>
      <c r="L75"/>
      <c r="M75"/>
      <c r="N75"/>
      <c r="O75"/>
    </row>
    <row r="76" spans="1:15">
      <c r="A76" s="90">
        <f>'[1]Dashboard Production Quality'!A80</f>
        <v>0</v>
      </c>
      <c r="B76" s="113" t="str">
        <f>'[1]Dashboard Production Quality'!B80</f>
        <v>NIP</v>
      </c>
      <c r="C76" s="90">
        <f>'[1]Dashboard Production Quality'!C80</f>
        <v>0</v>
      </c>
      <c r="D76"/>
      <c r="E76"/>
      <c r="F76"/>
      <c r="G76"/>
      <c r="H76"/>
      <c r="I76"/>
      <c r="J76"/>
      <c r="K76"/>
      <c r="L76"/>
      <c r="M76"/>
      <c r="N76"/>
      <c r="O76"/>
    </row>
    <row r="77" spans="1:15">
      <c r="A77" s="90" t="str">
        <f>'[1]Dashboard Production Quality'!A81</f>
        <v>X2</v>
      </c>
      <c r="B77" s="90" t="str">
        <f>'[1]Dashboard Production Quality'!B81</f>
        <v>Water Volume Abstracted</v>
      </c>
      <c r="C77" s="90" t="str">
        <f>'[1]Dashboard Production Quality'!C81</f>
        <v>M3</v>
      </c>
      <c r="D77">
        <v>13250</v>
      </c>
      <c r="E77">
        <v>14849</v>
      </c>
      <c r="F77">
        <v>3893</v>
      </c>
      <c r="G77">
        <v>13402</v>
      </c>
      <c r="H77">
        <v>7598</v>
      </c>
      <c r="I77">
        <v>9574</v>
      </c>
      <c r="J77">
        <v>19556</v>
      </c>
      <c r="K77">
        <v>5780</v>
      </c>
      <c r="L77">
        <v>13629</v>
      </c>
      <c r="M77">
        <v>4183</v>
      </c>
      <c r="N77">
        <v>8957</v>
      </c>
      <c r="O77">
        <v>17388</v>
      </c>
    </row>
    <row r="78" spans="1:15">
      <c r="A78" s="90" t="str">
        <f>'[1]Dashboard Production Quality'!A82</f>
        <v>Y2</v>
      </c>
      <c r="B78" s="90" t="str">
        <f>'[1]Dashboard Production Quality'!B82</f>
        <v>Power Consumption</v>
      </c>
      <c r="C78" s="90" t="str">
        <f>'[1]Dashboard Production Quality'!C82</f>
        <v>KWH</v>
      </c>
      <c r="D78">
        <v>12893</v>
      </c>
      <c r="E78">
        <v>15859</v>
      </c>
      <c r="F78">
        <v>5655</v>
      </c>
      <c r="G78">
        <v>15884</v>
      </c>
      <c r="H78">
        <v>9106</v>
      </c>
      <c r="I78">
        <v>12959</v>
      </c>
      <c r="J78">
        <v>11682</v>
      </c>
      <c r="K78">
        <v>7189</v>
      </c>
      <c r="L78">
        <v>15987</v>
      </c>
      <c r="M78">
        <v>4568</v>
      </c>
      <c r="N78">
        <v>8899</v>
      </c>
      <c r="O78">
        <v>20780</v>
      </c>
    </row>
    <row r="79" spans="1:15">
      <c r="A79" s="90" t="str">
        <f>'[1]Dashboard Production Quality'!A83</f>
        <v>Z</v>
      </c>
      <c r="B79" s="90" t="str">
        <f>'[1]Dashboard Production Quality'!B83</f>
        <v>Power  Efficiency</v>
      </c>
      <c r="C79" s="90" t="str">
        <f>'[1]Dashboard Production Quality'!C83</f>
        <v>KWH/M3</v>
      </c>
      <c r="D79"/>
      <c r="E79"/>
      <c r="F79"/>
      <c r="G79" s="56"/>
      <c r="H79" s="56"/>
      <c r="I79" s="56"/>
      <c r="J79" s="56"/>
      <c r="K79" s="56"/>
      <c r="L79" s="56"/>
      <c r="M79" s="56"/>
      <c r="N79" s="56"/>
      <c r="O79" s="56"/>
    </row>
    <row r="80" spans="1:15">
      <c r="A80" s="90" t="str">
        <f>'[1]Dashboard Production Quality'!A84</f>
        <v>K</v>
      </c>
      <c r="B80" s="90" t="str">
        <f>'[1]Dashboard Production Quality'!B84</f>
        <v>Production Loss</v>
      </c>
      <c r="C80" s="90" t="str">
        <f>'[1]Dashboard Production Quality'!C84</f>
        <v>M3</v>
      </c>
      <c r="D80"/>
      <c r="E80"/>
      <c r="F80"/>
      <c r="G80"/>
      <c r="H80"/>
      <c r="I80"/>
      <c r="J80"/>
      <c r="K80"/>
      <c r="L80"/>
      <c r="M80"/>
      <c r="N80"/>
      <c r="O80"/>
    </row>
    <row r="81" spans="1:17">
      <c r="B81" s="113" t="str">
        <f>'[1]Dashboard Production Quality'!B85</f>
        <v>IHINDU</v>
      </c>
      <c r="D81"/>
      <c r="E81"/>
      <c r="F81"/>
      <c r="G81"/>
      <c r="H81"/>
      <c r="I81"/>
      <c r="J81"/>
      <c r="K81"/>
      <c r="L81"/>
      <c r="M81"/>
      <c r="N81"/>
      <c r="O81"/>
    </row>
    <row r="82" spans="1:17">
      <c r="A82" s="90" t="str">
        <f>'[1]Dashboard Production Quality'!A86</f>
        <v>X3</v>
      </c>
      <c r="B82" s="90" t="str">
        <f>'[1]Dashboard Production Quality'!B86</f>
        <v>Water Volume Abstracted</v>
      </c>
      <c r="C82" s="90" t="str">
        <f>'[1]Dashboard Production Quality'!C86</f>
        <v>M3</v>
      </c>
      <c r="D82"/>
      <c r="E82"/>
      <c r="F82"/>
      <c r="G82"/>
      <c r="H82"/>
      <c r="I82"/>
      <c r="J82"/>
      <c r="K82">
        <v>80</v>
      </c>
      <c r="L82">
        <v>111</v>
      </c>
      <c r="M82">
        <v>98</v>
      </c>
      <c r="N82">
        <v>74</v>
      </c>
      <c r="O82">
        <v>98</v>
      </c>
    </row>
    <row r="83" spans="1:17">
      <c r="A83" s="90" t="str">
        <f>'[1]Dashboard Production Quality'!A87</f>
        <v>Y3</v>
      </c>
      <c r="B83" s="90" t="str">
        <f>'[1]Dashboard Production Quality'!B87</f>
        <v>Power Consumption</v>
      </c>
      <c r="C83" s="90" t="str">
        <f>'[1]Dashboard Production Quality'!C87</f>
        <v>KWH</v>
      </c>
      <c r="D83"/>
      <c r="E83"/>
      <c r="F83"/>
      <c r="G83"/>
      <c r="H83"/>
      <c r="I83"/>
      <c r="J83"/>
      <c r="K83">
        <v>86</v>
      </c>
      <c r="L83">
        <v>98</v>
      </c>
      <c r="M83">
        <v>92</v>
      </c>
      <c r="N83">
        <v>72</v>
      </c>
      <c r="O83">
        <v>92</v>
      </c>
    </row>
    <row r="84" spans="1:17">
      <c r="A84" s="90" t="str">
        <f>'[1]Dashboard Production Quality'!A88</f>
        <v>Z3</v>
      </c>
      <c r="B84" s="90" t="str">
        <f>'[1]Dashboard Production Quality'!B88</f>
        <v>Power  Efficiency</v>
      </c>
      <c r="C84" s="90" t="str">
        <f>'[1]Dashboard Production Quality'!C88</f>
        <v>KWH/M3</v>
      </c>
      <c r="D84"/>
      <c r="E84"/>
      <c r="F84"/>
      <c r="G84"/>
      <c r="H84"/>
      <c r="I84"/>
      <c r="J84"/>
      <c r="K84"/>
      <c r="L84"/>
      <c r="M84"/>
      <c r="N84"/>
      <c r="O84"/>
    </row>
    <row r="85" spans="1:17">
      <c r="A85" s="90" t="str">
        <f>'[1]Dashboard Production Quality'!A89</f>
        <v>K3</v>
      </c>
      <c r="B85" s="90" t="str">
        <f>'[1]Dashboard Production Quality'!B89</f>
        <v>Production Loss</v>
      </c>
      <c r="C85" s="90" t="str">
        <f>'[1]Dashboard Production Quality'!C89</f>
        <v>M3</v>
      </c>
      <c r="D85"/>
      <c r="E85"/>
      <c r="F85"/>
      <c r="G85"/>
      <c r="H85"/>
      <c r="I85"/>
      <c r="J85"/>
      <c r="K85"/>
      <c r="L85"/>
      <c r="M85"/>
      <c r="N85"/>
      <c r="O85"/>
    </row>
    <row r="86" spans="1:17">
      <c r="A86" s="90">
        <f>'[1]Dashboard Production Quality'!A90</f>
        <v>0</v>
      </c>
      <c r="B86" s="113" t="str">
        <f>'[1]Dashboard Production Quality'!B90</f>
        <v>TOTAL ABSTRACTION</v>
      </c>
      <c r="C86" s="90">
        <f>'[1]Dashboard Production Quality'!C90</f>
        <v>0</v>
      </c>
      <c r="D86"/>
      <c r="E86"/>
      <c r="F86"/>
      <c r="G86"/>
      <c r="H86"/>
      <c r="I86"/>
      <c r="J86"/>
      <c r="K86"/>
      <c r="L86"/>
      <c r="M86"/>
      <c r="N86"/>
      <c r="O86"/>
    </row>
    <row r="87" spans="1:17">
      <c r="A87" s="90">
        <f>'[1]Dashboard Production Quality'!A91</f>
        <v>7</v>
      </c>
      <c r="B87" s="90" t="str">
        <f>'[1]Dashboard Production Quality'!B91</f>
        <v>Total Water Volume Abstracted</v>
      </c>
      <c r="C87" s="90" t="str">
        <f>'[1]Dashboard Production Quality'!C91</f>
        <v>M3</v>
      </c>
      <c r="D87" s="102">
        <f t="shared" ref="D87:O87" si="15">D77+D72+D64+D59+D54+D49+D41+D36+D28+D23+D15+D7</f>
        <v>215299</v>
      </c>
      <c r="E87" s="102">
        <f t="shared" si="15"/>
        <v>220546</v>
      </c>
      <c r="F87" s="102">
        <f t="shared" si="15"/>
        <v>188118</v>
      </c>
      <c r="G87" s="102">
        <f t="shared" si="15"/>
        <v>197010</v>
      </c>
      <c r="H87" s="102">
        <f t="shared" si="15"/>
        <v>180929</v>
      </c>
      <c r="I87" s="102">
        <f t="shared" si="15"/>
        <v>208337</v>
      </c>
      <c r="J87" s="102">
        <f t="shared" si="15"/>
        <v>221193</v>
      </c>
      <c r="K87" s="102">
        <f>K77+K72+K64+K59+K54+K49+K41+K36+K28+K23+K15+K7+K82</f>
        <v>183675</v>
      </c>
      <c r="L87" s="102">
        <f t="shared" si="15"/>
        <v>195661</v>
      </c>
      <c r="M87" s="102">
        <f>M77+M72+M64+M59+M54+M49+M41+M36+M28+M23+M15+M7</f>
        <v>181681</v>
      </c>
      <c r="N87" s="102">
        <f t="shared" si="15"/>
        <v>155006</v>
      </c>
      <c r="O87" s="102">
        <f t="shared" si="15"/>
        <v>208093</v>
      </c>
    </row>
    <row r="88" spans="1:17">
      <c r="A88" s="90" t="str">
        <f>'[1]Dashboard Production Quality'!A92</f>
        <v>11a</v>
      </c>
      <c r="B88" s="90" t="str">
        <f>'[1]Dashboard Production Quality'!B92</f>
        <v>Production Loss</v>
      </c>
      <c r="C88" s="90" t="str">
        <f>'[1]Dashboard Production Quality'!C92</f>
        <v>M3</v>
      </c>
      <c r="D88">
        <f>D10+D18+D26+D31+D39+D44+D52+D80</f>
        <v>2157</v>
      </c>
      <c r="E88">
        <f t="shared" ref="E88:O88" si="16">E10+E18+E26+E31+E39+E44+E52+E80</f>
        <v>2997</v>
      </c>
      <c r="F88">
        <f t="shared" si="16"/>
        <v>2224</v>
      </c>
      <c r="G88">
        <f t="shared" si="16"/>
        <v>1987</v>
      </c>
      <c r="H88">
        <f t="shared" si="16"/>
        <v>1736</v>
      </c>
      <c r="I88">
        <f t="shared" si="16"/>
        <v>2036</v>
      </c>
      <c r="J88">
        <f t="shared" si="16"/>
        <v>2970</v>
      </c>
      <c r="K88">
        <f>K10+K18+K26+K31+K39+K44+K52+K80+K85</f>
        <v>2919</v>
      </c>
      <c r="L88">
        <f t="shared" si="16"/>
        <v>3853</v>
      </c>
      <c r="M88">
        <f t="shared" si="16"/>
        <v>4438</v>
      </c>
      <c r="N88">
        <f t="shared" si="16"/>
        <v>3603</v>
      </c>
      <c r="O88">
        <f t="shared" si="16"/>
        <v>4845</v>
      </c>
    </row>
    <row r="89" spans="1:17">
      <c r="A89" s="90" t="str">
        <f>'[1]Dashboard Production Quality'!A93</f>
        <v>11b</v>
      </c>
      <c r="B89" s="90" t="str">
        <f>'[1]Dashboard Production Quality'!B93</f>
        <v>Production Loss</v>
      </c>
      <c r="C89" s="90" t="str">
        <f>'[1]Dashboard Production Quality'!C93</f>
        <v>%</v>
      </c>
      <c r="D89" s="120">
        <f>D88/(D87-D88)</f>
        <v>1.0120013887455311E-2</v>
      </c>
      <c r="E89" s="120">
        <f t="shared" ref="E89:F89" si="17">E88/(E87-E88)</f>
        <v>1.3776206739631071E-2</v>
      </c>
      <c r="F89" s="120">
        <f t="shared" si="17"/>
        <v>1.1963807331059636E-2</v>
      </c>
      <c r="G89" s="120">
        <f>G88/(G87-G88)</f>
        <v>1.018854186429293E-2</v>
      </c>
      <c r="H89" s="120">
        <f t="shared" ref="H89:O89" si="18">H88/(H87-H88)</f>
        <v>9.6878784327512797E-3</v>
      </c>
      <c r="I89" s="120">
        <f t="shared" si="18"/>
        <v>9.8690747984740736E-3</v>
      </c>
      <c r="J89" s="120">
        <f t="shared" si="18"/>
        <v>1.3609931125500062E-2</v>
      </c>
      <c r="K89" s="120">
        <f t="shared" si="18"/>
        <v>1.6148841532231294E-2</v>
      </c>
      <c r="L89" s="120">
        <f t="shared" si="18"/>
        <v>2.0087796129462796E-2</v>
      </c>
      <c r="M89" s="120">
        <f t="shared" si="18"/>
        <v>2.5039070654412306E-2</v>
      </c>
      <c r="N89" s="120">
        <f t="shared" si="18"/>
        <v>2.3797414846469356E-2</v>
      </c>
      <c r="O89" s="120">
        <f t="shared" si="18"/>
        <v>2.3837872943399199E-2</v>
      </c>
      <c r="P89" s="114"/>
    </row>
    <row r="90" spans="1:17">
      <c r="A90" s="90" t="str">
        <f>'[1]Dashboard Production Quality'!A94</f>
        <v>11c</v>
      </c>
      <c r="B90" s="90" t="str">
        <f>'[1]Dashboard Production Quality'!B94</f>
        <v>Water Available for Sales Abstracted(m3)</v>
      </c>
      <c r="C90" s="90" t="str">
        <f>'[1]Dashboard Production Quality'!C94</f>
        <v>M3</v>
      </c>
      <c r="D90" s="114">
        <f>D87-D88</f>
        <v>213142</v>
      </c>
      <c r="E90" s="114">
        <f t="shared" ref="E90:O90" si="19">E87-E88</f>
        <v>217549</v>
      </c>
      <c r="F90" s="114">
        <f t="shared" si="19"/>
        <v>185894</v>
      </c>
      <c r="G90" s="114">
        <f t="shared" si="19"/>
        <v>195023</v>
      </c>
      <c r="H90" s="114">
        <f t="shared" si="19"/>
        <v>179193</v>
      </c>
      <c r="I90" s="114">
        <f t="shared" si="19"/>
        <v>206301</v>
      </c>
      <c r="J90" s="114">
        <f t="shared" si="19"/>
        <v>218223</v>
      </c>
      <c r="K90" s="114">
        <f t="shared" si="19"/>
        <v>180756</v>
      </c>
      <c r="L90" s="114">
        <f t="shared" si="19"/>
        <v>191808</v>
      </c>
      <c r="M90" s="114">
        <f t="shared" si="19"/>
        <v>177243</v>
      </c>
      <c r="N90" s="114">
        <f t="shared" si="19"/>
        <v>151403</v>
      </c>
      <c r="O90" s="114">
        <f t="shared" si="19"/>
        <v>203248</v>
      </c>
    </row>
    <row r="91" spans="1:17">
      <c r="A91" s="90" t="str">
        <f>'[1]Dashboard Production Quality'!A95</f>
        <v>11d</v>
      </c>
      <c r="B91" s="90" t="str">
        <f>'[1]Dashboard Production Quality'!B95</f>
        <v>Water Available for Sales (m3) Regional</v>
      </c>
      <c r="C91" s="90" t="str">
        <f>'[1]Dashboard Production Quality'!C95</f>
        <v>M3</v>
      </c>
      <c r="D91" s="114">
        <f>D95+D98+D101</f>
        <v>209302</v>
      </c>
      <c r="E91" s="114">
        <f t="shared" ref="E91:O91" si="20">E95+E98+E101</f>
        <v>206711</v>
      </c>
      <c r="F91" s="114">
        <f t="shared" si="20"/>
        <v>193064</v>
      </c>
      <c r="G91" s="114">
        <f t="shared" si="20"/>
        <v>180984</v>
      </c>
      <c r="H91" s="114">
        <f t="shared" si="20"/>
        <v>189526</v>
      </c>
      <c r="I91" s="114">
        <f t="shared" si="20"/>
        <v>154812</v>
      </c>
      <c r="J91" s="114">
        <f t="shared" si="20"/>
        <v>219891</v>
      </c>
      <c r="K91" s="114">
        <f t="shared" si="20"/>
        <v>182921</v>
      </c>
      <c r="L91" s="114">
        <f t="shared" si="20"/>
        <v>193365</v>
      </c>
      <c r="M91" s="114">
        <f t="shared" si="20"/>
        <v>177891</v>
      </c>
      <c r="N91" s="114">
        <f>N95+N98+N101</f>
        <v>159267</v>
      </c>
      <c r="O91" s="114">
        <f t="shared" si="20"/>
        <v>182218</v>
      </c>
      <c r="P91" s="114"/>
    </row>
    <row r="92" spans="1:17">
      <c r="A92" s="90">
        <f>'[1]Dashboard Production Quality'!A96</f>
        <v>0</v>
      </c>
      <c r="B92" s="113" t="str">
        <f>'[1]Dashboard Production Quality'!B96</f>
        <v>SUMMARY</v>
      </c>
      <c r="C92" s="90">
        <f>'[1]Dashboard Production Quality'!C96</f>
        <v>0</v>
      </c>
      <c r="D92"/>
      <c r="E92"/>
      <c r="F92"/>
      <c r="G92"/>
      <c r="H92"/>
      <c r="I92"/>
      <c r="J92"/>
      <c r="K92"/>
      <c r="L92"/>
      <c r="M92"/>
      <c r="N92"/>
      <c r="O92"/>
    </row>
    <row r="93" spans="1:17">
      <c r="A93" s="90" t="str">
        <f>'[1]Dashboard Production Quality'!A97</f>
        <v>A</v>
      </c>
      <c r="B93" s="90" t="str">
        <f>'[1]Dashboard Production Quality'!B97</f>
        <v>CLOSING DATE CENTRAL REGION</v>
      </c>
      <c r="D93" s="112">
        <v>45135</v>
      </c>
      <c r="E93" s="112" t="s">
        <v>211</v>
      </c>
      <c r="F93" s="112" t="s">
        <v>212</v>
      </c>
      <c r="G93" s="112" t="s">
        <v>213</v>
      </c>
      <c r="H93" s="112">
        <v>45258</v>
      </c>
      <c r="I93" s="112">
        <v>45281</v>
      </c>
      <c r="J93" s="112" t="s">
        <v>214</v>
      </c>
      <c r="K93" s="112">
        <v>45348</v>
      </c>
      <c r="L93" s="112">
        <v>45378</v>
      </c>
      <c r="M93" s="112">
        <v>45411</v>
      </c>
      <c r="N93" s="112">
        <v>45440</v>
      </c>
      <c r="O93" s="112">
        <v>45471</v>
      </c>
    </row>
    <row r="94" spans="1:17" hidden="1">
      <c r="A94" s="90" t="str">
        <f>'[1]Dashboard Production Quality'!A98</f>
        <v>Aa</v>
      </c>
      <c r="B94" s="90" t="str">
        <f>'[1]Dashboard Production Quality'!B98</f>
        <v>CENTRAL -Production Loss</v>
      </c>
      <c r="C94" s="90" t="str">
        <f>'[1]Dashboard Production Quality'!C98</f>
        <v>M3</v>
      </c>
      <c r="D94"/>
      <c r="E94"/>
      <c r="F94"/>
      <c r="G94"/>
      <c r="H94"/>
      <c r="I94"/>
      <c r="J94"/>
      <c r="K94"/>
      <c r="L94"/>
      <c r="M94"/>
      <c r="N94"/>
      <c r="O94"/>
    </row>
    <row r="95" spans="1:17">
      <c r="A95" s="90" t="str">
        <f>'[1]Dashboard Production Quality'!A99</f>
        <v>Ab</v>
      </c>
      <c r="B95" s="90" t="str">
        <f>'[1]Dashboard Production Quality'!B99</f>
        <v>CENTRAL - Available for sale</v>
      </c>
      <c r="C95" s="90" t="str">
        <f>'[1]Dashboard Production Quality'!C99</f>
        <v>M3</v>
      </c>
      <c r="D95">
        <v>118484</v>
      </c>
      <c r="E95">
        <v>125190</v>
      </c>
      <c r="F95">
        <v>108387</v>
      </c>
      <c r="G95">
        <v>104495</v>
      </c>
      <c r="H95">
        <v>109536</v>
      </c>
      <c r="I95">
        <v>87397</v>
      </c>
      <c r="J95" s="122">
        <v>121269</v>
      </c>
      <c r="K95">
        <v>102589</v>
      </c>
      <c r="L95">
        <v>105718</v>
      </c>
      <c r="M95">
        <v>96802</v>
      </c>
      <c r="N95">
        <v>82462</v>
      </c>
      <c r="O95" s="140">
        <v>99637</v>
      </c>
      <c r="P95" s="102"/>
      <c r="Q95" s="114">
        <f>O95-P95</f>
        <v>99637</v>
      </c>
    </row>
    <row r="96" spans="1:17">
      <c r="A96" s="90" t="str">
        <f>'[1]Dashboard Production Quality'!A100</f>
        <v>B</v>
      </c>
      <c r="B96" s="90" t="str">
        <f>'[1]Dashboard Production Quality'!B100</f>
        <v>CLOSING DATE SOUTHERN REGION</v>
      </c>
      <c r="D96" s="112">
        <v>45121</v>
      </c>
      <c r="E96" t="s">
        <v>215</v>
      </c>
      <c r="F96" s="112">
        <v>45269</v>
      </c>
      <c r="G96" s="112" t="s">
        <v>216</v>
      </c>
      <c r="H96" s="112">
        <v>45244</v>
      </c>
      <c r="I96" s="112">
        <v>45271</v>
      </c>
      <c r="J96" s="112">
        <v>45627</v>
      </c>
      <c r="K96" s="112">
        <v>45335</v>
      </c>
      <c r="L96" s="112">
        <v>45365</v>
      </c>
      <c r="M96" s="112">
        <v>45397</v>
      </c>
      <c r="N96" s="112">
        <v>45428</v>
      </c>
      <c r="O96" s="112">
        <v>45458</v>
      </c>
      <c r="P96" s="102"/>
      <c r="Q96" s="114"/>
    </row>
    <row r="97" spans="1:17" hidden="1">
      <c r="A97" s="90" t="str">
        <f>'[1]Dashboard Production Quality'!A101</f>
        <v>Bb</v>
      </c>
      <c r="B97" s="90" t="str">
        <f>'[1]Dashboard Production Quality'!B101</f>
        <v>SOUTHERN- Production Loss</v>
      </c>
      <c r="C97" s="90" t="str">
        <f>'[1]Dashboard Production Quality'!C101</f>
        <v>M3</v>
      </c>
      <c r="D97"/>
      <c r="E97"/>
      <c r="F97"/>
      <c r="G97"/>
      <c r="H97"/>
      <c r="I97"/>
      <c r="J97"/>
      <c r="K97"/>
      <c r="L97"/>
      <c r="M97"/>
      <c r="N97"/>
      <c r="O97"/>
      <c r="P97" s="102"/>
      <c r="Q97" s="114">
        <f t="shared" ref="Q97:Q106" si="21">O97-P97</f>
        <v>0</v>
      </c>
    </row>
    <row r="98" spans="1:17" s="91" customFormat="1">
      <c r="A98" s="90" t="str">
        <f>'[1]Dashboard Production Quality'!A102</f>
        <v>Bc</v>
      </c>
      <c r="B98" s="90" t="str">
        <f>'[1]Dashboard Production Quality'!B102</f>
        <v>SOUTHERN - Available for sale</v>
      </c>
      <c r="C98" s="90" t="str">
        <f>'[1]Dashboard Production Quality'!C102</f>
        <v>M3</v>
      </c>
      <c r="D98" s="91">
        <v>59268</v>
      </c>
      <c r="E98" s="91">
        <v>47351</v>
      </c>
      <c r="F98" s="91">
        <v>48387</v>
      </c>
      <c r="G98" s="91">
        <v>46972</v>
      </c>
      <c r="H98" s="91">
        <v>47325</v>
      </c>
      <c r="I98" s="104">
        <v>38397</v>
      </c>
      <c r="J98" s="104">
        <v>63417</v>
      </c>
      <c r="K98" s="104">
        <v>47019</v>
      </c>
      <c r="L98" s="104">
        <v>52476</v>
      </c>
      <c r="M98" s="104">
        <v>44723</v>
      </c>
      <c r="N98" s="104">
        <v>44938</v>
      </c>
      <c r="O98" s="91">
        <v>52863</v>
      </c>
      <c r="P98" s="102"/>
      <c r="Q98" s="114">
        <f t="shared" si="21"/>
        <v>52863</v>
      </c>
    </row>
    <row r="99" spans="1:17">
      <c r="A99" s="90" t="str">
        <f>'[1]Dashboard Production Quality'!A103</f>
        <v xml:space="preserve">A </v>
      </c>
      <c r="B99" s="90" t="str">
        <f>'[1]Dashboard Production Quality'!B103</f>
        <v>CLOSING DATE EASTERN REGION</v>
      </c>
      <c r="D99" s="112">
        <v>45113</v>
      </c>
      <c r="E99" s="112">
        <v>45085</v>
      </c>
      <c r="F99" s="112">
        <v>45116</v>
      </c>
      <c r="G99" s="112">
        <v>45087</v>
      </c>
      <c r="H99" s="112">
        <v>45088</v>
      </c>
      <c r="I99" s="112">
        <v>45265</v>
      </c>
      <c r="J99" s="112">
        <v>45444</v>
      </c>
      <c r="K99" s="112">
        <v>45328</v>
      </c>
      <c r="L99" s="112">
        <v>45357</v>
      </c>
      <c r="M99" s="112">
        <v>45391</v>
      </c>
      <c r="N99" s="112">
        <v>45420</v>
      </c>
      <c r="O99" s="112">
        <v>45449</v>
      </c>
      <c r="P99" s="102"/>
      <c r="Q99" s="114"/>
    </row>
    <row r="100" spans="1:17" hidden="1">
      <c r="A100" s="90" t="str">
        <f>'[1]Dashboard Production Quality'!A104</f>
        <v>Aa</v>
      </c>
      <c r="B100" s="90" t="str">
        <f>'[1]Dashboard Production Quality'!B104</f>
        <v>EASTERN -Production Loss</v>
      </c>
      <c r="C100" s="90" t="str">
        <f>'[1]Dashboard Production Quality'!C104</f>
        <v>M3</v>
      </c>
      <c r="D100" s="92"/>
      <c r="E100" s="92"/>
      <c r="F100" s="92"/>
      <c r="G100" s="92"/>
      <c r="H100"/>
      <c r="I100"/>
      <c r="J100"/>
      <c r="K100"/>
      <c r="L100"/>
      <c r="M100"/>
      <c r="N100"/>
      <c r="O100"/>
      <c r="P100" s="102"/>
      <c r="Q100" s="114">
        <f t="shared" si="21"/>
        <v>0</v>
      </c>
    </row>
    <row r="101" spans="1:17" s="102" customFormat="1">
      <c r="A101" s="90" t="str">
        <f>'[1]Dashboard Production Quality'!A105</f>
        <v>Ab2</v>
      </c>
      <c r="B101" s="90" t="str">
        <f>'[1]Dashboard Production Quality'!B105</f>
        <v>EASTERN - Available for sale</v>
      </c>
      <c r="C101" s="90" t="str">
        <f>'[1]Dashboard Production Quality'!C105</f>
        <v>M3</v>
      </c>
      <c r="D101" s="104">
        <v>31550</v>
      </c>
      <c r="E101" s="104">
        <v>34170</v>
      </c>
      <c r="F101" s="104">
        <v>36290</v>
      </c>
      <c r="G101" s="104">
        <v>29517</v>
      </c>
      <c r="H101" s="104">
        <v>32665</v>
      </c>
      <c r="I101" s="104">
        <v>29018</v>
      </c>
      <c r="J101" s="104">
        <v>35205</v>
      </c>
      <c r="K101" s="104">
        <v>33313</v>
      </c>
      <c r="L101" s="104">
        <v>35171</v>
      </c>
      <c r="M101" s="104">
        <v>36366</v>
      </c>
      <c r="N101" s="104">
        <v>31867</v>
      </c>
      <c r="O101" s="91">
        <v>29718</v>
      </c>
      <c r="Q101" s="114">
        <f t="shared" si="21"/>
        <v>29718</v>
      </c>
    </row>
    <row r="102" spans="1:17" hidden="1">
      <c r="A102" s="90">
        <f>'[1]Dashboard Production Quality'!A106</f>
        <v>0</v>
      </c>
      <c r="C102" s="90">
        <f>'[1]Dashboard Production Quality'!C106</f>
        <v>0</v>
      </c>
      <c r="D102"/>
      <c r="E102"/>
      <c r="F102"/>
      <c r="G102"/>
      <c r="H102"/>
      <c r="I102"/>
      <c r="J102"/>
      <c r="K102"/>
      <c r="L102"/>
      <c r="M102"/>
      <c r="N102"/>
      <c r="O102"/>
      <c r="Q102" s="114">
        <f t="shared" si="21"/>
        <v>0</v>
      </c>
    </row>
    <row r="103" spans="1:17" hidden="1">
      <c r="A103" s="90">
        <f>'[1]Dashboard Production Quality'!A107</f>
        <v>7</v>
      </c>
      <c r="B103" s="90" t="str">
        <f>'[1]Dashboard Production Quality'!B107</f>
        <v>Total Water Volume Abstracted</v>
      </c>
      <c r="C103" s="90" t="str">
        <f>'[1]Dashboard Production Quality'!C107</f>
        <v>M3</v>
      </c>
      <c r="D103"/>
      <c r="E103"/>
      <c r="F103"/>
      <c r="G103"/>
      <c r="H103"/>
      <c r="I103"/>
      <c r="J103"/>
      <c r="K103"/>
      <c r="L103"/>
      <c r="M103"/>
      <c r="N103"/>
      <c r="O103"/>
      <c r="Q103" s="114">
        <f t="shared" si="21"/>
        <v>0</v>
      </c>
    </row>
    <row r="104" spans="1:17" hidden="1">
      <c r="A104" s="90" t="str">
        <f>'[1]Dashboard Production Quality'!A108</f>
        <v>11a</v>
      </c>
      <c r="B104" s="90" t="str">
        <f>'[1]Dashboard Production Quality'!B108</f>
        <v>Production Loss</v>
      </c>
      <c r="C104" s="90" t="str">
        <f>'[1]Dashboard Production Quality'!C108</f>
        <v>M3</v>
      </c>
      <c r="D104"/>
      <c r="E104"/>
      <c r="F104"/>
      <c r="G104"/>
      <c r="H104"/>
      <c r="I104"/>
      <c r="J104"/>
      <c r="K104"/>
      <c r="L104"/>
      <c r="M104"/>
      <c r="N104"/>
      <c r="O104"/>
      <c r="Q104" s="114">
        <f t="shared" si="21"/>
        <v>0</v>
      </c>
    </row>
    <row r="105" spans="1:17" hidden="1">
      <c r="A105" s="90" t="str">
        <f>'[1]Dashboard Production Quality'!A109</f>
        <v>11b</v>
      </c>
      <c r="B105" s="90" t="str">
        <f>'[1]Dashboard Production Quality'!B109</f>
        <v>Production Loss</v>
      </c>
      <c r="C105" s="90" t="str">
        <f>'[1]Dashboard Production Quality'!C109</f>
        <v>%</v>
      </c>
      <c r="D105"/>
      <c r="E105"/>
      <c r="F105"/>
      <c r="G105"/>
      <c r="H105"/>
      <c r="I105"/>
      <c r="J105"/>
      <c r="K105"/>
      <c r="L105"/>
      <c r="M105"/>
      <c r="N105"/>
      <c r="O105"/>
      <c r="Q105" s="114">
        <f t="shared" si="21"/>
        <v>0</v>
      </c>
    </row>
    <row r="106" spans="1:17" hidden="1">
      <c r="A106" s="90" t="str">
        <f>'[1]Dashboard Production Quality'!A110</f>
        <v>11c</v>
      </c>
      <c r="B106" s="90" t="str">
        <f>'[1]Dashboard Production Quality'!B110</f>
        <v>Water Available for Sales (m3)</v>
      </c>
      <c r="C106" s="90" t="str">
        <f>'[1]Dashboard Production Quality'!C110</f>
        <v>M3</v>
      </c>
      <c r="D106"/>
      <c r="E106"/>
      <c r="F106"/>
      <c r="G106"/>
      <c r="H106"/>
      <c r="I106"/>
      <c r="J106"/>
      <c r="K106"/>
      <c r="L106"/>
      <c r="M106"/>
      <c r="N106"/>
      <c r="O106"/>
      <c r="Q106" s="114">
        <f t="shared" si="21"/>
        <v>0</v>
      </c>
    </row>
    <row r="107" spans="1:17">
      <c r="B107" s="113" t="str">
        <f>'[1]Dashboard Production Quality'!A111</f>
        <v>DASHBOARD - POWER CONSUMPTION / COSTS / EFFICIENCY</v>
      </c>
      <c r="C107" s="90">
        <f>'[1]Dashboard Production Quality'!C111</f>
        <v>0</v>
      </c>
      <c r="D107"/>
      <c r="E107"/>
      <c r="F107"/>
      <c r="G107"/>
      <c r="H107"/>
      <c r="I107"/>
      <c r="J107"/>
      <c r="K107"/>
      <c r="L107"/>
      <c r="M107"/>
      <c r="N107"/>
      <c r="O107"/>
    </row>
    <row r="108" spans="1:17">
      <c r="A108" s="90">
        <f>'[1]Dashboard Production Quality'!A112</f>
        <v>15</v>
      </c>
      <c r="B108" s="90" t="str">
        <f>'[1]Dashboard Production Quality'!B112</f>
        <v>Power Grid</v>
      </c>
      <c r="C108" s="90" t="str">
        <f>'[1]Dashboard Production Quality'!C112</f>
        <v>Kwh</v>
      </c>
      <c r="D108" s="102">
        <f t="shared" ref="D108:O108" si="22">D50+D42+D37+D29+D24+D16+D8+D78</f>
        <v>182201</v>
      </c>
      <c r="E108" s="102">
        <f t="shared" si="22"/>
        <v>184440</v>
      </c>
      <c r="F108" s="102">
        <f t="shared" si="22"/>
        <v>161279</v>
      </c>
      <c r="G108" s="102">
        <f t="shared" si="22"/>
        <v>173561</v>
      </c>
      <c r="H108" s="102">
        <f t="shared" si="22"/>
        <v>176107</v>
      </c>
      <c r="I108" s="102">
        <f t="shared" si="22"/>
        <v>205225</v>
      </c>
      <c r="J108" s="102">
        <f t="shared" si="22"/>
        <v>217261.2</v>
      </c>
      <c r="K108" s="102">
        <f>K50+K42+K37+K29+K24+K16+K8+K78+K83</f>
        <v>158325</v>
      </c>
      <c r="L108" s="102">
        <f t="shared" si="22"/>
        <v>191090</v>
      </c>
      <c r="M108" s="102">
        <f t="shared" si="22"/>
        <v>196948</v>
      </c>
      <c r="N108" s="102">
        <f t="shared" si="22"/>
        <v>169662</v>
      </c>
      <c r="O108" s="102">
        <f t="shared" si="22"/>
        <v>192613</v>
      </c>
    </row>
    <row r="109" spans="1:17">
      <c r="A109" s="90">
        <f>'[1]Dashboard Production Quality'!A116</f>
        <v>19</v>
      </c>
      <c r="B109" s="90" t="str">
        <f>'[1]Dashboard Production Quality'!B116</f>
        <v>Power (pump) efficiency</v>
      </c>
      <c r="C109" s="90" t="str">
        <f>'[1]Dashboard Production Quality'!C116</f>
        <v>kwh/m3</v>
      </c>
      <c r="D109" s="96">
        <f>D110/D87</f>
        <v>1.0487999015322877</v>
      </c>
      <c r="E109" s="96">
        <f t="shared" ref="E109:O109" si="23">E110/E87</f>
        <v>1.2565360514359816</v>
      </c>
      <c r="F109" s="96">
        <f t="shared" si="23"/>
        <v>1.0456234916382272</v>
      </c>
      <c r="G109" s="96">
        <f t="shared" si="23"/>
        <v>1.0457452413583066</v>
      </c>
      <c r="H109" s="96">
        <f t="shared" si="23"/>
        <v>1.1040713760646441</v>
      </c>
      <c r="I109" s="96">
        <f t="shared" si="23"/>
        <v>1.1289136831191771</v>
      </c>
      <c r="J109" s="96">
        <f t="shared" si="23"/>
        <v>1.1012567757569183</v>
      </c>
      <c r="K109" s="96">
        <f t="shared" si="23"/>
        <v>0.99882515312372389</v>
      </c>
      <c r="L109" s="96">
        <f t="shared" si="23"/>
        <v>1.0992445607453709</v>
      </c>
      <c r="M109" s="96">
        <f t="shared" si="23"/>
        <v>1.2591888529895807</v>
      </c>
      <c r="N109" s="96">
        <f t="shared" si="23"/>
        <v>1.2431077506677162</v>
      </c>
      <c r="O109" s="96">
        <f t="shared" si="23"/>
        <v>1.0395066628863057</v>
      </c>
    </row>
    <row r="110" spans="1:17" s="131" customFormat="1">
      <c r="A110" s="131">
        <f>'[1]Dashboard Production Quality'!A114</f>
        <v>17</v>
      </c>
      <c r="B110" s="131" t="str">
        <f>'[1]Dashboard Production Quality'!B114</f>
        <v>Total Power Consumption</v>
      </c>
      <c r="C110" s="131" t="str">
        <f>'[1]Dashboard Production Quality'!C114</f>
        <v>Kwh</v>
      </c>
      <c r="D110" s="132">
        <f>D108+D114</f>
        <v>225805.57</v>
      </c>
      <c r="E110" s="132">
        <f t="shared" ref="E110:O110" si="24">E108+E114</f>
        <v>277124</v>
      </c>
      <c r="F110" s="132">
        <f t="shared" si="24"/>
        <v>196700.6</v>
      </c>
      <c r="G110" s="132">
        <f t="shared" si="24"/>
        <v>206022.27</v>
      </c>
      <c r="H110" s="132">
        <f t="shared" si="24"/>
        <v>199758.53</v>
      </c>
      <c r="I110" s="132">
        <f t="shared" si="24"/>
        <v>235194.49</v>
      </c>
      <c r="J110" s="132">
        <f t="shared" si="24"/>
        <v>243590.29</v>
      </c>
      <c r="K110" s="132">
        <f t="shared" si="24"/>
        <v>183459.21</v>
      </c>
      <c r="L110" s="132">
        <f t="shared" si="24"/>
        <v>215079.29</v>
      </c>
      <c r="M110" s="132">
        <f t="shared" si="24"/>
        <v>228770.69</v>
      </c>
      <c r="N110" s="132">
        <f t="shared" si="24"/>
        <v>192689.16</v>
      </c>
      <c r="O110" s="132">
        <f t="shared" si="24"/>
        <v>216314.06</v>
      </c>
    </row>
    <row r="111" spans="1:17" s="131" customFormat="1">
      <c r="B111" s="131" t="str">
        <f>'[1]Dashboard Production Quality'!B115</f>
        <v>% Solar</v>
      </c>
      <c r="C111" s="131" t="str">
        <f>'[1]Dashboard Production Quality'!C115</f>
        <v>%</v>
      </c>
      <c r="D111" s="133">
        <f>D114/D110</f>
        <v>0.19310670680089956</v>
      </c>
      <c r="E111" s="133">
        <f t="shared" ref="E111:O111" si="25">E114/E110</f>
        <v>0.33444956048555879</v>
      </c>
      <c r="F111" s="133">
        <f t="shared" si="25"/>
        <v>0.18007875929204079</v>
      </c>
      <c r="G111" s="133">
        <f t="shared" si="25"/>
        <v>0.15756194706523718</v>
      </c>
      <c r="H111" s="133">
        <f t="shared" si="25"/>
        <v>0.11840060096557579</v>
      </c>
      <c r="I111" s="133">
        <f t="shared" si="25"/>
        <v>0.12742428617269053</v>
      </c>
      <c r="J111" s="133">
        <f t="shared" si="25"/>
        <v>0.10808760070033989</v>
      </c>
      <c r="K111" s="133">
        <f t="shared" si="25"/>
        <v>0.13700162559295878</v>
      </c>
      <c r="L111" s="133">
        <f t="shared" si="25"/>
        <v>0.11153695923024481</v>
      </c>
      <c r="M111" s="133">
        <f t="shared" si="25"/>
        <v>0.13910300309886725</v>
      </c>
      <c r="N111" s="133">
        <f t="shared" si="25"/>
        <v>0.119504179685043</v>
      </c>
      <c r="O111" s="133">
        <f t="shared" si="25"/>
        <v>0.10956782004831307</v>
      </c>
    </row>
    <row r="112" spans="1:17">
      <c r="A112" s="90">
        <f>'[1]Dashboard Production Quality'!A117</f>
        <v>20</v>
      </c>
      <c r="B112" s="90" t="str">
        <f>'[1]Dashboard Production Quality'!B117</f>
        <v>Power costs per m3 water produced</v>
      </c>
      <c r="C112" s="90" t="str">
        <f>'[1]Dashboard Production Quality'!C117</f>
        <v>Ksh/m3</v>
      </c>
      <c r="D112" s="111">
        <f>D116/D87</f>
        <v>32.512796947500917</v>
      </c>
      <c r="E112" s="111">
        <f t="shared" ref="E112:O112" si="26">E116/E87</f>
        <v>38.952617594515431</v>
      </c>
      <c r="F112" s="111">
        <f t="shared" si="26"/>
        <v>32.414328240785039</v>
      </c>
      <c r="G112" s="111">
        <f t="shared" si="26"/>
        <v>32.418102482107507</v>
      </c>
      <c r="H112" s="111">
        <f t="shared" si="26"/>
        <v>33.326304821780916</v>
      </c>
      <c r="I112" s="111">
        <v>33.92</v>
      </c>
      <c r="J112" s="111">
        <v>35.24</v>
      </c>
      <c r="K112" s="111">
        <f t="shared" si="26"/>
        <v>31.962404899959164</v>
      </c>
      <c r="L112" s="111">
        <f t="shared" si="26"/>
        <v>35.175825943851869</v>
      </c>
      <c r="M112" s="111">
        <f t="shared" si="26"/>
        <v>42.860092626636799</v>
      </c>
      <c r="N112" s="111">
        <f t="shared" si="26"/>
        <v>39.779448021366917</v>
      </c>
      <c r="O112" s="111">
        <f t="shared" si="26"/>
        <v>33.264213212361781</v>
      </c>
    </row>
    <row r="113" spans="1:17" s="91" customFormat="1">
      <c r="A113" s="90">
        <f>'[1]Dashboard Production Quality'!A118</f>
        <v>21</v>
      </c>
      <c r="B113" s="90" t="str">
        <f>'[1]Dashboard Production Quality'!B118</f>
        <v>Power costs per kwh</v>
      </c>
      <c r="C113" s="90" t="str">
        <f>'[1]Dashboard Production Quality'!C118</f>
        <v>Ksh/kwh</v>
      </c>
      <c r="D113" s="111">
        <f>D116/D110</f>
        <v>31</v>
      </c>
      <c r="E113" s="111">
        <f t="shared" ref="E113:O113" si="27">E116/E110</f>
        <v>31</v>
      </c>
      <c r="F113" s="111">
        <f t="shared" si="27"/>
        <v>31.000000000000004</v>
      </c>
      <c r="G113" s="111">
        <f t="shared" si="27"/>
        <v>31.000000000000004</v>
      </c>
      <c r="H113" s="111">
        <f t="shared" si="27"/>
        <v>30.184918787197724</v>
      </c>
      <c r="I113" s="111">
        <v>30.05</v>
      </c>
      <c r="J113" s="111">
        <v>32</v>
      </c>
      <c r="K113" s="111">
        <f t="shared" si="27"/>
        <v>32</v>
      </c>
      <c r="L113" s="111">
        <f t="shared" si="27"/>
        <v>32</v>
      </c>
      <c r="M113" s="111">
        <f t="shared" si="27"/>
        <v>34.037858995398402</v>
      </c>
      <c r="N113" s="111">
        <f t="shared" si="27"/>
        <v>32</v>
      </c>
      <c r="O113" s="111">
        <f t="shared" si="27"/>
        <v>32</v>
      </c>
      <c r="P113" s="102"/>
      <c r="Q113" s="102"/>
    </row>
    <row r="114" spans="1:17">
      <c r="A114" s="90" t="e">
        <f>'[1]Dashboard Production Quality'!#REF!</f>
        <v>#REF!</v>
      </c>
      <c r="B114" s="90" t="e">
        <f>'[1]Dashboard Production Quality'!#REF!</f>
        <v>#REF!</v>
      </c>
      <c r="C114" s="90" t="e">
        <f>'[1]Dashboard Production Quality'!#REF!</f>
        <v>#REF!</v>
      </c>
      <c r="D114" s="102">
        <f>D11+D19+D32+D45</f>
        <v>43604.57</v>
      </c>
      <c r="E114" s="102">
        <f t="shared" ref="E114:O114" si="28">E11+E19+E32+E45</f>
        <v>92684</v>
      </c>
      <c r="F114" s="102">
        <f t="shared" si="28"/>
        <v>35421.599999999999</v>
      </c>
      <c r="G114" s="102">
        <f t="shared" si="28"/>
        <v>32461.27</v>
      </c>
      <c r="H114" s="102">
        <f t="shared" si="28"/>
        <v>23651.530000000002</v>
      </c>
      <c r="I114" s="102">
        <f t="shared" si="28"/>
        <v>29969.49</v>
      </c>
      <c r="J114" s="102">
        <f t="shared" si="28"/>
        <v>26329.089999999997</v>
      </c>
      <c r="K114" s="102">
        <f t="shared" si="28"/>
        <v>25134.21</v>
      </c>
      <c r="L114" s="102">
        <f>L11+L19+L32+L45</f>
        <v>23989.29</v>
      </c>
      <c r="M114" s="102">
        <f t="shared" si="28"/>
        <v>31822.69</v>
      </c>
      <c r="N114" s="102">
        <f t="shared" si="28"/>
        <v>23027.16</v>
      </c>
      <c r="O114" s="102">
        <f t="shared" si="28"/>
        <v>23701.059999999998</v>
      </c>
    </row>
    <row r="115" spans="1:17">
      <c r="B115" s="113" t="str">
        <f>'[1]Dashboard Production Quality'!A119</f>
        <v>DASHBOARD - PRODUCTION COSTS / OPERATIONAL RESULT WATER</v>
      </c>
      <c r="C115" s="90">
        <f>'[1]Dashboard Production Quality'!C119</f>
        <v>0</v>
      </c>
      <c r="D115"/>
      <c r="E115"/>
      <c r="F115"/>
      <c r="G115"/>
      <c r="H115"/>
      <c r="I115"/>
      <c r="J115"/>
      <c r="K115"/>
      <c r="L115"/>
      <c r="M115"/>
      <c r="N115"/>
      <c r="O115"/>
    </row>
    <row r="116" spans="1:17">
      <c r="A116" s="90">
        <f>'[1]Dashboard Production Quality'!A120</f>
        <v>20</v>
      </c>
      <c r="B116" s="90" t="str">
        <f>'[1]Dashboard Production Quality'!B120</f>
        <v>Power costs</v>
      </c>
      <c r="C116" s="90" t="str">
        <f>'[1]Dashboard Production Quality'!C120</f>
        <v>Ksh</v>
      </c>
      <c r="D116" s="115">
        <f>D110*31</f>
        <v>6999972.6699999999</v>
      </c>
      <c r="E116" s="115">
        <f>E110*31</f>
        <v>8590844</v>
      </c>
      <c r="F116" s="115">
        <f>F110*31</f>
        <v>6097718.6000000006</v>
      </c>
      <c r="G116" s="115">
        <f>G110*31</f>
        <v>6386690.3700000001</v>
      </c>
      <c r="H116" s="158">
        <f>(H108*32)+(H114*16.67)</f>
        <v>6029695.0050999997</v>
      </c>
      <c r="I116" s="121">
        <v>7066791.4000000004</v>
      </c>
      <c r="J116" s="121">
        <v>7794889.2800000003</v>
      </c>
      <c r="K116" s="121">
        <f>K110*32</f>
        <v>5870694.7199999997</v>
      </c>
      <c r="L116" s="121">
        <f t="shared" ref="L116:O116" si="29">L110*32</f>
        <v>6882537.2800000003</v>
      </c>
      <c r="M116" s="121">
        <f>(M110*32)+(M114*14.65)</f>
        <v>7786864.4885</v>
      </c>
      <c r="N116" s="121">
        <f t="shared" si="29"/>
        <v>6166053.1200000001</v>
      </c>
      <c r="O116" s="121">
        <f t="shared" si="29"/>
        <v>6922049.9199999999</v>
      </c>
    </row>
    <row r="117" spans="1:17" s="102" customFormat="1">
      <c r="A117" s="90">
        <f>'[1]Dashboard Production Quality'!A121</f>
        <v>21</v>
      </c>
      <c r="B117" s="90" t="str">
        <f>'[1]Dashboard Production Quality'!B121</f>
        <v>Maintenance, repair and operational cost</v>
      </c>
      <c r="C117" s="90" t="str">
        <f>'[1]Dashboard Production Quality'!C121</f>
        <v>Ksh</v>
      </c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91"/>
    </row>
    <row r="118" spans="1:17">
      <c r="A118" s="90">
        <f>'[1]Dashboard Production Quality'!A122</f>
        <v>22</v>
      </c>
      <c r="B118" s="90" t="str">
        <f>'[1]Dashboard Production Quality'!B122</f>
        <v>Abstraction fee</v>
      </c>
      <c r="C118" s="90" t="str">
        <f>'[1]Dashboard Production Quality'!C122</f>
        <v>Ksh</v>
      </c>
      <c r="D118" s="107">
        <f>D87*0.5</f>
        <v>107649.5</v>
      </c>
      <c r="E118" s="107">
        <f t="shared" ref="E118:N118" si="30">E87*0.5</f>
        <v>110273</v>
      </c>
      <c r="F118" s="107">
        <f t="shared" si="30"/>
        <v>94059</v>
      </c>
      <c r="G118" s="107">
        <f t="shared" si="30"/>
        <v>98505</v>
      </c>
      <c r="H118" s="107">
        <f t="shared" si="30"/>
        <v>90464.5</v>
      </c>
      <c r="I118" s="107">
        <f t="shared" si="30"/>
        <v>104168.5</v>
      </c>
      <c r="J118" s="107">
        <f t="shared" si="30"/>
        <v>110596.5</v>
      </c>
      <c r="K118" s="107">
        <f t="shared" si="30"/>
        <v>91837.5</v>
      </c>
      <c r="L118" s="107">
        <f t="shared" si="30"/>
        <v>97830.5</v>
      </c>
      <c r="M118" s="107">
        <f t="shared" si="30"/>
        <v>90840.5</v>
      </c>
      <c r="N118" s="107">
        <f t="shared" si="30"/>
        <v>77503</v>
      </c>
      <c r="O118" s="107">
        <f>O87*0.5</f>
        <v>104046.5</v>
      </c>
    </row>
    <row r="119" spans="1:17">
      <c r="A119" s="90">
        <f>'[1]Dashboard Production Quality'!A123</f>
        <v>23</v>
      </c>
      <c r="B119" s="90" t="str">
        <f>'[1]Dashboard Production Quality'!B123</f>
        <v>Chemicals costs</v>
      </c>
      <c r="C119" s="90" t="str">
        <f>'[1]Dashboard Production Quality'!C123</f>
        <v>Ksh</v>
      </c>
      <c r="D119" s="104">
        <f>362*109</f>
        <v>39458</v>
      </c>
      <c r="E119" s="104">
        <v>45360</v>
      </c>
      <c r="F119" s="104">
        <v>43860</v>
      </c>
      <c r="G119">
        <v>43775</v>
      </c>
      <c r="H119" s="104">
        <v>38010</v>
      </c>
      <c r="I119" s="104">
        <v>35476</v>
      </c>
      <c r="J119" s="104">
        <v>38734</v>
      </c>
      <c r="K119" s="140">
        <f>420*94</f>
        <v>39480</v>
      </c>
      <c r="L119" s="140">
        <f>420*102</f>
        <v>42840</v>
      </c>
      <c r="M119" s="140">
        <v>41160</v>
      </c>
      <c r="N119" s="140">
        <v>39900</v>
      </c>
      <c r="O119" s="140">
        <v>40000</v>
      </c>
    </row>
    <row r="120" spans="1:17">
      <c r="A120" s="90">
        <f>'[1]Dashboard Production Quality'!A124</f>
        <v>24</v>
      </c>
      <c r="B120" s="90" t="str">
        <f>'[1]Dashboard Production Quality'!B124</f>
        <v>Total direct costs WATER</v>
      </c>
      <c r="C120" s="90" t="str">
        <f>'[1]Dashboard Production Quality'!C124</f>
        <v>Ksh</v>
      </c>
      <c r="D120" s="107"/>
      <c r="E120" s="107"/>
      <c r="F120" s="107"/>
      <c r="G120" s="107"/>
      <c r="H120" s="107"/>
      <c r="I120" s="107"/>
      <c r="J120" s="107"/>
      <c r="K120" s="107"/>
      <c r="L120" s="107"/>
      <c r="M120" s="107">
        <f>M116+M118+M119</f>
        <v>7918864.9885</v>
      </c>
      <c r="N120" s="107">
        <f t="shared" ref="N120:O120" si="31">N116+N118+N119</f>
        <v>6283456.1200000001</v>
      </c>
      <c r="O120" s="107">
        <f t="shared" si="31"/>
        <v>7066096.4199999999</v>
      </c>
    </row>
    <row r="121" spans="1:17">
      <c r="A121" s="90">
        <f>'[1]Dashboard Production Quality'!A125</f>
        <v>25</v>
      </c>
      <c r="B121" s="90" t="str">
        <f>'[1]Dashboard Production Quality'!B125</f>
        <v>Total direct costs WATER per m3 water produced</v>
      </c>
      <c r="C121" s="90" t="str">
        <f>'[1]Dashboard Production Quality'!C125</f>
        <v>Ksh/m3</v>
      </c>
      <c r="D121" s="104">
        <f>D120/D87</f>
        <v>0</v>
      </c>
      <c r="E121" s="104">
        <f t="shared" ref="E121:O121" si="32">E120/E87</f>
        <v>0</v>
      </c>
      <c r="F121" s="104">
        <f t="shared" si="32"/>
        <v>0</v>
      </c>
      <c r="G121" s="104">
        <f t="shared" si="32"/>
        <v>0</v>
      </c>
      <c r="H121" s="104">
        <f t="shared" si="32"/>
        <v>0</v>
      </c>
      <c r="I121" s="104">
        <f t="shared" si="32"/>
        <v>0</v>
      </c>
      <c r="J121" s="104">
        <f t="shared" si="32"/>
        <v>0</v>
      </c>
      <c r="K121" s="104">
        <f t="shared" si="32"/>
        <v>0</v>
      </c>
      <c r="L121" s="104">
        <f t="shared" si="32"/>
        <v>0</v>
      </c>
      <c r="M121" s="104"/>
      <c r="N121" s="104">
        <f t="shared" si="32"/>
        <v>40.536857411971148</v>
      </c>
      <c r="O121" s="104">
        <f t="shared" si="32"/>
        <v>33.956434959369126</v>
      </c>
    </row>
    <row r="122" spans="1:17">
      <c r="A122" s="90">
        <f>'[1]Dashboard Production Quality'!A126</f>
        <v>27</v>
      </c>
      <c r="B122" s="90" t="str">
        <f>'[1]Dashboard Production Quality'!B126</f>
        <v>Direct operational result WATER before depreciation</v>
      </c>
      <c r="C122" s="90" t="str">
        <f>'[1]Dashboard Production Quality'!C126</f>
        <v>Ksh</v>
      </c>
      <c r="D122" s="103"/>
      <c r="E122" s="103"/>
      <c r="F122" s="103"/>
      <c r="G122" s="93"/>
      <c r="H122" s="93"/>
      <c r="I122" s="93"/>
      <c r="J122" s="93"/>
      <c r="K122" s="93"/>
      <c r="L122" s="93"/>
      <c r="M122" s="93"/>
      <c r="N122" s="93"/>
      <c r="O122" s="93"/>
    </row>
    <row r="123" spans="1:17">
      <c r="A123" s="90">
        <f>'[1]Dashboard Production Quality'!A127</f>
        <v>28</v>
      </c>
      <c r="B123" s="90" t="str">
        <f>'[1]Dashboard Production Quality'!B127</f>
        <v>Direct operational result WATER before depreciation per m3 water produced</v>
      </c>
      <c r="C123" s="90" t="str">
        <f>'[1]Dashboard Production Quality'!C127</f>
        <v>Ksh/m3</v>
      </c>
      <c r="D123"/>
      <c r="E123"/>
      <c r="F123"/>
      <c r="G123" s="93"/>
      <c r="H123" s="93"/>
      <c r="I123" s="93"/>
      <c r="J123" s="93"/>
      <c r="K123" s="93"/>
      <c r="L123" s="93"/>
      <c r="M123" s="93"/>
      <c r="N123" s="93"/>
      <c r="O123" s="93"/>
    </row>
    <row r="124" spans="1:17">
      <c r="B124" s="113" t="str">
        <f>'[1]Dashboard Production Quality'!A128</f>
        <v>DASHBOARD - WATER QUALITY</v>
      </c>
      <c r="C124" s="90">
        <f>'[1]Dashboard Production Quality'!C128</f>
        <v>0</v>
      </c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7" s="102" customFormat="1">
      <c r="A125" s="90">
        <f>'[1]Dashboard Production Quality'!A129</f>
        <v>29</v>
      </c>
      <c r="B125" s="90" t="str">
        <f>'[1]Dashboard Production Quality'!B129</f>
        <v>Number of tests compared to budget, production, chemical</v>
      </c>
      <c r="C125" s="90" t="str">
        <f>'[1]Dashboard Production Quality'!C129</f>
        <v>#</v>
      </c>
      <c r="D125">
        <v>298</v>
      </c>
      <c r="E125">
        <v>298</v>
      </c>
      <c r="F125">
        <v>297</v>
      </c>
      <c r="G125">
        <v>297</v>
      </c>
      <c r="H125">
        <v>297</v>
      </c>
      <c r="I125">
        <v>295</v>
      </c>
      <c r="J125">
        <v>295</v>
      </c>
      <c r="K125">
        <v>297</v>
      </c>
      <c r="L125">
        <v>298</v>
      </c>
      <c r="M125">
        <v>296</v>
      </c>
      <c r="N125">
        <v>298</v>
      </c>
      <c r="O125">
        <v>298</v>
      </c>
    </row>
    <row r="126" spans="1:17">
      <c r="A126" s="90">
        <f>'[1]Dashboard Production Quality'!A130</f>
        <v>30</v>
      </c>
      <c r="B126" s="90" t="str">
        <f>'[1]Dashboard Production Quality'!B130</f>
        <v>Number of tests compared to budget, production, biological</v>
      </c>
      <c r="C126" s="90" t="str">
        <f>'[1]Dashboard Production Quality'!C130</f>
        <v>#</v>
      </c>
      <c r="D126">
        <v>41</v>
      </c>
      <c r="E126">
        <v>41</v>
      </c>
      <c r="F126">
        <v>41</v>
      </c>
      <c r="G126">
        <v>41</v>
      </c>
      <c r="H126">
        <v>41</v>
      </c>
      <c r="I126">
        <v>40</v>
      </c>
      <c r="J126">
        <v>41</v>
      </c>
      <c r="K126">
        <v>42</v>
      </c>
      <c r="L126">
        <v>42</v>
      </c>
      <c r="M126">
        <v>40</v>
      </c>
      <c r="N126">
        <v>42</v>
      </c>
      <c r="O126">
        <v>42</v>
      </c>
    </row>
    <row r="127" spans="1:17">
      <c r="A127" s="90">
        <f>'[1]Dashboard Production Quality'!A131</f>
        <v>31</v>
      </c>
      <c r="B127" s="90" t="str">
        <f>'[1]Dashboard Production Quality'!B131</f>
        <v>Number of tests compared to budget, consumer, chemical</v>
      </c>
      <c r="C127" s="90" t="str">
        <f>'[1]Dashboard Production Quality'!C131</f>
        <v>#</v>
      </c>
      <c r="D127">
        <v>310</v>
      </c>
      <c r="E127">
        <v>312</v>
      </c>
      <c r="F127">
        <v>310</v>
      </c>
      <c r="G127">
        <v>310</v>
      </c>
      <c r="H127">
        <v>310</v>
      </c>
      <c r="I127">
        <v>308</v>
      </c>
      <c r="J127">
        <v>310</v>
      </c>
      <c r="K127">
        <v>310</v>
      </c>
      <c r="L127">
        <v>310</v>
      </c>
      <c r="M127">
        <v>308</v>
      </c>
      <c r="N127">
        <v>309</v>
      </c>
      <c r="O127">
        <v>310</v>
      </c>
    </row>
    <row r="128" spans="1:17">
      <c r="A128" s="90">
        <f>'[1]Dashboard Production Quality'!A132</f>
        <v>32</v>
      </c>
      <c r="B128" s="90" t="str">
        <f>'[1]Dashboard Production Quality'!B132</f>
        <v>Number of tests compared to budget, consumer, biological</v>
      </c>
      <c r="C128" s="90" t="str">
        <f>'[1]Dashboard Production Quality'!C132</f>
        <v>#</v>
      </c>
      <c r="D128">
        <v>133</v>
      </c>
      <c r="E128">
        <v>133</v>
      </c>
      <c r="F128">
        <v>132</v>
      </c>
      <c r="G128">
        <v>132</v>
      </c>
      <c r="H128">
        <v>132</v>
      </c>
      <c r="I128">
        <v>132</v>
      </c>
      <c r="J128">
        <v>133</v>
      </c>
      <c r="K128">
        <v>134</v>
      </c>
      <c r="L128">
        <v>133</v>
      </c>
      <c r="M128">
        <v>131</v>
      </c>
      <c r="N128">
        <v>131</v>
      </c>
      <c r="O128">
        <v>131</v>
      </c>
    </row>
    <row r="129" spans="1:15" s="102" customFormat="1">
      <c r="A129" s="90" t="str">
        <f>'[1]Dashboard Production Quality'!A133</f>
        <v>29 (2)</v>
      </c>
      <c r="B129" s="90" t="str">
        <f>'[1]Dashboard Production Quality'!B133</f>
        <v>Number of tests compared to budget, production, chemical</v>
      </c>
      <c r="C129" s="90" t="str">
        <f>'[1]Dashboard Production Quality'!C133</f>
        <v>#</v>
      </c>
      <c r="D129">
        <v>296</v>
      </c>
      <c r="E129">
        <v>296</v>
      </c>
      <c r="F129">
        <v>294</v>
      </c>
      <c r="G129">
        <v>294</v>
      </c>
      <c r="H129">
        <v>294</v>
      </c>
      <c r="I129">
        <v>292</v>
      </c>
      <c r="J129">
        <v>293</v>
      </c>
      <c r="K129">
        <v>294</v>
      </c>
      <c r="L129">
        <v>294</v>
      </c>
      <c r="M129">
        <v>294</v>
      </c>
      <c r="N129">
        <v>295</v>
      </c>
      <c r="O129">
        <v>294</v>
      </c>
    </row>
    <row r="130" spans="1:15">
      <c r="A130" s="90" t="str">
        <f>'[1]Dashboard Production Quality'!A134</f>
        <v>30 (2)</v>
      </c>
      <c r="B130" s="90" t="str">
        <f>'[1]Dashboard Production Quality'!B134</f>
        <v>Number of tests compared to budget, production, biological</v>
      </c>
      <c r="C130" s="90" t="str">
        <f>'[1]Dashboard Production Quality'!C134</f>
        <v>#</v>
      </c>
      <c r="D130">
        <v>40</v>
      </c>
      <c r="E130">
        <v>40</v>
      </c>
      <c r="F130">
        <v>40</v>
      </c>
      <c r="G130">
        <v>40</v>
      </c>
      <c r="H130">
        <v>40</v>
      </c>
      <c r="I130">
        <v>39</v>
      </c>
      <c r="J130">
        <v>40</v>
      </c>
      <c r="K130">
        <v>41</v>
      </c>
      <c r="L130">
        <v>41</v>
      </c>
      <c r="M130">
        <v>41</v>
      </c>
      <c r="N130">
        <v>41</v>
      </c>
      <c r="O130">
        <v>41</v>
      </c>
    </row>
    <row r="131" spans="1:15">
      <c r="A131" s="90" t="str">
        <f>'[1]Dashboard Production Quality'!A135</f>
        <v>31 (2)</v>
      </c>
      <c r="B131" s="90" t="str">
        <f>'[1]Dashboard Production Quality'!B135</f>
        <v>Number of tests compared to budget, consumer, chemical</v>
      </c>
      <c r="C131" s="90" t="str">
        <f>'[1]Dashboard Production Quality'!C135</f>
        <v>#</v>
      </c>
      <c r="D131">
        <v>312</v>
      </c>
      <c r="E131">
        <v>312</v>
      </c>
      <c r="F131">
        <v>308</v>
      </c>
      <c r="G131">
        <v>308</v>
      </c>
      <c r="H131">
        <v>308</v>
      </c>
      <c r="I131">
        <v>305</v>
      </c>
      <c r="J131">
        <v>307</v>
      </c>
      <c r="K131">
        <v>308</v>
      </c>
      <c r="L131">
        <v>308</v>
      </c>
      <c r="M131">
        <v>306</v>
      </c>
      <c r="N131">
        <v>306</v>
      </c>
      <c r="O131">
        <v>306</v>
      </c>
    </row>
    <row r="132" spans="1:15">
      <c r="A132" s="90" t="str">
        <f>'[1]Dashboard Production Quality'!A136</f>
        <v>32 (2)</v>
      </c>
      <c r="B132" s="90" t="str">
        <f>'[1]Dashboard Production Quality'!B136</f>
        <v>Number of tests compared to budget, consumer, biological</v>
      </c>
      <c r="C132" s="90" t="str">
        <f>'[1]Dashboard Production Quality'!C136</f>
        <v>#</v>
      </c>
      <c r="D132">
        <v>134</v>
      </c>
      <c r="E132">
        <v>134</v>
      </c>
      <c r="F132">
        <v>130</v>
      </c>
      <c r="G132">
        <v>130</v>
      </c>
      <c r="H132">
        <v>131</v>
      </c>
      <c r="I132">
        <v>131</v>
      </c>
      <c r="J132">
        <v>131</v>
      </c>
      <c r="K132">
        <v>132</v>
      </c>
      <c r="L132">
        <v>131</v>
      </c>
      <c r="M132">
        <v>129</v>
      </c>
      <c r="N132">
        <v>129</v>
      </c>
      <c r="O132">
        <v>129</v>
      </c>
    </row>
    <row r="133" spans="1:15">
      <c r="A133" s="90">
        <f>'[1]Dashboard Production Quality'!A137</f>
        <v>33</v>
      </c>
      <c r="B133" s="90" t="str">
        <f>'[1]Dashboard Production Quality'!B137</f>
        <v>% compliance with WHO standards, production, chemical</v>
      </c>
      <c r="C133" s="90" t="str">
        <f>'[1]Dashboard Production Quality'!C137</f>
        <v>%</v>
      </c>
      <c r="D133" s="116">
        <f t="shared" ref="D133:O136" si="33">D129/D125</f>
        <v>0.99328859060402686</v>
      </c>
      <c r="E133" s="116">
        <f t="shared" si="33"/>
        <v>0.99328859060402686</v>
      </c>
      <c r="F133" s="116">
        <f t="shared" si="33"/>
        <v>0.98989898989898994</v>
      </c>
      <c r="G133" s="116">
        <f t="shared" si="33"/>
        <v>0.98989898989898994</v>
      </c>
      <c r="H133" s="116">
        <f t="shared" si="33"/>
        <v>0.98989898989898994</v>
      </c>
      <c r="I133" s="116">
        <f t="shared" si="33"/>
        <v>0.98983050847457632</v>
      </c>
      <c r="J133" s="116">
        <f t="shared" si="33"/>
        <v>0.99322033898305084</v>
      </c>
      <c r="K133" s="116">
        <f t="shared" si="33"/>
        <v>0.98989898989898994</v>
      </c>
      <c r="L133" s="116">
        <f t="shared" si="33"/>
        <v>0.98657718120805371</v>
      </c>
      <c r="M133" s="116">
        <f t="shared" si="33"/>
        <v>0.9932432432432432</v>
      </c>
      <c r="N133" s="116">
        <f t="shared" si="33"/>
        <v>0.98993288590604023</v>
      </c>
      <c r="O133" s="116">
        <f t="shared" si="33"/>
        <v>0.98657718120805371</v>
      </c>
    </row>
    <row r="134" spans="1:15">
      <c r="A134" s="90">
        <f>'[1]Dashboard Production Quality'!A138</f>
        <v>34</v>
      </c>
      <c r="B134" s="90" t="str">
        <f>'[1]Dashboard Production Quality'!B138</f>
        <v>% compliance with WHO standards, production, biological</v>
      </c>
      <c r="C134" s="90" t="str">
        <f>'[1]Dashboard Production Quality'!C138</f>
        <v>%</v>
      </c>
      <c r="D134" s="116">
        <f t="shared" si="33"/>
        <v>0.97560975609756095</v>
      </c>
      <c r="E134" s="116">
        <f>E130/E126</f>
        <v>0.97560975609756095</v>
      </c>
      <c r="F134" s="116">
        <f>F130/F126</f>
        <v>0.97560975609756095</v>
      </c>
      <c r="G134" s="116">
        <f>G130/G126</f>
        <v>0.97560975609756095</v>
      </c>
      <c r="H134" s="116">
        <f>H130/H126</f>
        <v>0.97560975609756095</v>
      </c>
      <c r="I134" s="116">
        <f t="shared" si="33"/>
        <v>0.97499999999999998</v>
      </c>
      <c r="J134" s="116">
        <f t="shared" si="33"/>
        <v>0.97560975609756095</v>
      </c>
      <c r="K134" s="116">
        <f t="shared" si="33"/>
        <v>0.97619047619047616</v>
      </c>
      <c r="L134" s="116">
        <f t="shared" si="33"/>
        <v>0.97619047619047616</v>
      </c>
      <c r="M134" s="116">
        <f t="shared" si="33"/>
        <v>1.0249999999999999</v>
      </c>
      <c r="N134" s="116">
        <f t="shared" si="33"/>
        <v>0.97619047619047616</v>
      </c>
      <c r="O134" s="116">
        <f t="shared" si="33"/>
        <v>0.97619047619047616</v>
      </c>
    </row>
    <row r="135" spans="1:15">
      <c r="A135" s="90">
        <f>'[1]Dashboard Production Quality'!A139</f>
        <v>35</v>
      </c>
      <c r="B135" s="90" t="str">
        <f>'[1]Dashboard Production Quality'!B139</f>
        <v>% compliance with WHO standards, consumer, chemical</v>
      </c>
      <c r="C135" s="90" t="str">
        <f>'[1]Dashboard Production Quality'!C139</f>
        <v>%</v>
      </c>
      <c r="D135" s="116">
        <f>D127/D131</f>
        <v>0.99358974358974361</v>
      </c>
      <c r="E135" s="116">
        <f t="shared" ref="E135:G136" si="34">E131/E127</f>
        <v>1</v>
      </c>
      <c r="F135" s="116">
        <f t="shared" si="34"/>
        <v>0.99354838709677418</v>
      </c>
      <c r="G135" s="116">
        <f t="shared" si="34"/>
        <v>0.99354838709677418</v>
      </c>
      <c r="H135" s="116">
        <f>H131/H127</f>
        <v>0.99354838709677418</v>
      </c>
      <c r="I135" s="116">
        <f t="shared" si="33"/>
        <v>0.99025974025974028</v>
      </c>
      <c r="J135" s="116">
        <f t="shared" si="33"/>
        <v>0.99032258064516132</v>
      </c>
      <c r="K135" s="116">
        <f t="shared" si="33"/>
        <v>0.99354838709677418</v>
      </c>
      <c r="L135" s="116">
        <f t="shared" si="33"/>
        <v>0.99354838709677418</v>
      </c>
      <c r="M135" s="116">
        <f t="shared" si="33"/>
        <v>0.99350649350649356</v>
      </c>
      <c r="N135" s="116">
        <f t="shared" si="33"/>
        <v>0.99029126213592233</v>
      </c>
      <c r="O135" s="116">
        <f t="shared" si="33"/>
        <v>0.98709677419354835</v>
      </c>
    </row>
    <row r="136" spans="1:15">
      <c r="A136" s="90">
        <f>'[1]Dashboard Production Quality'!A140</f>
        <v>36</v>
      </c>
      <c r="B136" s="90" t="str">
        <f>'[1]Dashboard Production Quality'!B140</f>
        <v>% compliance with WHO standards, consumer, biological</v>
      </c>
      <c r="C136" s="90" t="str">
        <f>'[1]Dashboard Production Quality'!C140</f>
        <v>%</v>
      </c>
      <c r="D136" s="116">
        <f>D128/D132</f>
        <v>0.9925373134328358</v>
      </c>
      <c r="E136" s="116">
        <f t="shared" si="34"/>
        <v>1.0075187969924813</v>
      </c>
      <c r="F136" s="116">
        <f>F132/F128</f>
        <v>0.98484848484848486</v>
      </c>
      <c r="G136" s="116">
        <f>G132/G128</f>
        <v>0.98484848484848486</v>
      </c>
      <c r="H136" s="116">
        <f>H132/H128</f>
        <v>0.99242424242424243</v>
      </c>
      <c r="I136" s="116">
        <f t="shared" si="33"/>
        <v>0.99242424242424243</v>
      </c>
      <c r="J136" s="116">
        <f t="shared" si="33"/>
        <v>0.98496240601503759</v>
      </c>
      <c r="K136" s="116">
        <f t="shared" si="33"/>
        <v>0.9850746268656716</v>
      </c>
      <c r="L136" s="116">
        <f t="shared" si="33"/>
        <v>0.98496240601503759</v>
      </c>
      <c r="M136" s="116">
        <f t="shared" si="33"/>
        <v>0.98473282442748089</v>
      </c>
      <c r="N136" s="116">
        <f t="shared" si="33"/>
        <v>0.98473282442748089</v>
      </c>
      <c r="O136" s="116">
        <f t="shared" si="33"/>
        <v>0.98473282442748089</v>
      </c>
    </row>
    <row r="137" spans="1:15">
      <c r="A137" s="90">
        <f>'[1]Dashboard Production Quality'!A141</f>
        <v>0</v>
      </c>
      <c r="B137" s="90">
        <f>'[1]Dashboard Production Quality'!B141</f>
        <v>0</v>
      </c>
      <c r="C137" s="90">
        <f>'[1]Dashboard Production Quality'!C141</f>
        <v>0</v>
      </c>
      <c r="D137" s="92"/>
      <c r="E137" s="92"/>
      <c r="F137" s="92"/>
      <c r="G137"/>
      <c r="H137"/>
      <c r="I137"/>
      <c r="J137"/>
      <c r="K137"/>
      <c r="L137"/>
      <c r="M137"/>
      <c r="N137"/>
      <c r="O137"/>
    </row>
    <row r="138" spans="1:15">
      <c r="A138" s="90">
        <f>'[1]Dashboard Production Quality'!A142</f>
        <v>0</v>
      </c>
      <c r="B138" s="90">
        <f>'[1]Dashboard Production Quality'!B142</f>
        <v>0</v>
      </c>
      <c r="C138" s="90">
        <f>'[1]Dashboard Production Quality'!C142</f>
        <v>0</v>
      </c>
      <c r="D138" s="92"/>
      <c r="E138" s="92"/>
      <c r="F138" s="92"/>
      <c r="G138"/>
      <c r="H138"/>
      <c r="I138"/>
      <c r="J138"/>
      <c r="K138"/>
      <c r="L138"/>
      <c r="M138"/>
      <c r="N138"/>
      <c r="O138"/>
    </row>
    <row r="139" spans="1:15">
      <c r="A139" s="90">
        <f>'[1]Dashboard Production Quality'!A143</f>
        <v>0</v>
      </c>
      <c r="B139" s="90">
        <f>'[1]Dashboard Production Quality'!B143</f>
        <v>0</v>
      </c>
      <c r="C139" s="90">
        <f>'[1]Dashboard Production Quality'!C143</f>
        <v>0</v>
      </c>
      <c r="D139" s="92"/>
      <c r="E139" s="92"/>
      <c r="F139" s="92"/>
      <c r="G139"/>
      <c r="H139"/>
      <c r="I139"/>
      <c r="J139"/>
      <c r="K139"/>
      <c r="L139"/>
      <c r="M139"/>
      <c r="N139"/>
      <c r="O139"/>
    </row>
    <row r="140" spans="1:15">
      <c r="A140" s="90">
        <f>'[1]Dashboard Production Quality'!A144</f>
        <v>0</v>
      </c>
      <c r="B140" s="90">
        <f>'[1]Dashboard Production Quality'!B144</f>
        <v>0</v>
      </c>
      <c r="C140" s="90">
        <f>'[1]Dashboard Production Quality'!C144</f>
        <v>0</v>
      </c>
      <c r="D140" s="92"/>
      <c r="E140" s="92"/>
      <c r="F140" s="92"/>
      <c r="G140"/>
      <c r="H140"/>
      <c r="I140"/>
      <c r="J140"/>
      <c r="K140"/>
      <c r="L140"/>
      <c r="M140"/>
      <c r="N140"/>
      <c r="O140"/>
    </row>
    <row r="141" spans="1:15">
      <c r="A141" s="90">
        <f>'[1]Dashboard Production Quality'!A145</f>
        <v>0</v>
      </c>
      <c r="B141" s="90">
        <f>'[1]Dashboard Production Quality'!B145</f>
        <v>0</v>
      </c>
      <c r="C141" s="90">
        <f>'[1]Dashboard Production Quality'!C145</f>
        <v>0</v>
      </c>
      <c r="D141"/>
      <c r="E141"/>
      <c r="F141"/>
      <c r="G141"/>
      <c r="H141"/>
      <c r="I141"/>
      <c r="J141"/>
      <c r="K141"/>
      <c r="L141"/>
      <c r="M141"/>
      <c r="N141"/>
      <c r="O141"/>
    </row>
    <row r="142" spans="1:15">
      <c r="A142" s="90">
        <f>'[1]Dashboard Production Quality'!A146</f>
        <v>0</v>
      </c>
      <c r="B142" s="90">
        <f>'[1]Dashboard Production Quality'!B146</f>
        <v>0</v>
      </c>
      <c r="C142" s="90">
        <f>'[1]Dashboard Production Quality'!C146</f>
        <v>0</v>
      </c>
      <c r="D142"/>
      <c r="E142"/>
      <c r="F142"/>
      <c r="G142"/>
      <c r="H142"/>
      <c r="I142"/>
      <c r="J142"/>
      <c r="K142"/>
      <c r="L142"/>
      <c r="M142"/>
      <c r="N142"/>
      <c r="O142"/>
    </row>
    <row r="143" spans="1:15">
      <c r="A143" s="90">
        <f>'[1]Dashboard Production Quality'!A147</f>
        <v>0</v>
      </c>
      <c r="B143" s="90">
        <f>'[1]Dashboard Production Quality'!B147</f>
        <v>0</v>
      </c>
      <c r="C143" s="90">
        <f>'[1]Dashboard Production Quality'!C147</f>
        <v>0</v>
      </c>
      <c r="D143"/>
      <c r="E143"/>
      <c r="F143"/>
      <c r="G143"/>
      <c r="H143"/>
      <c r="I143"/>
      <c r="J143"/>
      <c r="K143"/>
      <c r="L143"/>
      <c r="M143"/>
      <c r="N143"/>
      <c r="O143"/>
    </row>
    <row r="144" spans="1:15">
      <c r="A144" s="90">
        <f>'[1]Dashboard Production Quality'!A148</f>
        <v>0</v>
      </c>
      <c r="B144" s="90">
        <f>'[1]Dashboard Production Quality'!B148</f>
        <v>0</v>
      </c>
      <c r="C144" s="90">
        <f>'[1]Dashboard Production Quality'!C148</f>
        <v>0</v>
      </c>
      <c r="D144"/>
      <c r="E144"/>
      <c r="F144"/>
      <c r="G144"/>
      <c r="H144"/>
      <c r="I144"/>
      <c r="J144"/>
      <c r="K144"/>
      <c r="L144"/>
      <c r="M144"/>
      <c r="N144"/>
      <c r="O144"/>
    </row>
    <row r="145" spans="1:15">
      <c r="A145" s="90">
        <f>'[1]Dashboard Production Quality'!A149</f>
        <v>0</v>
      </c>
      <c r="B145" s="90">
        <f>'[1]Dashboard Production Quality'!B149</f>
        <v>0</v>
      </c>
      <c r="C145" s="90">
        <f>'[1]Dashboard Production Quality'!C149</f>
        <v>0</v>
      </c>
      <c r="D145"/>
      <c r="E145"/>
      <c r="F145"/>
      <c r="G145"/>
      <c r="H145"/>
      <c r="I145"/>
      <c r="J145"/>
      <c r="K145"/>
      <c r="L145"/>
      <c r="M145"/>
      <c r="N145"/>
      <c r="O145"/>
    </row>
    <row r="146" spans="1:15">
      <c r="A146" s="90">
        <f>'[1]Dashboard Production Quality'!A150</f>
        <v>0</v>
      </c>
      <c r="B146" s="90">
        <f>'[1]Dashboard Production Quality'!B150</f>
        <v>0</v>
      </c>
      <c r="C146" s="90">
        <f>'[1]Dashboard Production Quality'!C150</f>
        <v>0</v>
      </c>
      <c r="D146" s="92"/>
      <c r="E146" s="92"/>
      <c r="F146" s="92"/>
      <c r="G146" s="92"/>
      <c r="H146" s="92"/>
      <c r="I146" s="92"/>
      <c r="J146" s="92"/>
      <c r="K146" s="92"/>
      <c r="L146" s="92"/>
      <c r="M146" s="92"/>
      <c r="N146" s="92"/>
      <c r="O146" s="92"/>
    </row>
    <row r="147" spans="1:15">
      <c r="A147" s="90">
        <f>'[1]Dashboard Production Quality'!A151</f>
        <v>0</v>
      </c>
      <c r="B147" s="90">
        <f>'[1]Dashboard Production Quality'!B151</f>
        <v>0</v>
      </c>
      <c r="C147" s="90">
        <f>'[1]Dashboard Production Quality'!C151</f>
        <v>0</v>
      </c>
      <c r="D147" s="92"/>
      <c r="E147" s="92"/>
      <c r="F147" s="92"/>
      <c r="G147" s="92"/>
      <c r="H147" s="92"/>
      <c r="I147" s="92"/>
      <c r="J147" s="92"/>
      <c r="K147" s="92"/>
      <c r="L147" s="92"/>
      <c r="M147" s="92"/>
      <c r="N147" s="92"/>
      <c r="O147" s="92"/>
    </row>
    <row r="148" spans="1:15">
      <c r="A148" s="90">
        <f>'[1]Dashboard Production Quality'!A152</f>
        <v>0</v>
      </c>
      <c r="B148" s="90">
        <f>'[1]Dashboard Production Quality'!B152</f>
        <v>0</v>
      </c>
      <c r="C148" s="90">
        <f>'[1]Dashboard Production Quality'!C152</f>
        <v>0</v>
      </c>
      <c r="D148" s="92"/>
      <c r="E148" s="92"/>
      <c r="F148" s="92"/>
      <c r="G148" s="92"/>
      <c r="H148" s="92"/>
      <c r="I148" s="92"/>
      <c r="J148" s="92"/>
      <c r="K148" s="92"/>
      <c r="L148" s="92"/>
      <c r="M148" s="92"/>
      <c r="N148" s="92"/>
      <c r="O148" s="92"/>
    </row>
    <row r="149" spans="1:15">
      <c r="A149" s="90">
        <f>'[1]Dashboard Production Quality'!A153</f>
        <v>0</v>
      </c>
      <c r="B149" s="90">
        <f>'[1]Dashboard Production Quality'!B153</f>
        <v>0</v>
      </c>
      <c r="C149" s="90">
        <f>'[1]Dashboard Production Quality'!C153</f>
        <v>0</v>
      </c>
      <c r="D149" s="92"/>
      <c r="E149" s="92"/>
      <c r="F149" s="92"/>
      <c r="G149" s="92"/>
      <c r="H149" s="92"/>
      <c r="I149" s="92"/>
      <c r="J149" s="92"/>
      <c r="K149" s="92"/>
      <c r="L149" s="92"/>
      <c r="M149" s="92"/>
      <c r="N149" s="92"/>
      <c r="O149" s="92"/>
    </row>
    <row r="150" spans="1:15">
      <c r="A150" s="90">
        <f>'[1]Dashboard Production Quality'!A154</f>
        <v>0</v>
      </c>
      <c r="B150" s="90">
        <f>'[1]Dashboard Production Quality'!B154</f>
        <v>0</v>
      </c>
      <c r="C150" s="90">
        <f>'[1]Dashboard Production Quality'!C154</f>
        <v>0</v>
      </c>
      <c r="D150"/>
      <c r="E150"/>
      <c r="F150"/>
      <c r="G150"/>
      <c r="H150"/>
      <c r="I150"/>
      <c r="J150"/>
      <c r="K150"/>
      <c r="L150"/>
      <c r="M150"/>
      <c r="N150"/>
      <c r="O150"/>
    </row>
    <row r="151" spans="1:15">
      <c r="A151" s="90">
        <f>'[1]Dashboard Production Quality'!A155</f>
        <v>0</v>
      </c>
      <c r="B151" s="90">
        <f>'[1]Dashboard Production Quality'!B155</f>
        <v>0</v>
      </c>
      <c r="C151" s="90">
        <f>'[1]Dashboard Production Quality'!C155</f>
        <v>0</v>
      </c>
      <c r="D151"/>
      <c r="E151"/>
      <c r="F151"/>
      <c r="G151"/>
      <c r="H151"/>
      <c r="I151"/>
      <c r="J151"/>
      <c r="K151"/>
      <c r="L151"/>
      <c r="M151"/>
      <c r="N151"/>
      <c r="O151"/>
    </row>
    <row r="152" spans="1:15">
      <c r="A152" s="90">
        <f>'[1]Dashboard Production Quality'!A156</f>
        <v>0</v>
      </c>
      <c r="B152" s="90">
        <f>'[1]Dashboard Production Quality'!B156</f>
        <v>0</v>
      </c>
      <c r="C152" s="90">
        <f>'[1]Dashboard Production Quality'!C156</f>
        <v>0</v>
      </c>
      <c r="D152"/>
      <c r="E152"/>
      <c r="F152"/>
      <c r="G152"/>
      <c r="H152"/>
      <c r="I152"/>
      <c r="J152"/>
      <c r="K152"/>
      <c r="L152"/>
      <c r="M152"/>
      <c r="N152"/>
      <c r="O152"/>
    </row>
    <row r="153" spans="1:15">
      <c r="A153" s="90">
        <f>'[1]Dashboard Production Quality'!A157</f>
        <v>0</v>
      </c>
      <c r="B153" s="90">
        <f>'[1]Dashboard Production Quality'!B157</f>
        <v>0</v>
      </c>
      <c r="C153" s="90">
        <f>'[1]Dashboard Production Quality'!C157</f>
        <v>0</v>
      </c>
      <c r="D153"/>
      <c r="E153"/>
      <c r="F153"/>
      <c r="G153"/>
      <c r="H153"/>
      <c r="I153"/>
      <c r="J153"/>
      <c r="K153"/>
      <c r="L153"/>
      <c r="M153"/>
      <c r="N153"/>
      <c r="O153"/>
    </row>
    <row r="154" spans="1:15">
      <c r="A154" s="90">
        <f>'[1]Dashboard Production Quality'!A158</f>
        <v>0</v>
      </c>
      <c r="B154" s="90">
        <f>'[1]Dashboard Production Quality'!B158</f>
        <v>0</v>
      </c>
      <c r="C154" s="90">
        <f>'[1]Dashboard Production Quality'!C158</f>
        <v>0</v>
      </c>
      <c r="D154"/>
      <c r="E154"/>
      <c r="F154"/>
      <c r="G154"/>
      <c r="H154"/>
      <c r="I154"/>
      <c r="J154"/>
      <c r="K154"/>
      <c r="L154"/>
      <c r="M154"/>
      <c r="N154"/>
      <c r="O154"/>
    </row>
    <row r="155" spans="1:15">
      <c r="A155" s="90">
        <f>'[1]Dashboard Production Quality'!A159</f>
        <v>0</v>
      </c>
      <c r="B155" s="90">
        <f>'[1]Dashboard Production Quality'!B159</f>
        <v>0</v>
      </c>
      <c r="C155" s="90">
        <f>'[1]Dashboard Production Quality'!C159</f>
        <v>0</v>
      </c>
      <c r="D155"/>
      <c r="E155"/>
      <c r="F155"/>
      <c r="G155"/>
      <c r="H155"/>
      <c r="I155"/>
      <c r="J155"/>
      <c r="K155"/>
      <c r="L155"/>
      <c r="M155"/>
      <c r="N155"/>
      <c r="O155"/>
    </row>
    <row r="156" spans="1:15">
      <c r="A156" s="90">
        <f>'[1]Dashboard Production Quality'!A160</f>
        <v>0</v>
      </c>
      <c r="B156" s="90">
        <f>'[1]Dashboard Production Quality'!B160</f>
        <v>0</v>
      </c>
      <c r="C156" s="90">
        <f>'[1]Dashboard Production Quality'!C160</f>
        <v>0</v>
      </c>
      <c r="D156"/>
      <c r="E156"/>
      <c r="F156"/>
      <c r="G156"/>
      <c r="H156"/>
      <c r="I156"/>
      <c r="J156"/>
      <c r="K156"/>
      <c r="L156"/>
      <c r="M156"/>
      <c r="N156"/>
      <c r="O156"/>
    </row>
    <row r="157" spans="1:15">
      <c r="A157" s="90">
        <f>'[1]Dashboard Production Quality'!A161</f>
        <v>0</v>
      </c>
      <c r="B157" s="90">
        <f>'[1]Dashboard Production Quality'!B161</f>
        <v>0</v>
      </c>
      <c r="C157" s="90">
        <f>'[1]Dashboard Production Quality'!C161</f>
        <v>0</v>
      </c>
      <c r="D157"/>
      <c r="E157"/>
      <c r="F157"/>
      <c r="G157"/>
      <c r="H157"/>
      <c r="I157"/>
      <c r="J157"/>
      <c r="K157"/>
      <c r="L157"/>
      <c r="M157"/>
      <c r="N157"/>
      <c r="O157"/>
    </row>
    <row r="158" spans="1:15">
      <c r="A158" s="90">
        <f>'[1]Dashboard Production Quality'!A162</f>
        <v>0</v>
      </c>
      <c r="B158" s="90">
        <f>'[1]Dashboard Production Quality'!B162</f>
        <v>0</v>
      </c>
      <c r="C158" s="90">
        <f>'[1]Dashboard Production Quality'!C162</f>
        <v>0</v>
      </c>
      <c r="D158"/>
      <c r="E158"/>
      <c r="F158"/>
      <c r="G158"/>
      <c r="H158"/>
      <c r="I158"/>
      <c r="J158"/>
      <c r="K158"/>
      <c r="L158"/>
      <c r="M158"/>
      <c r="N158"/>
      <c r="O158"/>
    </row>
    <row r="159" spans="1:15">
      <c r="A159" s="90">
        <f>'[1]Dashboard Production Quality'!A163</f>
        <v>0</v>
      </c>
      <c r="B159" s="90">
        <f>'[1]Dashboard Production Quality'!B163</f>
        <v>0</v>
      </c>
      <c r="C159" s="90">
        <f>'[1]Dashboard Production Quality'!C163</f>
        <v>0</v>
      </c>
      <c r="D159"/>
      <c r="E159"/>
      <c r="F159"/>
      <c r="G159"/>
      <c r="H159"/>
      <c r="I159"/>
      <c r="J159"/>
      <c r="K159"/>
      <c r="L159"/>
      <c r="M159"/>
      <c r="N159"/>
      <c r="O159"/>
    </row>
    <row r="160" spans="1:15">
      <c r="A160" s="90">
        <f>'[1]Dashboard Production Quality'!A164</f>
        <v>0</v>
      </c>
      <c r="B160" s="90">
        <f>'[1]Dashboard Production Quality'!B164</f>
        <v>0</v>
      </c>
      <c r="C160" s="90">
        <f>'[1]Dashboard Production Quality'!C164</f>
        <v>0</v>
      </c>
      <c r="D160"/>
      <c r="E160"/>
      <c r="F160"/>
      <c r="G160"/>
      <c r="H160"/>
      <c r="I160"/>
      <c r="J160"/>
      <c r="K160"/>
      <c r="L160"/>
      <c r="M160"/>
      <c r="N160"/>
      <c r="O160"/>
    </row>
    <row r="161" spans="1:15">
      <c r="A161" s="90">
        <f>'[1]Dashboard Production Quality'!A165</f>
        <v>0</v>
      </c>
      <c r="B161" s="90">
        <f>'[1]Dashboard Production Quality'!B165</f>
        <v>0</v>
      </c>
      <c r="C161" s="90">
        <f>'[1]Dashboard Production Quality'!C165</f>
        <v>0</v>
      </c>
      <c r="D161"/>
      <c r="E161"/>
      <c r="F161"/>
      <c r="G161"/>
      <c r="H161"/>
      <c r="I161"/>
      <c r="J161"/>
      <c r="K161"/>
      <c r="L161"/>
      <c r="M161"/>
      <c r="N161"/>
      <c r="O161"/>
    </row>
    <row r="162" spans="1:15">
      <c r="A162" s="90">
        <f>'[1]Dashboard Production Quality'!A166</f>
        <v>0</v>
      </c>
      <c r="B162" s="90">
        <f>'[1]Dashboard Production Quality'!B153</f>
        <v>0</v>
      </c>
      <c r="C162" s="90">
        <f>'[1]Dashboard Production Quality'!C166</f>
        <v>0</v>
      </c>
      <c r="D162"/>
      <c r="E162"/>
      <c r="F162"/>
      <c r="G162"/>
      <c r="H162"/>
      <c r="I162"/>
      <c r="J162"/>
      <c r="K162"/>
      <c r="L162"/>
      <c r="M162"/>
      <c r="N162"/>
      <c r="O162"/>
    </row>
    <row r="163" spans="1:15">
      <c r="A163" s="90">
        <f>'[1]Dashboard Production Quality'!A167</f>
        <v>0</v>
      </c>
      <c r="B163" s="90">
        <f>'[1]Dashboard Production Quality'!B154</f>
        <v>0</v>
      </c>
      <c r="C163" s="90">
        <f>'[1]Dashboard Production Quality'!C167</f>
        <v>0</v>
      </c>
      <c r="D163"/>
      <c r="E163"/>
      <c r="F163"/>
      <c r="G163"/>
      <c r="H163"/>
      <c r="I163"/>
      <c r="J163"/>
      <c r="K163"/>
      <c r="L163"/>
      <c r="M163"/>
      <c r="N163"/>
      <c r="O163"/>
    </row>
    <row r="164" spans="1:15">
      <c r="A164" s="90">
        <f>'[1]Dashboard Production Quality'!A155</f>
        <v>0</v>
      </c>
      <c r="B164" s="90">
        <f>'[1]Dashboard Production Quality'!B155</f>
        <v>0</v>
      </c>
      <c r="C164" s="90">
        <f>'[1]Dashboard Production Quality'!C168</f>
        <v>0</v>
      </c>
      <c r="D164"/>
      <c r="E164"/>
      <c r="F164"/>
      <c r="G164"/>
      <c r="H164"/>
      <c r="I164"/>
      <c r="J164"/>
      <c r="K164"/>
      <c r="L164"/>
      <c r="M164"/>
      <c r="N164"/>
      <c r="O164"/>
    </row>
    <row r="165" spans="1:15">
      <c r="A165" s="90">
        <f>'[1]Dashboard Production Quality'!A156</f>
        <v>0</v>
      </c>
      <c r="B165" s="90">
        <f>'[1]Dashboard Production Quality'!B156</f>
        <v>0</v>
      </c>
      <c r="C165" s="90">
        <f>'[1]Dashboard Production Quality'!C169</f>
        <v>0</v>
      </c>
      <c r="D165"/>
      <c r="E165"/>
      <c r="F165"/>
      <c r="G165"/>
      <c r="H165"/>
      <c r="I165"/>
      <c r="J165"/>
      <c r="K165"/>
      <c r="L165"/>
      <c r="M165"/>
      <c r="N165"/>
      <c r="O165"/>
    </row>
    <row r="166" spans="1:15">
      <c r="A166" s="90">
        <f>'[1]Dashboard Production Quality'!A157</f>
        <v>0</v>
      </c>
      <c r="B166" s="90">
        <f>'[1]Dashboard Production Quality'!B157</f>
        <v>0</v>
      </c>
      <c r="C166" s="90">
        <f>'[1]Dashboard Production Quality'!C170</f>
        <v>0</v>
      </c>
      <c r="D166"/>
      <c r="E166"/>
      <c r="F166"/>
      <c r="G166"/>
      <c r="H166"/>
      <c r="I166"/>
      <c r="J166"/>
      <c r="K166"/>
      <c r="L166"/>
      <c r="M166"/>
      <c r="N166"/>
      <c r="O166"/>
    </row>
    <row r="167" spans="1:15">
      <c r="A167" s="90">
        <f>'[1]Dashboard Production Quality'!A158</f>
        <v>0</v>
      </c>
      <c r="B167" s="90">
        <f>'[1]Dashboard Production Quality'!B158</f>
        <v>0</v>
      </c>
      <c r="C167" s="90">
        <f>'[1]Dashboard Production Quality'!C171</f>
        <v>0</v>
      </c>
      <c r="D167"/>
      <c r="E167"/>
      <c r="F167"/>
      <c r="G167"/>
      <c r="H167"/>
      <c r="I167"/>
      <c r="J167"/>
      <c r="K167"/>
      <c r="L167"/>
      <c r="M167"/>
      <c r="N167"/>
      <c r="O167"/>
    </row>
    <row r="168" spans="1:15">
      <c r="A168" s="90">
        <f>'[1]Dashboard Production Quality'!A159</f>
        <v>0</v>
      </c>
      <c r="B168" s="90">
        <f>'[1]Dashboard Production Quality'!B159</f>
        <v>0</v>
      </c>
      <c r="C168" s="90">
        <f>'[1]Dashboard Production Quality'!C172</f>
        <v>0</v>
      </c>
      <c r="D168"/>
      <c r="E168"/>
      <c r="F168"/>
      <c r="G168"/>
      <c r="H168"/>
      <c r="I168"/>
      <c r="J168"/>
      <c r="K168"/>
      <c r="L168"/>
      <c r="M168"/>
      <c r="N168"/>
      <c r="O168"/>
    </row>
    <row r="169" spans="1:15">
      <c r="A169" s="90">
        <f>'[1]Dashboard Production Quality'!A160</f>
        <v>0</v>
      </c>
      <c r="B169" s="90">
        <f>'[1]Dashboard Production Quality'!B160</f>
        <v>0</v>
      </c>
      <c r="C169" s="90">
        <f>'[1]Dashboard Production Quality'!C173</f>
        <v>0</v>
      </c>
      <c r="D169"/>
      <c r="E169"/>
      <c r="F169"/>
      <c r="G169"/>
      <c r="H169"/>
      <c r="I169"/>
      <c r="J169"/>
      <c r="K169"/>
      <c r="L169"/>
      <c r="M169"/>
      <c r="N169"/>
      <c r="O169"/>
    </row>
    <row r="170" spans="1:15">
      <c r="A170" s="90">
        <f>'[1]Dashboard Production Quality'!A161</f>
        <v>0</v>
      </c>
      <c r="B170" s="90">
        <f>'[1]Dashboard Production Quality'!B161</f>
        <v>0</v>
      </c>
      <c r="C170" s="90">
        <f>'[1]Dashboard Production Quality'!C161</f>
        <v>0</v>
      </c>
      <c r="D170"/>
      <c r="E170"/>
      <c r="F170"/>
      <c r="G170"/>
      <c r="H170"/>
      <c r="I170"/>
      <c r="J170"/>
      <c r="K170"/>
      <c r="L170"/>
      <c r="M170"/>
      <c r="N170"/>
      <c r="O17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Q150"/>
  <sheetViews>
    <sheetView workbookViewId="0">
      <selection activeCell="R11" sqref="R11"/>
    </sheetView>
  </sheetViews>
  <sheetFormatPr defaultColWidth="9.1796875" defaultRowHeight="14.5"/>
  <cols>
    <col min="1" max="1" width="9.453125" style="90" bestFit="1" customWidth="1"/>
    <col min="2" max="2" width="35.81640625" style="90" customWidth="1"/>
    <col min="3" max="3" width="9.1796875" style="90"/>
    <col min="4" max="4" width="13.453125" style="90" bestFit="1" customWidth="1"/>
    <col min="5" max="8" width="13.54296875" style="90" customWidth="1"/>
    <col min="9" max="9" width="14.453125" style="90" customWidth="1"/>
    <col min="10" max="10" width="13" style="90" customWidth="1"/>
    <col min="11" max="11" width="13.453125" style="90" customWidth="1"/>
    <col min="12" max="15" width="13.453125" style="90" bestFit="1" customWidth="1"/>
    <col min="16" max="16384" width="9.1796875" style="90"/>
  </cols>
  <sheetData>
    <row r="1" spans="1:15">
      <c r="B1" s="90">
        <f>'Dashboard Production Quality'!B1</f>
        <v>0</v>
      </c>
      <c r="C1" s="90">
        <f>'Dashboard Production Quality'!C1</f>
        <v>0</v>
      </c>
    </row>
    <row r="2" spans="1:15">
      <c r="B2" s="90">
        <f>'Dashboard Production Quality'!B2</f>
        <v>46054</v>
      </c>
      <c r="C2" s="90">
        <f>'Dashboard Production Quality'!C2</f>
        <v>0</v>
      </c>
    </row>
    <row r="3" spans="1:15">
      <c r="B3" s="90">
        <f>'Dashboard Production Quality'!B3</f>
        <v>0</v>
      </c>
      <c r="C3" s="90">
        <f>'Dashboard Production Quality'!C3</f>
        <v>0</v>
      </c>
    </row>
    <row r="4" spans="1:15">
      <c r="A4" s="90">
        <f>'Dashboard Production Quality'!A4</f>
        <v>0</v>
      </c>
      <c r="C4" s="90" t="str">
        <f>'Dashboard Production Quality'!C4</f>
        <v>Unit</v>
      </c>
      <c r="D4" s="90" t="s">
        <v>114</v>
      </c>
      <c r="E4" s="90" t="s">
        <v>115</v>
      </c>
      <c r="F4" s="90" t="s">
        <v>116</v>
      </c>
      <c r="G4" s="90" t="s">
        <v>117</v>
      </c>
      <c r="H4" s="90" t="s">
        <v>118</v>
      </c>
      <c r="I4" s="90" t="s">
        <v>119</v>
      </c>
      <c r="J4" s="90" t="s">
        <v>120</v>
      </c>
      <c r="K4" s="90" t="s">
        <v>121</v>
      </c>
      <c r="L4" s="90" t="s">
        <v>122</v>
      </c>
      <c r="M4" s="90" t="s">
        <v>123</v>
      </c>
      <c r="N4" s="90" t="s">
        <v>124</v>
      </c>
      <c r="O4" s="90" t="s">
        <v>125</v>
      </c>
    </row>
    <row r="5" spans="1:15">
      <c r="A5" s="90" t="str">
        <f>'Dashboard Production Quality'!A5</f>
        <v xml:space="preserve">DASHBOARD - VOLUMES PRODUCED - NON-REVENUE WATER </v>
      </c>
      <c r="B5" s="90">
        <f>'Dashboard Production Quality'!B5</f>
        <v>0</v>
      </c>
      <c r="C5" s="90">
        <f>'Dashboard Production Quality'!C5</f>
        <v>0</v>
      </c>
      <c r="D5"/>
      <c r="E5"/>
      <c r="F5"/>
      <c r="G5"/>
      <c r="H5"/>
      <c r="I5"/>
      <c r="J5"/>
      <c r="K5"/>
      <c r="L5"/>
      <c r="M5"/>
      <c r="N5"/>
      <c r="O5"/>
    </row>
    <row r="6" spans="1:15">
      <c r="A6" s="90" t="str">
        <f>'Dashboard Production Quality'!A7</f>
        <v>1a</v>
      </c>
      <c r="B6" s="113" t="str">
        <f>'Dashboard Production Quality'!B6</f>
        <v>DTI PRODUCTION SITE</v>
      </c>
      <c r="C6" s="90">
        <f>'Dashboard Production Quality'!C6</f>
        <v>0</v>
      </c>
      <c r="D6"/>
      <c r="E6"/>
      <c r="F6"/>
      <c r="G6"/>
      <c r="H6"/>
      <c r="I6"/>
      <c r="J6"/>
      <c r="K6"/>
      <c r="L6"/>
      <c r="M6"/>
      <c r="N6"/>
      <c r="O6"/>
    </row>
    <row r="7" spans="1:15">
      <c r="A7" s="90" t="str">
        <f>'Dashboard Production Quality'!A7</f>
        <v>1a</v>
      </c>
      <c r="B7" s="90" t="str">
        <f>'Dashboard Production Quality'!B7</f>
        <v>Water Volume Abstracted</v>
      </c>
      <c r="C7" s="90" t="str">
        <f>'Dashboard Production Quality'!C7</f>
        <v>M3</v>
      </c>
      <c r="D7">
        <v>68323</v>
      </c>
      <c r="E7">
        <v>70376</v>
      </c>
      <c r="F7">
        <v>52877</v>
      </c>
      <c r="G7">
        <v>44892</v>
      </c>
      <c r="H7">
        <v>54059</v>
      </c>
      <c r="I7">
        <v>39318</v>
      </c>
      <c r="J7">
        <v>47902</v>
      </c>
      <c r="K7">
        <v>54204</v>
      </c>
      <c r="L7">
        <v>58030</v>
      </c>
      <c r="M7">
        <v>54728</v>
      </c>
      <c r="N7">
        <v>58589</v>
      </c>
      <c r="O7">
        <v>54878</v>
      </c>
    </row>
    <row r="8" spans="1:15">
      <c r="A8" s="90" t="str">
        <f>'Dashboard Production Quality'!A9</f>
        <v>1c</v>
      </c>
      <c r="B8" s="90" t="str">
        <f>'Dashboard Production Quality'!B9</f>
        <v>Power Grid</v>
      </c>
      <c r="C8" s="90" t="str">
        <f>'Dashboard Production Quality'!C9</f>
        <v>KWH</v>
      </c>
      <c r="D8">
        <v>88123</v>
      </c>
      <c r="E8">
        <v>80532</v>
      </c>
      <c r="F8">
        <v>70813</v>
      </c>
      <c r="G8">
        <v>53876</v>
      </c>
      <c r="H8">
        <v>64978</v>
      </c>
      <c r="I8">
        <v>41524</v>
      </c>
      <c r="J8">
        <v>54034</v>
      </c>
      <c r="K8">
        <v>52871</v>
      </c>
      <c r="L8">
        <v>38964</v>
      </c>
      <c r="M8">
        <v>36009</v>
      </c>
      <c r="N8">
        <v>38514</v>
      </c>
      <c r="O8">
        <v>43682</v>
      </c>
    </row>
    <row r="9" spans="1:15">
      <c r="A9" s="90" t="str">
        <f>'Dashboard Production Quality'!A13</f>
        <v>1g</v>
      </c>
      <c r="B9" s="90" t="str">
        <f>'Dashboard Production Quality'!B13</f>
        <v>Power  Efficiency</v>
      </c>
      <c r="C9" s="90" t="str">
        <f>'Dashboard Production Quality'!C13</f>
        <v>KWH/M3</v>
      </c>
      <c r="D9" s="95">
        <f t="shared" ref="D9:O9" si="0">D8/D7</f>
        <v>1.2897999209636579</v>
      </c>
      <c r="E9" s="95">
        <f t="shared" si="0"/>
        <v>1.1443105604183244</v>
      </c>
      <c r="F9" s="95">
        <f t="shared" si="0"/>
        <v>1.339202299676608</v>
      </c>
      <c r="G9" s="95">
        <f t="shared" si="0"/>
        <v>1.2001247438296356</v>
      </c>
      <c r="H9" s="95">
        <f t="shared" si="0"/>
        <v>1.2019830185538023</v>
      </c>
      <c r="I9" s="95">
        <f t="shared" si="0"/>
        <v>1.056106617834071</v>
      </c>
      <c r="J9" s="95">
        <f t="shared" si="0"/>
        <v>1.1280113565195609</v>
      </c>
      <c r="K9" s="95">
        <f t="shared" si="0"/>
        <v>0.97540771898752865</v>
      </c>
      <c r="L9" s="95">
        <f t="shared" si="0"/>
        <v>0.67144580389453734</v>
      </c>
      <c r="M9" s="95">
        <f t="shared" si="0"/>
        <v>0.65796301710276273</v>
      </c>
      <c r="N9" s="95">
        <f t="shared" si="0"/>
        <v>0.65735888989400737</v>
      </c>
      <c r="O9" s="95">
        <f t="shared" si="0"/>
        <v>0.79598381865228329</v>
      </c>
    </row>
    <row r="10" spans="1:15">
      <c r="A10" s="90" t="str">
        <f>'Dashboard Production Quality'!A14</f>
        <v>1h</v>
      </c>
      <c r="B10" s="90" t="str">
        <f>'Dashboard Production Quality'!B14</f>
        <v>Production Loss</v>
      </c>
      <c r="C10" s="90" t="str">
        <f>'Dashboard Production Quality'!C14</f>
        <v>M3</v>
      </c>
      <c r="D10">
        <v>948</v>
      </c>
      <c r="E10">
        <v>1022</v>
      </c>
      <c r="F10"/>
      <c r="G10">
        <v>1241</v>
      </c>
      <c r="H10">
        <v>987</v>
      </c>
      <c r="I10">
        <v>687</v>
      </c>
      <c r="J10">
        <v>1012</v>
      </c>
      <c r="K10">
        <v>984</v>
      </c>
      <c r="L10">
        <v>1089</v>
      </c>
      <c r="M10">
        <v>678</v>
      </c>
      <c r="N10">
        <v>789</v>
      </c>
      <c r="O10">
        <v>348</v>
      </c>
    </row>
    <row r="11" spans="1:15">
      <c r="A11" s="90">
        <f>'Dashboard Production Quality'!A16</f>
        <v>2</v>
      </c>
      <c r="B11" s="113" t="str">
        <f>'Dashboard Production Quality'!B16</f>
        <v>WATERWORKS PRODUCTION SITE</v>
      </c>
      <c r="C11" s="90">
        <f>'Dashboard Production Quality'!C16</f>
        <v>0</v>
      </c>
      <c r="D11"/>
      <c r="E11"/>
      <c r="F11"/>
      <c r="G11"/>
      <c r="H11"/>
      <c r="I11"/>
      <c r="J11"/>
      <c r="K11"/>
      <c r="L11"/>
      <c r="M11"/>
      <c r="N11"/>
      <c r="O11"/>
    </row>
    <row r="12" spans="1:15">
      <c r="A12" s="90" t="str">
        <f>'Dashboard Production Quality'!A17</f>
        <v>2a</v>
      </c>
      <c r="B12" s="90" t="str">
        <f>'Dashboard Production Quality'!B17</f>
        <v>Water Volume Abstracted</v>
      </c>
      <c r="C12" s="90" t="str">
        <f>'Dashboard Production Quality'!C17</f>
        <v>M3</v>
      </c>
      <c r="D12">
        <v>20173</v>
      </c>
      <c r="E12">
        <v>20653</v>
      </c>
      <c r="F12">
        <v>24348</v>
      </c>
      <c r="G12">
        <v>20208</v>
      </c>
      <c r="H12">
        <v>20316</v>
      </c>
      <c r="I12">
        <v>25723</v>
      </c>
      <c r="J12">
        <v>14091</v>
      </c>
      <c r="K12">
        <v>18693</v>
      </c>
      <c r="L12">
        <v>19578</v>
      </c>
      <c r="M12">
        <v>17905</v>
      </c>
      <c r="N12">
        <v>18632</v>
      </c>
      <c r="O12">
        <v>18932</v>
      </c>
    </row>
    <row r="13" spans="1:15">
      <c r="A13" s="90" t="str">
        <f>'Dashboard Production Quality'!A19</f>
        <v>2c</v>
      </c>
      <c r="B13" s="90" t="str">
        <f>'Dashboard Production Quality'!B19</f>
        <v>Power Grid</v>
      </c>
      <c r="C13" s="90" t="str">
        <f>'Dashboard Production Quality'!C19</f>
        <v>KWH</v>
      </c>
      <c r="D13">
        <v>39809</v>
      </c>
      <c r="E13">
        <v>38814</v>
      </c>
      <c r="F13">
        <v>46461</v>
      </c>
      <c r="G13">
        <v>40160</v>
      </c>
      <c r="H13">
        <v>37740</v>
      </c>
      <c r="I13">
        <v>37087</v>
      </c>
      <c r="J13">
        <v>42666</v>
      </c>
      <c r="K13">
        <v>42370</v>
      </c>
      <c r="L13">
        <v>37326</v>
      </c>
      <c r="M13">
        <v>27441</v>
      </c>
      <c r="N13">
        <v>27644</v>
      </c>
      <c r="O13">
        <v>28967</v>
      </c>
    </row>
    <row r="14" spans="1:15">
      <c r="A14" s="90" t="str">
        <f>'Dashboard Production Quality'!A23</f>
        <v>2g</v>
      </c>
      <c r="B14" s="90" t="str">
        <f>'Dashboard Production Quality'!B23</f>
        <v>Power  Efficiency</v>
      </c>
      <c r="C14" s="90" t="str">
        <f>'Dashboard Production Quality'!C23</f>
        <v>KWH/M3</v>
      </c>
      <c r="D14" s="96">
        <f>D13/D12</f>
        <v>1.9733802607445596</v>
      </c>
      <c r="E14" s="96">
        <f t="shared" ref="E14:O14" si="1">E13/E12</f>
        <v>1.8793395632595749</v>
      </c>
      <c r="F14" s="96">
        <f t="shared" si="1"/>
        <v>1.9082060128141942</v>
      </c>
      <c r="G14" s="96">
        <f t="shared" si="1"/>
        <v>1.9873317498020586</v>
      </c>
      <c r="H14" s="96">
        <f t="shared" si="1"/>
        <v>1.8576491435321913</v>
      </c>
      <c r="I14" s="96">
        <f t="shared" si="1"/>
        <v>1.4417836177739767</v>
      </c>
      <c r="J14" s="96">
        <f t="shared" si="1"/>
        <v>3.0278901426442411</v>
      </c>
      <c r="K14" s="96">
        <f t="shared" si="1"/>
        <v>2.2666238698978227</v>
      </c>
      <c r="L14" s="96">
        <f t="shared" si="1"/>
        <v>1.9065277352129941</v>
      </c>
      <c r="M14" s="96">
        <f t="shared" si="1"/>
        <v>1.5325886623848086</v>
      </c>
      <c r="N14" s="96">
        <f t="shared" si="1"/>
        <v>1.4836839845427221</v>
      </c>
      <c r="O14" s="96">
        <f t="shared" si="1"/>
        <v>1.5300549334460174</v>
      </c>
    </row>
    <row r="15" spans="1:15">
      <c r="A15" s="90" t="str">
        <f>'Dashboard Production Quality'!A24</f>
        <v>2h</v>
      </c>
      <c r="B15" s="90" t="str">
        <f>'Dashboard Production Quality'!B24</f>
        <v>Production Loss</v>
      </c>
      <c r="C15" s="90" t="str">
        <f>'Dashboard Production Quality'!C24</f>
        <v>M3</v>
      </c>
      <c r="D15">
        <v>115</v>
      </c>
      <c r="E15">
        <v>256</v>
      </c>
      <c r="F15">
        <v>354</v>
      </c>
      <c r="G15">
        <v>248</v>
      </c>
      <c r="H15">
        <v>259</v>
      </c>
      <c r="I15">
        <v>321</v>
      </c>
      <c r="J15">
        <v>689</v>
      </c>
      <c r="K15">
        <v>748</v>
      </c>
      <c r="L15">
        <v>852</v>
      </c>
      <c r="M15">
        <v>693</v>
      </c>
      <c r="N15">
        <v>589</v>
      </c>
      <c r="O15">
        <v>205</v>
      </c>
    </row>
    <row r="16" spans="1:15">
      <c r="A16" s="90">
        <f>'Dashboard Production Quality'!A26</f>
        <v>3</v>
      </c>
      <c r="B16" s="113" t="str">
        <f>'Dashboard Production Quality'!B26</f>
        <v>A.I.C PRODUCTION SITE</v>
      </c>
      <c r="C16" s="90">
        <f>'Dashboard Production Quality'!C26</f>
        <v>0</v>
      </c>
      <c r="D16"/>
      <c r="E16"/>
      <c r="F16"/>
      <c r="G16"/>
      <c r="H16"/>
      <c r="I16"/>
      <c r="J16"/>
      <c r="K16"/>
      <c r="L16"/>
      <c r="M16"/>
      <c r="N16"/>
      <c r="O16"/>
    </row>
    <row r="17" spans="1:15">
      <c r="A17" s="90" t="str">
        <f>'Dashboard Production Quality'!A27</f>
        <v>3a</v>
      </c>
      <c r="B17" s="90" t="str">
        <f>'Dashboard Production Quality'!B27</f>
        <v>Water Volume Abstracted</v>
      </c>
      <c r="C17" s="90" t="str">
        <f>'Dashboard Production Quality'!C27</f>
        <v>M3</v>
      </c>
      <c r="D17">
        <v>7370</v>
      </c>
      <c r="E17">
        <v>6302</v>
      </c>
      <c r="F17">
        <v>12031</v>
      </c>
      <c r="G17">
        <v>16228</v>
      </c>
      <c r="H17">
        <v>12187</v>
      </c>
      <c r="I17">
        <v>21420</v>
      </c>
      <c r="J17">
        <v>23000</v>
      </c>
      <c r="K17">
        <v>16489</v>
      </c>
      <c r="L17">
        <v>14149</v>
      </c>
      <c r="M17">
        <v>7198</v>
      </c>
      <c r="N17">
        <v>10311</v>
      </c>
      <c r="O17">
        <v>10339</v>
      </c>
    </row>
    <row r="18" spans="1:15">
      <c r="A18" s="90" t="str">
        <f>'Dashboard Production Quality'!A29</f>
        <v>3c</v>
      </c>
      <c r="B18" s="90" t="str">
        <f>'Dashboard Production Quality'!B29</f>
        <v>Power Consumption</v>
      </c>
      <c r="C18" s="90" t="str">
        <f>'Dashboard Production Quality'!C29</f>
        <v>KWH</v>
      </c>
      <c r="D18">
        <v>3760</v>
      </c>
      <c r="E18">
        <v>3230</v>
      </c>
      <c r="F18">
        <v>6043</v>
      </c>
      <c r="G18">
        <v>8762</v>
      </c>
      <c r="H18">
        <v>6187</v>
      </c>
      <c r="I18">
        <v>11146</v>
      </c>
      <c r="J18">
        <v>11733</v>
      </c>
      <c r="K18">
        <v>8524</v>
      </c>
      <c r="L18">
        <v>7336</v>
      </c>
      <c r="M18">
        <v>3784</v>
      </c>
      <c r="N18">
        <v>5176</v>
      </c>
      <c r="O18">
        <v>5244</v>
      </c>
    </row>
    <row r="19" spans="1:15">
      <c r="A19" s="90" t="str">
        <f>'Dashboard Production Quality'!A30</f>
        <v>3d</v>
      </c>
      <c r="B19" s="90" t="str">
        <f>'Dashboard Production Quality'!B30</f>
        <v>Power  Efficiency</v>
      </c>
      <c r="C19" s="90" t="str">
        <f>'Dashboard Production Quality'!C30</f>
        <v>KWH/M3</v>
      </c>
      <c r="D19" s="96">
        <f>D18/D17</f>
        <v>0.51017639077340571</v>
      </c>
      <c r="E19" s="96">
        <f t="shared" ref="E19:O19" si="2">E18/E17</f>
        <v>0.51253570295144402</v>
      </c>
      <c r="F19" s="96">
        <f t="shared" si="2"/>
        <v>0.50228576178206297</v>
      </c>
      <c r="G19" s="96">
        <f t="shared" si="2"/>
        <v>0.53993098348533397</v>
      </c>
      <c r="H19" s="96">
        <f t="shared" si="2"/>
        <v>0.5076721096250103</v>
      </c>
      <c r="I19" s="96">
        <f t="shared" si="2"/>
        <v>0.52035480859010275</v>
      </c>
      <c r="J19" s="96">
        <f t="shared" si="2"/>
        <v>0.51013043478260867</v>
      </c>
      <c r="K19" s="96">
        <f t="shared" si="2"/>
        <v>0.51695069440232877</v>
      </c>
      <c r="L19" s="96">
        <f t="shared" si="2"/>
        <v>0.51848187151035408</v>
      </c>
      <c r="M19" s="96">
        <f t="shared" si="2"/>
        <v>0.52570158377327036</v>
      </c>
      <c r="N19" s="96">
        <f t="shared" si="2"/>
        <v>0.50198816797594803</v>
      </c>
      <c r="O19" s="96">
        <f t="shared" si="2"/>
        <v>0.50720572589225266</v>
      </c>
    </row>
    <row r="20" spans="1:15">
      <c r="A20" s="90" t="str">
        <f>'Dashboard Production Quality'!A31</f>
        <v>3e</v>
      </c>
      <c r="B20" s="90" t="str">
        <f>'Dashboard Production Quality'!B31</f>
        <v>Production Loss</v>
      </c>
      <c r="C20" s="90" t="str">
        <f>'Dashboard Production Quality'!C31</f>
        <v>M3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s="90">
        <f>'Dashboard Production Quality'!A33</f>
        <v>4</v>
      </c>
      <c r="B21" s="113" t="str">
        <f>'Dashboard Production Quality'!B33</f>
        <v>KARATI PRODUCTION SITE</v>
      </c>
      <c r="C21" s="90">
        <f>'Dashboard Production Quality'!C33</f>
        <v>0</v>
      </c>
      <c r="D21"/>
      <c r="E21"/>
      <c r="F21"/>
      <c r="G21"/>
      <c r="H21"/>
      <c r="I21"/>
      <c r="J21"/>
      <c r="K21"/>
      <c r="L21"/>
      <c r="M21"/>
      <c r="N21"/>
      <c r="O21"/>
    </row>
    <row r="22" spans="1:15">
      <c r="A22" s="90" t="str">
        <f>'Dashboard Production Quality'!A34</f>
        <v>4a</v>
      </c>
      <c r="B22" s="90" t="str">
        <f>'Dashboard Production Quality'!B34</f>
        <v>Water Volume Abstracted</v>
      </c>
      <c r="C22" s="90" t="str">
        <f>'Dashboard Production Quality'!C34</f>
        <v>M3</v>
      </c>
      <c r="D22">
        <v>74337</v>
      </c>
      <c r="E22">
        <v>77959</v>
      </c>
      <c r="F22">
        <v>82809</v>
      </c>
      <c r="G22">
        <v>70187</v>
      </c>
      <c r="H22">
        <v>62754</v>
      </c>
      <c r="I22">
        <v>60946</v>
      </c>
      <c r="J22">
        <v>81477</v>
      </c>
      <c r="K22">
        <v>82002</v>
      </c>
      <c r="L22">
        <v>74280</v>
      </c>
      <c r="M22">
        <v>70942</v>
      </c>
      <c r="N22">
        <v>66407</v>
      </c>
      <c r="O22">
        <v>74599</v>
      </c>
    </row>
    <row r="23" spans="1:15">
      <c r="A23" s="90" t="str">
        <f>'Dashboard Production Quality'!A36</f>
        <v>4c</v>
      </c>
      <c r="B23" s="90" t="str">
        <f>'Dashboard Production Quality'!B36</f>
        <v>Power Grid</v>
      </c>
      <c r="C23" s="90" t="str">
        <f>'Dashboard Production Quality'!C36</f>
        <v>KWH</v>
      </c>
      <c r="D23">
        <v>57691</v>
      </c>
      <c r="E23">
        <v>80532</v>
      </c>
      <c r="F23">
        <v>88484</v>
      </c>
      <c r="G23">
        <v>71381</v>
      </c>
      <c r="H23">
        <v>61516</v>
      </c>
      <c r="I23">
        <v>60336</v>
      </c>
      <c r="J23">
        <v>78757</v>
      </c>
      <c r="K23">
        <v>76701</v>
      </c>
      <c r="L23">
        <v>66936</v>
      </c>
      <c r="M23">
        <v>64024</v>
      </c>
      <c r="N23">
        <v>40982</v>
      </c>
      <c r="O23">
        <v>56759</v>
      </c>
    </row>
    <row r="24" spans="1:15">
      <c r="A24" s="90" t="str">
        <f>'Dashboard Production Quality'!A40</f>
        <v>4g</v>
      </c>
      <c r="B24" s="90" t="str">
        <f>'Dashboard Production Quality'!B40</f>
        <v>Power  Efficiency</v>
      </c>
      <c r="C24" s="90" t="str">
        <f>'Dashboard Production Quality'!C40</f>
        <v>KWH/M3</v>
      </c>
      <c r="D24" s="90">
        <f>D23/D22</f>
        <v>0.77607382595477348</v>
      </c>
      <c r="E24" s="90">
        <f t="shared" ref="E24:O24" si="3">E23/E22</f>
        <v>1.0330045280211393</v>
      </c>
      <c r="F24" s="90">
        <f t="shared" si="3"/>
        <v>1.0685311982997017</v>
      </c>
      <c r="G24" s="90">
        <f t="shared" si="3"/>
        <v>1.017011697322866</v>
      </c>
      <c r="H24" s="90">
        <f t="shared" si="3"/>
        <v>0.98027217388533006</v>
      </c>
      <c r="I24" s="90">
        <f t="shared" si="3"/>
        <v>0.98999113969743713</v>
      </c>
      <c r="J24" s="90">
        <f t="shared" si="3"/>
        <v>0.96661634571719623</v>
      </c>
      <c r="K24" s="90">
        <f t="shared" si="3"/>
        <v>0.93535523523816488</v>
      </c>
      <c r="L24" s="90">
        <f t="shared" si="3"/>
        <v>0.90113085621970923</v>
      </c>
      <c r="M24" s="90">
        <f t="shared" si="3"/>
        <v>0.90248371909447156</v>
      </c>
      <c r="N24" s="90">
        <f t="shared" si="3"/>
        <v>0.61713373590133569</v>
      </c>
      <c r="O24" s="90">
        <f t="shared" si="3"/>
        <v>0.76085470314615478</v>
      </c>
    </row>
    <row r="25" spans="1:15">
      <c r="A25" s="90" t="str">
        <f>'Dashboard Production Quality'!A41</f>
        <v>4h</v>
      </c>
      <c r="B25" s="90" t="str">
        <f>'Dashboard Production Quality'!B41</f>
        <v>Production Loss</v>
      </c>
      <c r="C25" s="90" t="str">
        <f>'Dashboard Production Quality'!C41</f>
        <v>M3</v>
      </c>
      <c r="D25">
        <v>1076</v>
      </c>
      <c r="E25">
        <v>1494</v>
      </c>
      <c r="F25">
        <v>3260</v>
      </c>
      <c r="G25">
        <v>2875</v>
      </c>
      <c r="H25">
        <v>2326</v>
      </c>
      <c r="I25">
        <v>97</v>
      </c>
      <c r="J25">
        <v>391</v>
      </c>
      <c r="K25">
        <v>678</v>
      </c>
      <c r="L25">
        <v>370</v>
      </c>
      <c r="M25">
        <v>928</v>
      </c>
      <c r="N25">
        <v>681</v>
      </c>
      <c r="O25">
        <v>201</v>
      </c>
    </row>
    <row r="26" spans="1:15">
      <c r="A26" s="90">
        <f>'Dashboard Production Quality'!A43</f>
        <v>5</v>
      </c>
      <c r="B26" s="113" t="str">
        <f>'Dashboard Production Quality'!B43</f>
        <v>DCK PRODUCTION SITE</v>
      </c>
      <c r="C26" s="90">
        <f>'Dashboard Production Quality'!C43</f>
        <v>0</v>
      </c>
      <c r="D26"/>
      <c r="E26"/>
      <c r="F26"/>
      <c r="G26"/>
      <c r="H26"/>
      <c r="I26"/>
      <c r="J26"/>
      <c r="K26"/>
      <c r="L26"/>
      <c r="M26"/>
      <c r="N26"/>
      <c r="O26"/>
    </row>
    <row r="27" spans="1:15">
      <c r="A27" s="90" t="str">
        <f>'Dashboard Production Quality'!A44</f>
        <v>5a</v>
      </c>
      <c r="B27" s="90" t="str">
        <f>'Dashboard Production Quality'!B44</f>
        <v>Water Volume Abstracted</v>
      </c>
      <c r="C27" s="90" t="str">
        <f>'Dashboard Production Quality'!C44</f>
        <v>M3</v>
      </c>
      <c r="D27">
        <v>7933</v>
      </c>
      <c r="E27">
        <v>8614</v>
      </c>
      <c r="F27">
        <v>8666</v>
      </c>
      <c r="G27">
        <v>8020</v>
      </c>
      <c r="H27">
        <v>6602</v>
      </c>
      <c r="I27">
        <v>7204</v>
      </c>
      <c r="J27">
        <v>8772</v>
      </c>
      <c r="K27">
        <v>7569</v>
      </c>
      <c r="L27">
        <v>6942</v>
      </c>
      <c r="M27">
        <v>6454</v>
      </c>
      <c r="N27">
        <v>6687</v>
      </c>
      <c r="O27">
        <v>6630</v>
      </c>
    </row>
    <row r="28" spans="1:15">
      <c r="A28" s="90" t="str">
        <f>'Dashboard Production Quality'!A46</f>
        <v>5c</v>
      </c>
      <c r="B28" s="90" t="str">
        <f>'Dashboard Production Quality'!B46</f>
        <v>Power Grid</v>
      </c>
      <c r="C28" s="90" t="str">
        <f>'Dashboard Production Quality'!C46</f>
        <v>KWH</v>
      </c>
      <c r="D28">
        <v>8981</v>
      </c>
      <c r="E28">
        <v>10170</v>
      </c>
      <c r="F28">
        <v>9797</v>
      </c>
      <c r="G28">
        <v>9383</v>
      </c>
      <c r="H28">
        <v>7905</v>
      </c>
      <c r="I28">
        <v>8366</v>
      </c>
      <c r="J28">
        <v>10309</v>
      </c>
      <c r="K28">
        <v>9025</v>
      </c>
      <c r="L28">
        <v>8408</v>
      </c>
      <c r="M28">
        <v>8017</v>
      </c>
      <c r="N28">
        <v>8362</v>
      </c>
      <c r="O28">
        <v>8308</v>
      </c>
    </row>
    <row r="29" spans="1:15">
      <c r="A29" s="90" t="str">
        <f>'Dashboard Production Quality'!A49</f>
        <v>5f</v>
      </c>
      <c r="B29" s="90" t="str">
        <f>'Dashboard Production Quality'!B49</f>
        <v>% Solar</v>
      </c>
      <c r="C29" s="90" t="str">
        <f>'Dashboard Production Quality'!C49</f>
        <v>%</v>
      </c>
      <c r="D29" s="96">
        <f>D28/D27</f>
        <v>1.132106391024833</v>
      </c>
      <c r="E29" s="96">
        <f t="shared" ref="E29:O29" si="4">E28/E27</f>
        <v>1.1806361736707685</v>
      </c>
      <c r="F29" s="96">
        <f t="shared" si="4"/>
        <v>1.1305100392337872</v>
      </c>
      <c r="G29" s="96">
        <f t="shared" si="4"/>
        <v>1.1699501246882793</v>
      </c>
      <c r="H29" s="96">
        <f t="shared" si="4"/>
        <v>1.197364435019691</v>
      </c>
      <c r="I29" s="96">
        <f t="shared" si="4"/>
        <v>1.1612992781787896</v>
      </c>
      <c r="J29" s="96">
        <f t="shared" si="4"/>
        <v>1.1752165982672138</v>
      </c>
      <c r="K29" s="96">
        <f t="shared" si="4"/>
        <v>1.1923635883207822</v>
      </c>
      <c r="L29" s="96">
        <f t="shared" si="4"/>
        <v>1.2111783347738403</v>
      </c>
      <c r="M29" s="96">
        <f t="shared" si="4"/>
        <v>1.2421753951038117</v>
      </c>
      <c r="N29" s="96">
        <f t="shared" si="4"/>
        <v>1.2504860176461792</v>
      </c>
      <c r="O29" s="96">
        <f t="shared" si="4"/>
        <v>1.2530920060331825</v>
      </c>
    </row>
    <row r="30" spans="1:15">
      <c r="A30" s="90" t="str">
        <f>'Dashboard Production Quality'!A51</f>
        <v>5h</v>
      </c>
      <c r="B30" s="90" t="str">
        <f>'Dashboard Production Quality'!B51</f>
        <v>Production Loss</v>
      </c>
      <c r="C30" s="90" t="str">
        <f>'Dashboard Production Quality'!C51</f>
        <v>M3</v>
      </c>
      <c r="D30"/>
      <c r="E30"/>
      <c r="F30"/>
      <c r="G30"/>
      <c r="H30"/>
      <c r="I30"/>
      <c r="J30"/>
      <c r="K30"/>
      <c r="L30"/>
      <c r="M30"/>
      <c r="N30"/>
      <c r="O30"/>
    </row>
    <row r="31" spans="1:15">
      <c r="A31" s="90">
        <f>'Dashboard Production Quality'!A53</f>
        <v>6</v>
      </c>
      <c r="B31" s="113" t="str">
        <f>'Dashboard Production Quality'!B53</f>
        <v>POLICELINE PRODUCTION SITE</v>
      </c>
      <c r="C31" s="90">
        <f>'Dashboard Production Quality'!C53</f>
        <v>0</v>
      </c>
      <c r="D31"/>
      <c r="E31"/>
      <c r="F31"/>
      <c r="G31"/>
      <c r="H31"/>
      <c r="I31"/>
      <c r="J31"/>
      <c r="K31"/>
      <c r="L31"/>
      <c r="M31"/>
      <c r="N31"/>
      <c r="O31"/>
    </row>
    <row r="32" spans="1:15">
      <c r="A32" s="90" t="str">
        <f>'Dashboard Production Quality'!A54</f>
        <v>6a</v>
      </c>
      <c r="B32" s="90" t="str">
        <f>'Dashboard Production Quality'!B54</f>
        <v>Water Volume Abstracted</v>
      </c>
      <c r="C32" s="90" t="str">
        <f>'Dashboard Production Quality'!C54</f>
        <v>M3</v>
      </c>
      <c r="D32">
        <v>19887</v>
      </c>
      <c r="E32">
        <v>17788</v>
      </c>
      <c r="F32">
        <v>16679</v>
      </c>
      <c r="G32">
        <v>15589</v>
      </c>
      <c r="H32">
        <v>19904</v>
      </c>
      <c r="I32">
        <v>16515</v>
      </c>
      <c r="J32">
        <v>20561</v>
      </c>
      <c r="K32">
        <v>17223</v>
      </c>
      <c r="L32">
        <v>23338</v>
      </c>
      <c r="M32">
        <v>21732</v>
      </c>
      <c r="N32">
        <v>21593</v>
      </c>
      <c r="O32">
        <v>18799</v>
      </c>
    </row>
    <row r="33" spans="1:15">
      <c r="A33" s="90" t="str">
        <f>'Dashboard Production Quality'!A56</f>
        <v>6c</v>
      </c>
      <c r="B33" s="90" t="str">
        <f>'Dashboard Production Quality'!B56</f>
        <v>Power Grid</v>
      </c>
      <c r="C33" s="90" t="str">
        <f>'Dashboard Production Quality'!C56</f>
        <v>KWH</v>
      </c>
      <c r="D33">
        <v>11843</v>
      </c>
      <c r="E33">
        <v>10850</v>
      </c>
      <c r="F33">
        <v>9338</v>
      </c>
      <c r="G33">
        <v>9338</v>
      </c>
      <c r="H33">
        <v>12092</v>
      </c>
      <c r="I33">
        <v>10532</v>
      </c>
      <c r="J33">
        <v>11547</v>
      </c>
      <c r="K33">
        <v>7108</v>
      </c>
      <c r="L33">
        <v>13152</v>
      </c>
      <c r="M33">
        <v>12063</v>
      </c>
      <c r="N33">
        <v>9254</v>
      </c>
      <c r="O33">
        <v>7956</v>
      </c>
    </row>
    <row r="34" spans="1:15">
      <c r="A34" s="90" t="str">
        <f>'Dashboard Production Quality'!A60</f>
        <v>6g</v>
      </c>
      <c r="B34" s="90" t="str">
        <f>'Dashboard Production Quality'!B60</f>
        <v>Power  Efficiency</v>
      </c>
      <c r="C34" s="90" t="str">
        <f>'Dashboard Production Quality'!C60</f>
        <v>KWH/M3</v>
      </c>
      <c r="D34" s="90">
        <f>D33/D32</f>
        <v>0.59551465781666413</v>
      </c>
      <c r="E34" s="90">
        <f t="shared" ref="E34:O34" si="5">E33/E32</f>
        <v>0.6099617719811109</v>
      </c>
      <c r="F34" s="90">
        <f t="shared" si="5"/>
        <v>0.559865699382457</v>
      </c>
      <c r="G34" s="90">
        <f t="shared" si="5"/>
        <v>0.59901212393354286</v>
      </c>
      <c r="H34" s="90">
        <f t="shared" si="5"/>
        <v>0.607516077170418</v>
      </c>
      <c r="I34" s="90">
        <f t="shared" si="5"/>
        <v>0.63772328186497129</v>
      </c>
      <c r="J34" s="90">
        <f t="shared" si="5"/>
        <v>0.56159719857983559</v>
      </c>
      <c r="K34" s="90">
        <f t="shared" si="5"/>
        <v>0.41270394240260116</v>
      </c>
      <c r="L34" s="90">
        <f t="shared" si="5"/>
        <v>0.56354443397034881</v>
      </c>
      <c r="M34" s="90">
        <f t="shared" si="5"/>
        <v>0.5550800662617339</v>
      </c>
      <c r="N34" s="90">
        <f t="shared" si="5"/>
        <v>0.42856481267077295</v>
      </c>
      <c r="O34" s="90">
        <f t="shared" si="5"/>
        <v>0.42321400074472049</v>
      </c>
    </row>
    <row r="35" spans="1:15">
      <c r="A35" s="90" t="str">
        <f>'Dashboard Production Quality'!A61</f>
        <v>6h</v>
      </c>
      <c r="B35" s="90" t="str">
        <f>'Dashboard Production Quality'!B61</f>
        <v>Production Loss</v>
      </c>
      <c r="C35" s="90" t="str">
        <f>'Dashboard Production Quality'!C61</f>
        <v>M3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/>
      <c r="K35"/>
      <c r="L35"/>
      <c r="M35"/>
      <c r="N35"/>
      <c r="O35"/>
    </row>
    <row r="36" spans="1:15">
      <c r="A36" s="90">
        <f>'Dashboard Production Quality'!A62</f>
        <v>7</v>
      </c>
      <c r="B36" s="113" t="str">
        <f>'Dashboard Production Quality'!B62</f>
        <v>MAI MAHIU PRODUCTION SITE</v>
      </c>
      <c r="C36" s="90">
        <f>'Dashboard Production Quality'!C62</f>
        <v>0</v>
      </c>
      <c r="D36"/>
      <c r="E36"/>
      <c r="F36"/>
      <c r="G36"/>
      <c r="H36"/>
      <c r="I36"/>
      <c r="J36"/>
      <c r="K36"/>
      <c r="L36"/>
      <c r="M36"/>
      <c r="N36"/>
      <c r="O36"/>
    </row>
    <row r="37" spans="1:15">
      <c r="A37" s="90" t="str">
        <f>'Dashboard Production Quality'!A63</f>
        <v>7a</v>
      </c>
      <c r="B37" s="90" t="str">
        <f>'Dashboard Production Quality'!B63</f>
        <v>Water Volume Abstracted</v>
      </c>
      <c r="C37" s="90" t="str">
        <f>'Dashboard Production Quality'!C63</f>
        <v>M3</v>
      </c>
      <c r="D37">
        <v>4567</v>
      </c>
      <c r="E37">
        <v>5813</v>
      </c>
      <c r="F37">
        <v>6589</v>
      </c>
      <c r="G37">
        <v>5709</v>
      </c>
      <c r="H37">
        <v>5207</v>
      </c>
      <c r="I37">
        <v>5585</v>
      </c>
      <c r="J37">
        <v>7132</v>
      </c>
      <c r="K37">
        <v>6235</v>
      </c>
      <c r="L37">
        <v>6205</v>
      </c>
      <c r="M37">
        <v>5115</v>
      </c>
      <c r="N37">
        <v>5822</v>
      </c>
      <c r="O37">
        <v>4657</v>
      </c>
    </row>
    <row r="38" spans="1:15">
      <c r="A38" s="90" t="str">
        <f>'Dashboard Production Quality'!A65</f>
        <v>7c</v>
      </c>
      <c r="B38" s="90" t="str">
        <f>'Dashboard Production Quality'!B65</f>
        <v>Power Consumption</v>
      </c>
      <c r="C38" s="90" t="str">
        <f>'Dashboard Production Quality'!C65</f>
        <v>KWH</v>
      </c>
      <c r="D38">
        <v>1520</v>
      </c>
      <c r="E38">
        <v>1950</v>
      </c>
      <c r="F38">
        <v>2356</v>
      </c>
      <c r="G38">
        <v>1990</v>
      </c>
      <c r="H38">
        <v>1824</v>
      </c>
      <c r="I38">
        <v>1931</v>
      </c>
      <c r="J38">
        <v>2673</v>
      </c>
      <c r="K38">
        <v>2765</v>
      </c>
      <c r="L38">
        <v>2771</v>
      </c>
      <c r="M38">
        <v>2446</v>
      </c>
      <c r="N38">
        <v>2768</v>
      </c>
      <c r="O38">
        <v>2315</v>
      </c>
    </row>
    <row r="39" spans="1:15">
      <c r="A39" s="90" t="str">
        <f>'Dashboard Production Quality'!A66</f>
        <v>7d</v>
      </c>
      <c r="B39" s="90" t="str">
        <f>'Dashboard Production Quality'!B66</f>
        <v>Power  Efficiency</v>
      </c>
      <c r="C39" s="90" t="str">
        <f>'Dashboard Production Quality'!C66</f>
        <v>KWH/M3</v>
      </c>
      <c r="D39" s="96">
        <f>D38/D37</f>
        <v>0.33282242172104226</v>
      </c>
      <c r="E39" s="96">
        <f t="shared" ref="E39:O39" si="6">E38/E37</f>
        <v>0.33545501462239807</v>
      </c>
      <c r="F39" s="96">
        <f t="shared" si="6"/>
        <v>0.35756563970253452</v>
      </c>
      <c r="G39" s="96">
        <f t="shared" si="6"/>
        <v>0.34857242949728501</v>
      </c>
      <c r="H39" s="96">
        <f t="shared" si="6"/>
        <v>0.35029767620510849</v>
      </c>
      <c r="I39" s="96">
        <f t="shared" si="6"/>
        <v>0.34574753804834379</v>
      </c>
      <c r="J39" s="96">
        <f t="shared" si="6"/>
        <v>0.37478968031407739</v>
      </c>
      <c r="K39" s="96">
        <f t="shared" si="6"/>
        <v>0.44346431435445066</v>
      </c>
      <c r="L39" s="96">
        <f t="shared" si="6"/>
        <v>0.44657534246575342</v>
      </c>
      <c r="M39" s="96">
        <f t="shared" si="6"/>
        <v>0.47820136852394918</v>
      </c>
      <c r="N39" s="96">
        <f t="shared" si="6"/>
        <v>0.47543799381655788</v>
      </c>
      <c r="O39" s="96">
        <f t="shared" si="6"/>
        <v>0.49710113807172002</v>
      </c>
    </row>
    <row r="40" spans="1:15">
      <c r="A40" s="90" t="str">
        <f>'Dashboard Production Quality'!A67</f>
        <v>7e</v>
      </c>
      <c r="B40" s="90" t="str">
        <f>'Dashboard Production Quality'!B67</f>
        <v>Production Loss</v>
      </c>
      <c r="C40" s="90" t="str">
        <f>'Dashboard Production Quality'!C67</f>
        <v>M3</v>
      </c>
      <c r="D40"/>
      <c r="E40"/>
      <c r="F40"/>
      <c r="G40"/>
      <c r="H40"/>
      <c r="I40"/>
      <c r="J40"/>
      <c r="K40"/>
      <c r="L40"/>
      <c r="M40"/>
      <c r="N40"/>
      <c r="O40"/>
    </row>
    <row r="41" spans="1:15">
      <c r="A41" s="90">
        <f>'Dashboard Production Quality'!A68</f>
        <v>8</v>
      </c>
      <c r="B41" s="113" t="str">
        <f>'Dashboard Production Quality'!B68</f>
        <v>MUCHIRINGIRI PRODUCTION SITE</v>
      </c>
      <c r="C41" s="90">
        <f>'Dashboard Production Quality'!C68</f>
        <v>0</v>
      </c>
      <c r="D41"/>
      <c r="E41"/>
      <c r="F41"/>
      <c r="G41"/>
      <c r="H41"/>
      <c r="I41"/>
      <c r="J41"/>
      <c r="K41"/>
      <c r="L41"/>
      <c r="M41"/>
      <c r="N41"/>
      <c r="O41"/>
    </row>
    <row r="42" spans="1:15">
      <c r="A42" s="90" t="str">
        <f>'Dashboard Production Quality'!A69</f>
        <v>8a</v>
      </c>
      <c r="B42" s="90" t="str">
        <f>'Dashboard Production Quality'!B69</f>
        <v>Water Volume Abstracted</v>
      </c>
      <c r="C42" s="90" t="str">
        <f>'Dashboard Production Quality'!C69</f>
        <v>M3</v>
      </c>
      <c r="D42">
        <v>331</v>
      </c>
      <c r="E42">
        <v>160</v>
      </c>
      <c r="F42">
        <v>108</v>
      </c>
      <c r="G42">
        <v>162</v>
      </c>
      <c r="H42">
        <v>290</v>
      </c>
      <c r="I42">
        <v>139</v>
      </c>
      <c r="J42">
        <v>125</v>
      </c>
      <c r="K42">
        <v>235</v>
      </c>
      <c r="L42">
        <v>197</v>
      </c>
      <c r="M42">
        <v>197</v>
      </c>
      <c r="N42">
        <v>79</v>
      </c>
      <c r="O42">
        <v>100</v>
      </c>
    </row>
    <row r="43" spans="1:15">
      <c r="A43" s="90" t="str">
        <f>'Dashboard Production Quality'!A71</f>
        <v>8c</v>
      </c>
      <c r="B43" s="90" t="str">
        <f>'Dashboard Production Quality'!B71</f>
        <v>Power Consumption</v>
      </c>
      <c r="C43" s="90" t="str">
        <f>'Dashboard Production Quality'!C71</f>
        <v>KWH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/>
      <c r="O43"/>
    </row>
    <row r="44" spans="1:15">
      <c r="A44" s="90" t="str">
        <f>'Dashboard Production Quality'!A72</f>
        <v>8d</v>
      </c>
      <c r="B44" s="90" t="str">
        <f>'Dashboard Production Quality'!B72</f>
        <v>Power  Efficiency</v>
      </c>
      <c r="C44" s="90" t="str">
        <f>'Dashboard Production Quality'!C72</f>
        <v>KWH/M3</v>
      </c>
      <c r="D44">
        <v>0</v>
      </c>
      <c r="E44">
        <v>0</v>
      </c>
      <c r="F44"/>
      <c r="G44"/>
      <c r="H44"/>
      <c r="I44"/>
      <c r="J44"/>
      <c r="K44"/>
      <c r="L44"/>
      <c r="M44"/>
      <c r="N44"/>
      <c r="O44"/>
    </row>
    <row r="45" spans="1:15">
      <c r="A45" s="90" t="str">
        <f>'Dashboard Production Quality'!A73</f>
        <v>8e</v>
      </c>
      <c r="B45" s="90" t="str">
        <f>'Dashboard Production Quality'!B73</f>
        <v>Production Loss</v>
      </c>
      <c r="C45" s="90" t="str">
        <f>'Dashboard Production Quality'!C73</f>
        <v>M3</v>
      </c>
      <c r="D45">
        <v>0</v>
      </c>
      <c r="E45">
        <v>0</v>
      </c>
      <c r="F45"/>
      <c r="G45"/>
      <c r="H45"/>
      <c r="I45"/>
      <c r="J45"/>
      <c r="K45"/>
      <c r="L45"/>
      <c r="M45"/>
      <c r="N45"/>
      <c r="O45"/>
    </row>
    <row r="46" spans="1:15">
      <c r="A46" s="90">
        <f>'Dashboard Production Quality'!A74</f>
        <v>9</v>
      </c>
      <c r="B46" s="113" t="str">
        <f>'Dashboard Production Quality'!B74</f>
        <v>NGONDI</v>
      </c>
      <c r="C46" s="90">
        <f>'Dashboard Production Quality'!C74</f>
        <v>0</v>
      </c>
      <c r="D46"/>
      <c r="E46"/>
      <c r="F46"/>
      <c r="G46"/>
      <c r="H46"/>
      <c r="I46"/>
      <c r="J46"/>
      <c r="K46"/>
      <c r="L46"/>
      <c r="M46"/>
      <c r="N46"/>
      <c r="O46"/>
    </row>
    <row r="47" spans="1:15">
      <c r="A47" s="90" t="str">
        <f>'Dashboard Production Quality'!A75</f>
        <v>9a</v>
      </c>
      <c r="B47" s="90" t="str">
        <f>'Dashboard Production Quality'!B75</f>
        <v>Water Volume Abstracted</v>
      </c>
      <c r="C47" s="90" t="str">
        <f>'Dashboard Production Quality'!C75</f>
        <v>M3</v>
      </c>
      <c r="D47">
        <v>119</v>
      </c>
      <c r="E47">
        <v>105</v>
      </c>
      <c r="F47">
        <v>67</v>
      </c>
      <c r="G47">
        <v>141</v>
      </c>
      <c r="H47">
        <v>551</v>
      </c>
      <c r="I47">
        <v>138</v>
      </c>
      <c r="J47">
        <v>325</v>
      </c>
      <c r="K47">
        <v>1040</v>
      </c>
      <c r="L47">
        <v>842</v>
      </c>
      <c r="M47">
        <v>558</v>
      </c>
      <c r="N47">
        <v>214</v>
      </c>
      <c r="O47">
        <v>409</v>
      </c>
    </row>
    <row r="48" spans="1:15">
      <c r="A48" s="90" t="str">
        <f>'Dashboard Production Quality'!A77</f>
        <v>9c</v>
      </c>
      <c r="B48" s="90" t="str">
        <f>'Dashboard Production Quality'!B77</f>
        <v xml:space="preserve">Power Solar </v>
      </c>
      <c r="C48" s="90" t="str">
        <f>'Dashboard Production Quality'!C77</f>
        <v>KWH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/>
      <c r="O48"/>
    </row>
    <row r="49" spans="1:15">
      <c r="A49" s="90" t="str">
        <f>'Dashboard Production Quality'!A78</f>
        <v>9d</v>
      </c>
      <c r="B49" s="90" t="str">
        <f>'Dashboard Production Quality'!B78</f>
        <v>Power  Efficiency</v>
      </c>
      <c r="C49" s="90" t="str">
        <f>'Dashboard Production Quality'!C78</f>
        <v>KWH/M3</v>
      </c>
      <c r="D49">
        <v>0</v>
      </c>
      <c r="E49">
        <v>0</v>
      </c>
      <c r="F49"/>
      <c r="G49"/>
      <c r="H49"/>
      <c r="I49"/>
      <c r="J49"/>
      <c r="K49"/>
      <c r="L49"/>
      <c r="M49"/>
      <c r="N49"/>
      <c r="O49"/>
    </row>
    <row r="50" spans="1:15">
      <c r="A50" s="90" t="str">
        <f>'Dashboard Production Quality'!A79</f>
        <v>9e</v>
      </c>
      <c r="B50" s="90" t="str">
        <f>'Dashboard Production Quality'!B79</f>
        <v>Production Loss</v>
      </c>
      <c r="C50" s="90" t="str">
        <f>'Dashboard Production Quality'!C79</f>
        <v>M3</v>
      </c>
      <c r="D50"/>
      <c r="E50"/>
      <c r="F50"/>
      <c r="G50"/>
      <c r="H50"/>
      <c r="I50"/>
      <c r="J50"/>
      <c r="K50"/>
      <c r="L50"/>
      <c r="M50"/>
      <c r="N50"/>
      <c r="O50"/>
    </row>
    <row r="51" spans="1:15">
      <c r="A51" s="90">
        <f>'Dashboard Production Quality'!A80</f>
        <v>10</v>
      </c>
      <c r="B51" s="113" t="str">
        <f>'Dashboard Production Quality'!B80</f>
        <v>NYONJORO</v>
      </c>
      <c r="C51" s="90">
        <f>'Dashboard Production Quality'!C80</f>
        <v>0</v>
      </c>
      <c r="D51"/>
      <c r="E51"/>
      <c r="F51"/>
      <c r="G51"/>
      <c r="H51"/>
      <c r="I51"/>
      <c r="J51"/>
      <c r="K51"/>
      <c r="L51"/>
      <c r="M51"/>
      <c r="N51"/>
      <c r="O51"/>
    </row>
    <row r="52" spans="1:15">
      <c r="A52" s="90" t="str">
        <f>'Dashboard Production Quality'!A81</f>
        <v>10a</v>
      </c>
      <c r="B52" s="90" t="str">
        <f>'Dashboard Production Quality'!B81</f>
        <v>Water Volume Abstracted</v>
      </c>
      <c r="C52" s="90" t="str">
        <f>'Dashboard Production Quality'!C81</f>
        <v>M3</v>
      </c>
      <c r="D52">
        <v>136</v>
      </c>
      <c r="E52">
        <v>149</v>
      </c>
      <c r="F52">
        <v>37</v>
      </c>
      <c r="G52">
        <v>107</v>
      </c>
      <c r="H52">
        <v>250</v>
      </c>
      <c r="I52">
        <v>105</v>
      </c>
      <c r="J52">
        <v>137</v>
      </c>
      <c r="K52">
        <v>261</v>
      </c>
      <c r="L52">
        <v>362</v>
      </c>
      <c r="M52">
        <v>138</v>
      </c>
      <c r="N52">
        <v>111</v>
      </c>
      <c r="O52">
        <v>229</v>
      </c>
    </row>
    <row r="53" spans="1:15">
      <c r="A53" s="90" t="str">
        <f>'Dashboard Production Quality'!A83</f>
        <v>10c</v>
      </c>
      <c r="B53" s="90" t="str">
        <f>'Dashboard Production Quality'!B83</f>
        <v xml:space="preserve">Power Solar </v>
      </c>
      <c r="C53" s="90" t="str">
        <f>'Dashboard Production Quality'!C83</f>
        <v>KWH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/>
      <c r="O53"/>
    </row>
    <row r="54" spans="1:15">
      <c r="A54" s="90" t="str">
        <f>'Dashboard Production Quality'!A84</f>
        <v>10d</v>
      </c>
      <c r="B54" s="90" t="str">
        <f>'Dashboard Production Quality'!B84</f>
        <v>Power  Efficiency</v>
      </c>
      <c r="C54" s="90" t="str">
        <f>'Dashboard Production Quality'!C84</f>
        <v>KWH/M3</v>
      </c>
      <c r="D54"/>
      <c r="E54"/>
      <c r="F54"/>
      <c r="G54"/>
      <c r="H54"/>
      <c r="I54"/>
      <c r="J54"/>
      <c r="K54"/>
      <c r="L54"/>
      <c r="M54"/>
      <c r="N54"/>
      <c r="O54"/>
    </row>
    <row r="55" spans="1:15">
      <c r="A55" s="90" t="str">
        <f>'Dashboard Production Quality'!A85</f>
        <v>10e</v>
      </c>
      <c r="B55" s="90" t="str">
        <f>'Dashboard Production Quality'!B85</f>
        <v>Production Loss</v>
      </c>
      <c r="C55" s="90" t="str">
        <f>'Dashboard Production Quality'!C85</f>
        <v>M3</v>
      </c>
      <c r="D55"/>
      <c r="E55"/>
      <c r="F55"/>
      <c r="G55"/>
      <c r="H55"/>
      <c r="I55"/>
      <c r="J55"/>
      <c r="K55"/>
      <c r="L55"/>
      <c r="M55"/>
      <c r="N55"/>
      <c r="O55"/>
    </row>
    <row r="56" spans="1:15">
      <c r="A56" s="90">
        <f>'Dashboard Production Quality'!A86</f>
        <v>0</v>
      </c>
      <c r="B56" s="90" t="str">
        <f>'Dashboard Production Quality'!B86</f>
        <v>BULK WATER PURCHASE</v>
      </c>
      <c r="C56" s="90">
        <f>'Dashboard Production Quality'!C86</f>
        <v>0</v>
      </c>
      <c r="D56"/>
      <c r="E56"/>
      <c r="F56"/>
      <c r="G56"/>
      <c r="H56"/>
      <c r="I56"/>
      <c r="J56"/>
      <c r="K56"/>
      <c r="L56"/>
      <c r="M56"/>
      <c r="N56"/>
      <c r="O56"/>
    </row>
    <row r="57" spans="1:15">
      <c r="A57" s="90" t="str">
        <f>'Dashboard Production Quality'!A87</f>
        <v>6b</v>
      </c>
      <c r="B57" s="90" t="str">
        <f>'Dashboard Production Quality'!B87</f>
        <v>Volume Water Imported ( Bulk Purchase)</v>
      </c>
      <c r="C57" s="90" t="str">
        <f>'Dashboard Production Quality'!C87</f>
        <v>M3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1982</v>
      </c>
      <c r="M57">
        <v>0</v>
      </c>
      <c r="N57">
        <v>0</v>
      </c>
      <c r="O57">
        <v>0</v>
      </c>
    </row>
    <row r="58" spans="1:15">
      <c r="A58" s="90" t="str">
        <f>'Dashboard Production Quality'!A88</f>
        <v>6b1</v>
      </c>
      <c r="B58" s="90" t="str">
        <f>'Dashboard Production Quality'!B88</f>
        <v>Cost Incurred for Purchase</v>
      </c>
      <c r="C58" s="90" t="str">
        <f>'Dashboard Production Quality'!C88</f>
        <v>Ksh</v>
      </c>
      <c r="D58"/>
      <c r="E58"/>
      <c r="F58"/>
      <c r="G58"/>
      <c r="H58"/>
      <c r="I58"/>
      <c r="J58"/>
      <c r="K58"/>
      <c r="L58"/>
      <c r="M58"/>
      <c r="N58"/>
      <c r="O58"/>
    </row>
    <row r="59" spans="1:15">
      <c r="A59" s="90">
        <f>'Dashboard Production Quality'!A89</f>
        <v>11</v>
      </c>
      <c r="B59" s="113" t="str">
        <f>'Dashboard Production Quality'!B89</f>
        <v>KARATI POLICE POST</v>
      </c>
      <c r="C59" s="90">
        <f>'Dashboard Production Quality'!C89</f>
        <v>0</v>
      </c>
      <c r="D59"/>
      <c r="E59"/>
      <c r="F59"/>
      <c r="G59"/>
      <c r="H59"/>
      <c r="I59"/>
      <c r="J59"/>
      <c r="K59"/>
      <c r="L59"/>
      <c r="M59"/>
      <c r="N59"/>
      <c r="O59"/>
    </row>
    <row r="60" spans="1:15">
      <c r="A60" s="90" t="str">
        <f>'Dashboard Production Quality'!A90</f>
        <v>11a</v>
      </c>
      <c r="B60" s="90" t="str">
        <f>'Dashboard Production Quality'!B90</f>
        <v>Water Volume Abstracted</v>
      </c>
      <c r="C60" s="90" t="str">
        <f>'Dashboard Production Quality'!C90</f>
        <v>M3</v>
      </c>
      <c r="D60"/>
      <c r="E60"/>
      <c r="F60"/>
      <c r="G60">
        <v>30</v>
      </c>
      <c r="H60">
        <v>54</v>
      </c>
      <c r="I60">
        <v>27</v>
      </c>
      <c r="J60">
        <v>25</v>
      </c>
      <c r="K60">
        <v>118</v>
      </c>
      <c r="L60">
        <v>5</v>
      </c>
      <c r="M60">
        <v>0</v>
      </c>
      <c r="N60">
        <v>16</v>
      </c>
      <c r="O60">
        <v>87</v>
      </c>
    </row>
    <row r="61" spans="1:15">
      <c r="A61" s="90" t="str">
        <f>'Dashboard Production Quality'!A92</f>
        <v>11c</v>
      </c>
      <c r="B61" s="90" t="str">
        <f>'Dashboard Production Quality'!B92</f>
        <v>Power Consumption</v>
      </c>
      <c r="C61" s="90" t="str">
        <f>'Dashboard Production Quality'!C92</f>
        <v>KWH</v>
      </c>
      <c r="D61"/>
      <c r="E61"/>
      <c r="F61"/>
      <c r="G61"/>
      <c r="H61">
        <v>41</v>
      </c>
      <c r="I61">
        <v>24</v>
      </c>
      <c r="J61">
        <v>26</v>
      </c>
      <c r="K61">
        <v>119</v>
      </c>
      <c r="L61">
        <v>6</v>
      </c>
      <c r="M61">
        <v>0</v>
      </c>
      <c r="N61">
        <v>18</v>
      </c>
      <c r="O61">
        <v>92</v>
      </c>
    </row>
    <row r="62" spans="1:15">
      <c r="A62" s="90" t="str">
        <f>'Dashboard Production Quality'!A93</f>
        <v>11d</v>
      </c>
      <c r="B62" s="90" t="str">
        <f>'Dashboard Production Quality'!B93</f>
        <v>Power  Efficiency</v>
      </c>
      <c r="C62" s="90" t="str">
        <f>'Dashboard Production Quality'!C93</f>
        <v>KWH/M3</v>
      </c>
      <c r="D62"/>
      <c r="E62"/>
      <c r="F62"/>
      <c r="G62"/>
      <c r="H62"/>
      <c r="I62"/>
      <c r="J62"/>
      <c r="K62"/>
      <c r="L62"/>
      <c r="M62"/>
      <c r="N62"/>
      <c r="O62"/>
    </row>
    <row r="63" spans="1:15">
      <c r="A63" s="90" t="str">
        <f>'Dashboard Production Quality'!A94</f>
        <v>11e</v>
      </c>
      <c r="B63" s="90" t="str">
        <f>'Dashboard Production Quality'!B94</f>
        <v>Production Loss</v>
      </c>
      <c r="C63" s="90" t="str">
        <f>'Dashboard Production Quality'!C94</f>
        <v>M3</v>
      </c>
      <c r="D63"/>
      <c r="E63"/>
      <c r="F63"/>
      <c r="G63"/>
      <c r="H63"/>
      <c r="I63"/>
      <c r="J63"/>
      <c r="K63"/>
      <c r="L63"/>
      <c r="M63"/>
      <c r="N63"/>
      <c r="O63"/>
    </row>
    <row r="64" spans="1:15">
      <c r="A64" s="90">
        <f>'Dashboard Production Quality'!A95</f>
        <v>12</v>
      </c>
      <c r="B64" s="113" t="str">
        <f>'Dashboard Production Quality'!B95</f>
        <v>NIP</v>
      </c>
      <c r="C64" s="90">
        <f>'Dashboard Production Quality'!C95</f>
        <v>0</v>
      </c>
      <c r="D64"/>
      <c r="E64"/>
      <c r="F64"/>
      <c r="G64"/>
      <c r="H64"/>
      <c r="I64"/>
      <c r="J64"/>
      <c r="K64"/>
      <c r="L64"/>
      <c r="M64"/>
      <c r="N64"/>
      <c r="O64"/>
    </row>
    <row r="65" spans="1:17">
      <c r="A65" s="90" t="str">
        <f>'Dashboard Production Quality'!A96</f>
        <v>12a</v>
      </c>
      <c r="B65" s="90" t="str">
        <f>'Dashboard Production Quality'!B96</f>
        <v>Water Volume Abstracted</v>
      </c>
      <c r="C65" s="90" t="str">
        <f>'Dashboard Production Quality'!C96</f>
        <v>M3</v>
      </c>
      <c r="D65"/>
      <c r="E65"/>
      <c r="F65"/>
      <c r="G65">
        <v>4530</v>
      </c>
      <c r="H65">
        <v>9941</v>
      </c>
      <c r="I65">
        <v>3917</v>
      </c>
      <c r="J65">
        <v>7258</v>
      </c>
      <c r="K65">
        <v>12373</v>
      </c>
      <c r="L65">
        <v>11923</v>
      </c>
      <c r="M65">
        <v>9538</v>
      </c>
      <c r="N65">
        <v>3814</v>
      </c>
      <c r="O65">
        <v>6637</v>
      </c>
    </row>
    <row r="66" spans="1:17">
      <c r="A66" s="90" t="str">
        <f>'Dashboard Production Quality'!A98</f>
        <v>12c</v>
      </c>
      <c r="B66" s="90" t="str">
        <f>'Dashboard Production Quality'!B98</f>
        <v>Power Consumption</v>
      </c>
      <c r="C66" s="90" t="str">
        <f>'Dashboard Production Quality'!C98</f>
        <v>KWH</v>
      </c>
      <c r="D66">
        <v>0</v>
      </c>
      <c r="E66">
        <v>0</v>
      </c>
      <c r="F66">
        <v>0</v>
      </c>
      <c r="G66">
        <v>5305</v>
      </c>
      <c r="H66">
        <v>11577</v>
      </c>
      <c r="I66">
        <v>4629</v>
      </c>
      <c r="J66">
        <v>8513</v>
      </c>
      <c r="K66">
        <v>14668</v>
      </c>
      <c r="L66">
        <v>11259</v>
      </c>
      <c r="M66">
        <v>10007</v>
      </c>
      <c r="N66">
        <v>6585</v>
      </c>
      <c r="O66">
        <v>7977</v>
      </c>
    </row>
    <row r="67" spans="1:17">
      <c r="A67" s="90" t="str">
        <f>'Dashboard Production Quality'!A99</f>
        <v>12d</v>
      </c>
      <c r="B67" s="90" t="str">
        <f>'Dashboard Production Quality'!B99</f>
        <v>Power  Efficiency</v>
      </c>
      <c r="C67" s="90" t="str">
        <f>'Dashboard Production Quality'!C99</f>
        <v>KWH/M3</v>
      </c>
      <c r="D67">
        <v>0</v>
      </c>
      <c r="E67">
        <v>0</v>
      </c>
      <c r="F67"/>
      <c r="G67" s="56">
        <f>G66/G65</f>
        <v>1.1710816777041944</v>
      </c>
      <c r="H67" s="56">
        <f t="shared" ref="H67:O67" si="7">H66/H65</f>
        <v>1.1645709687154209</v>
      </c>
      <c r="I67" s="56">
        <f t="shared" si="7"/>
        <v>1.1817717641051826</v>
      </c>
      <c r="J67" s="56">
        <f t="shared" si="7"/>
        <v>1.1729126481124277</v>
      </c>
      <c r="K67" s="56">
        <f t="shared" si="7"/>
        <v>1.1854845227511517</v>
      </c>
      <c r="L67" s="56">
        <f t="shared" si="7"/>
        <v>0.94430931812463303</v>
      </c>
      <c r="M67" s="56">
        <f t="shared" si="7"/>
        <v>1.0491717341161668</v>
      </c>
      <c r="N67" s="56">
        <f t="shared" si="7"/>
        <v>1.726533822758259</v>
      </c>
      <c r="O67" s="56">
        <f t="shared" si="7"/>
        <v>1.2018984480940185</v>
      </c>
    </row>
    <row r="68" spans="1:17">
      <c r="A68" s="90" t="str">
        <f>'Dashboard Production Quality'!A100</f>
        <v>12e</v>
      </c>
      <c r="B68" s="90" t="str">
        <f>'Dashboard Production Quality'!B100</f>
        <v>Production Loss</v>
      </c>
      <c r="C68" s="90" t="str">
        <f>'Dashboard Production Quality'!C100</f>
        <v>M3</v>
      </c>
      <c r="D68">
        <v>0</v>
      </c>
      <c r="E68">
        <v>0</v>
      </c>
      <c r="F68"/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7">
      <c r="A69" s="90">
        <f>'Dashboard Production Quality'!A125</f>
        <v>16</v>
      </c>
      <c r="B69" s="113" t="str">
        <f>'Dashboard Production Quality'!B125</f>
        <v>TOTAL ABSTRACTION</v>
      </c>
      <c r="C69" s="90">
        <f>'Dashboard Production Quality'!C125</f>
        <v>0</v>
      </c>
      <c r="D69"/>
      <c r="E69"/>
      <c r="F69"/>
      <c r="G69"/>
      <c r="H69"/>
      <c r="I69"/>
      <c r="J69"/>
      <c r="K69"/>
      <c r="L69"/>
      <c r="M69"/>
      <c r="N69"/>
      <c r="O69"/>
    </row>
    <row r="70" spans="1:17">
      <c r="A70" s="90" t="str">
        <f>'Dashboard Production Quality'!A126</f>
        <v>16a</v>
      </c>
      <c r="B70" s="90" t="str">
        <f>'Dashboard Production Quality'!B126</f>
        <v>Total Water Volume Abstracted</v>
      </c>
      <c r="C70" s="90" t="str">
        <f>'Dashboard Production Quality'!C126</f>
        <v>M3</v>
      </c>
      <c r="D70" s="102">
        <f t="shared" ref="D70:F70" si="8">D65+D60+D52+D47+D42+D37+D32+D27+D22+D17+D12+D7</f>
        <v>203176</v>
      </c>
      <c r="E70" s="102">
        <f t="shared" si="8"/>
        <v>207919</v>
      </c>
      <c r="F70" s="102">
        <f t="shared" si="8"/>
        <v>204211</v>
      </c>
      <c r="G70" s="102">
        <f>G65+G60+G52+G47+G42+G37+G32+G27+G22+G17+G12+G7</f>
        <v>185803</v>
      </c>
      <c r="H70" s="102">
        <f t="shared" ref="H70:O70" si="9">H65+H60+H52+H47+H42+H37+H32+H27+H22+H17+H12+H7</f>
        <v>192115</v>
      </c>
      <c r="I70" s="102">
        <f t="shared" si="9"/>
        <v>181037</v>
      </c>
      <c r="J70" s="102">
        <f t="shared" si="9"/>
        <v>210805</v>
      </c>
      <c r="K70" s="102">
        <f t="shared" si="9"/>
        <v>216442</v>
      </c>
      <c r="L70" s="102">
        <f>L65+L60+L52+L47+L42+L37+L32+L27+L22+L17+L12+L7</f>
        <v>215851</v>
      </c>
      <c r="M70" s="102">
        <f t="shared" si="9"/>
        <v>194505</v>
      </c>
      <c r="N70" s="102">
        <f t="shared" si="9"/>
        <v>192275</v>
      </c>
      <c r="O70" s="102">
        <f t="shared" si="9"/>
        <v>196296</v>
      </c>
    </row>
    <row r="71" spans="1:17">
      <c r="A71" s="90" t="str">
        <f>'Dashboard Production Quality'!A128</f>
        <v>16c</v>
      </c>
      <c r="B71" s="90" t="str">
        <f>'Dashboard Production Quality'!B128</f>
        <v>Production Loss</v>
      </c>
      <c r="C71" s="90" t="str">
        <f>'Dashboard Production Quality'!C128</f>
        <v>M3</v>
      </c>
      <c r="D71"/>
      <c r="E71"/>
      <c r="F71"/>
      <c r="G71">
        <f>G10+G15+G20+G25+G30+G35+G69</f>
        <v>4364</v>
      </c>
      <c r="H71">
        <f>H10+H15+H20+H25+H30+H35+H69</f>
        <v>3572</v>
      </c>
      <c r="I71">
        <f>I10+I15+I20+I25+I30+I35+I69</f>
        <v>1105</v>
      </c>
      <c r="J71">
        <f>J10+J15+J20+J25+J30+J35+J69</f>
        <v>2092</v>
      </c>
      <c r="K71">
        <f t="shared" ref="K71:O71" si="10">K10+K15+K20+K25+K30+K35+K69</f>
        <v>2410</v>
      </c>
      <c r="L71">
        <f t="shared" si="10"/>
        <v>2311</v>
      </c>
      <c r="M71">
        <f t="shared" si="10"/>
        <v>2299</v>
      </c>
      <c r="N71">
        <f t="shared" si="10"/>
        <v>2059</v>
      </c>
      <c r="O71">
        <f t="shared" si="10"/>
        <v>754</v>
      </c>
    </row>
    <row r="72" spans="1:17">
      <c r="A72" s="90" t="str">
        <f>'Dashboard Production Quality'!A129</f>
        <v>16e</v>
      </c>
      <c r="B72" s="90" t="str">
        <f>'Dashboard Production Quality'!B129</f>
        <v xml:space="preserve"> Production Loss %</v>
      </c>
      <c r="C72" s="90" t="str">
        <f>'Dashboard Production Quality'!C129</f>
        <v>%</v>
      </c>
      <c r="D72" s="120">
        <f t="shared" ref="D72:F72" si="11">D71/(D70-D71)</f>
        <v>0</v>
      </c>
      <c r="E72" s="120">
        <f t="shared" si="11"/>
        <v>0</v>
      </c>
      <c r="F72" s="120">
        <f t="shared" si="11"/>
        <v>0</v>
      </c>
      <c r="G72" s="120">
        <f>G71/(G70-G71)</f>
        <v>2.4052160781309419E-2</v>
      </c>
      <c r="H72" s="120">
        <f t="shared" ref="H72:O72" si="12">H71/(H70-H71)</f>
        <v>1.8945280386967429E-2</v>
      </c>
      <c r="I72" s="120">
        <f t="shared" si="12"/>
        <v>6.1412089011404309E-3</v>
      </c>
      <c r="J72" s="120">
        <f t="shared" si="12"/>
        <v>1.0023333477071385E-2</v>
      </c>
      <c r="K72" s="120">
        <f t="shared" si="12"/>
        <v>1.1259998504896463E-2</v>
      </c>
      <c r="L72" s="120">
        <f t="shared" si="12"/>
        <v>1.0822328369392151E-2</v>
      </c>
      <c r="M72" s="120">
        <f t="shared" si="12"/>
        <v>1.1961125042922698E-2</v>
      </c>
      <c r="N72" s="120">
        <f t="shared" si="12"/>
        <v>1.0824536316608487E-2</v>
      </c>
      <c r="O72" s="120">
        <f t="shared" si="12"/>
        <v>3.8559491055629993E-3</v>
      </c>
    </row>
    <row r="73" spans="1:17">
      <c r="A73" s="90" t="str">
        <f>'Dashboard Production Quality'!A130</f>
        <v>16f</v>
      </c>
      <c r="B73" s="90" t="str">
        <f>'Dashboard Production Quality'!B130</f>
        <v>Water Available for Sales Abstracted</v>
      </c>
      <c r="C73" s="90" t="str">
        <f>'Dashboard Production Quality'!C130</f>
        <v>M3</v>
      </c>
      <c r="D73" s="114">
        <f>D70-(D10+D15+D25+D35)</f>
        <v>201037</v>
      </c>
      <c r="E73" s="114">
        <f t="shared" ref="E73:F73" si="13">E70-(E10+E15+E25+E35)</f>
        <v>205147</v>
      </c>
      <c r="F73" s="114">
        <f t="shared" si="13"/>
        <v>200597</v>
      </c>
      <c r="G73" s="114">
        <f t="shared" ref="G73:N73" si="14">G77+G80+G83</f>
        <v>166429</v>
      </c>
      <c r="H73" s="114">
        <f t="shared" si="14"/>
        <v>180049</v>
      </c>
      <c r="I73" s="114">
        <f t="shared" si="14"/>
        <v>173350</v>
      </c>
      <c r="J73" s="114">
        <f t="shared" si="14"/>
        <v>187922</v>
      </c>
      <c r="K73" s="114">
        <f t="shared" si="14"/>
        <v>216999</v>
      </c>
      <c r="L73" s="114">
        <f t="shared" si="14"/>
        <v>213620</v>
      </c>
      <c r="M73" s="114">
        <f t="shared" si="14"/>
        <v>200611</v>
      </c>
      <c r="N73" s="114">
        <f t="shared" si="14"/>
        <v>168913</v>
      </c>
      <c r="O73" s="114">
        <f>O77+O80+O83</f>
        <v>187039</v>
      </c>
    </row>
    <row r="74" spans="1:17">
      <c r="A74" s="90">
        <f>'Dashboard Production Quality'!A131</f>
        <v>17</v>
      </c>
      <c r="B74" s="113" t="str">
        <f>'Dashboard Production Quality'!B131</f>
        <v>SUMMARY</v>
      </c>
      <c r="C74" s="90">
        <f>'Dashboard Production Quality'!C131</f>
        <v>0</v>
      </c>
      <c r="D74"/>
      <c r="E74"/>
      <c r="F74"/>
      <c r="G74"/>
      <c r="H74"/>
      <c r="I74"/>
      <c r="J74"/>
      <c r="K74"/>
      <c r="L74"/>
      <c r="M74"/>
      <c r="N74"/>
      <c r="O74"/>
    </row>
    <row r="75" spans="1:17">
      <c r="A75" s="90" t="str">
        <f>'Dashboard Production Quality'!A132</f>
        <v>17a</v>
      </c>
      <c r="B75" s="90" t="str">
        <f>'Dashboard Production Quality'!B132</f>
        <v>CLOSING DATE CENTRAL REGION</v>
      </c>
      <c r="D75" s="112"/>
      <c r="E75" s="112"/>
      <c r="F75" s="112"/>
      <c r="G75" s="112">
        <v>44862</v>
      </c>
      <c r="H75" s="112">
        <v>44863</v>
      </c>
      <c r="I75" s="112">
        <v>44894</v>
      </c>
      <c r="J75" s="112">
        <v>44953</v>
      </c>
      <c r="K75" s="112">
        <v>44984</v>
      </c>
      <c r="L75" s="112">
        <v>45016</v>
      </c>
      <c r="M75" s="112">
        <v>45044</v>
      </c>
      <c r="N75" s="112">
        <v>45075</v>
      </c>
      <c r="O75" s="112">
        <v>45105</v>
      </c>
    </row>
    <row r="76" spans="1:17" hidden="1">
      <c r="A76" s="90" t="str">
        <f>'Dashboard Production Quality'!A133</f>
        <v>Aa</v>
      </c>
      <c r="B76" s="90" t="str">
        <f>'Dashboard Production Quality'!B133</f>
        <v>CENTRAL -Production Loss</v>
      </c>
      <c r="C76" s="90" t="str">
        <f>'Dashboard Production Quality'!C133</f>
        <v>M3</v>
      </c>
      <c r="D76"/>
      <c r="E76"/>
      <c r="F76"/>
      <c r="G76"/>
      <c r="H76"/>
      <c r="I76"/>
      <c r="J76"/>
      <c r="K76"/>
      <c r="L76"/>
      <c r="M76"/>
      <c r="N76"/>
      <c r="O76"/>
    </row>
    <row r="77" spans="1:17">
      <c r="A77" s="90" t="str">
        <f>'Dashboard Production Quality'!A134</f>
        <v>17b</v>
      </c>
      <c r="B77" s="90" t="str">
        <f>'Dashboard Production Quality'!B134</f>
        <v>CENTRAL - Available for sale</v>
      </c>
      <c r="C77" s="90" t="str">
        <f>'Dashboard Production Quality'!C134</f>
        <v>M3</v>
      </c>
      <c r="D77"/>
      <c r="E77"/>
      <c r="F77"/>
      <c r="G77">
        <v>94980</v>
      </c>
      <c r="H77">
        <v>98930</v>
      </c>
      <c r="I77">
        <v>108513</v>
      </c>
      <c r="J77" s="122">
        <v>106483</v>
      </c>
      <c r="K77">
        <v>125827</v>
      </c>
      <c r="L77">
        <v>123082</v>
      </c>
      <c r="M77">
        <v>108461</v>
      </c>
      <c r="N77">
        <v>111992</v>
      </c>
      <c r="O77">
        <v>108257</v>
      </c>
    </row>
    <row r="78" spans="1:17">
      <c r="A78" s="90" t="str">
        <f>'Dashboard Production Quality'!A135</f>
        <v>17c</v>
      </c>
      <c r="B78" s="90" t="str">
        <f>'Dashboard Production Quality'!B135</f>
        <v>CLOSING DATE SOUTHERN REGION</v>
      </c>
      <c r="D78"/>
      <c r="E78"/>
      <c r="F78"/>
      <c r="G78" s="112">
        <v>44848</v>
      </c>
      <c r="H78" s="112">
        <v>44879</v>
      </c>
      <c r="I78" s="112">
        <v>44909</v>
      </c>
      <c r="J78" s="112">
        <v>44941</v>
      </c>
      <c r="K78" s="112">
        <v>44971</v>
      </c>
      <c r="L78" s="112">
        <v>45001</v>
      </c>
      <c r="M78" s="112">
        <v>45035</v>
      </c>
      <c r="N78" s="112">
        <v>45058</v>
      </c>
      <c r="O78" s="112">
        <v>45090</v>
      </c>
    </row>
    <row r="79" spans="1:17" hidden="1">
      <c r="A79" s="90" t="str">
        <f>'Dashboard Production Quality'!A136</f>
        <v>Bb</v>
      </c>
      <c r="B79" s="90" t="str">
        <f>'Dashboard Production Quality'!B136</f>
        <v>SOUTHERN- Production Loss</v>
      </c>
      <c r="C79" s="90" t="str">
        <f>'Dashboard Production Quality'!C136</f>
        <v>M3</v>
      </c>
      <c r="D79"/>
      <c r="E79"/>
      <c r="F79"/>
      <c r="G79"/>
      <c r="H79"/>
      <c r="I79"/>
      <c r="J79"/>
      <c r="K79"/>
      <c r="L79"/>
      <c r="M79"/>
      <c r="N79"/>
      <c r="O79"/>
    </row>
    <row r="80" spans="1:17" s="91" customFormat="1">
      <c r="A80" s="90" t="str">
        <f>'Dashboard Production Quality'!A137</f>
        <v>17d</v>
      </c>
      <c r="B80" s="90" t="str">
        <f>'Dashboard Production Quality'!B137</f>
        <v>SOUTHERN - Available for sale</v>
      </c>
      <c r="C80" s="90" t="str">
        <f>'Dashboard Production Quality'!C137</f>
        <v>M3</v>
      </c>
      <c r="G80" s="91">
        <v>45125</v>
      </c>
      <c r="H80" s="91">
        <v>51949</v>
      </c>
      <c r="I80" s="104">
        <v>39150</v>
      </c>
      <c r="J80" s="104">
        <v>51896</v>
      </c>
      <c r="K80" s="104">
        <v>58107</v>
      </c>
      <c r="L80" s="104">
        <v>52622</v>
      </c>
      <c r="M80" s="104">
        <v>60644</v>
      </c>
      <c r="N80" s="104">
        <v>32652</v>
      </c>
      <c r="O80" s="91">
        <v>49128</v>
      </c>
      <c r="P80" s="102"/>
      <c r="Q80" s="102"/>
    </row>
    <row r="81" spans="1:17">
      <c r="A81" s="90" t="str">
        <f>'Dashboard Production Quality'!A138</f>
        <v>17e</v>
      </c>
      <c r="B81" s="90" t="str">
        <f>'Dashboard Production Quality'!B138</f>
        <v>CLOSING DATE EASTERN REGION</v>
      </c>
      <c r="D81"/>
      <c r="E81"/>
      <c r="F81"/>
      <c r="G81" s="112">
        <v>44841</v>
      </c>
      <c r="H81" s="112">
        <v>44872</v>
      </c>
      <c r="I81" s="112">
        <v>44902</v>
      </c>
      <c r="J81" s="112">
        <v>44934</v>
      </c>
      <c r="K81" s="112">
        <v>44964</v>
      </c>
      <c r="L81" s="112">
        <v>44994</v>
      </c>
      <c r="M81" s="112">
        <v>45029</v>
      </c>
      <c r="N81" s="112">
        <v>45052</v>
      </c>
      <c r="O81" s="112">
        <v>45083</v>
      </c>
    </row>
    <row r="82" spans="1:17" hidden="1">
      <c r="A82" s="90" t="str">
        <f>'Dashboard Production Quality'!A139</f>
        <v>Aa</v>
      </c>
      <c r="B82" s="90" t="str">
        <f>'Dashboard Production Quality'!B139</f>
        <v>EASTERN -Production Loss</v>
      </c>
      <c r="C82" s="90" t="str">
        <f>'Dashboard Production Quality'!C139</f>
        <v>M3</v>
      </c>
      <c r="D82" s="92"/>
      <c r="E82" s="92"/>
      <c r="F82" s="92"/>
      <c r="G82" s="92"/>
      <c r="H82"/>
      <c r="I82"/>
      <c r="J82"/>
      <c r="K82"/>
      <c r="L82"/>
      <c r="M82"/>
      <c r="N82"/>
      <c r="O82"/>
    </row>
    <row r="83" spans="1:17" s="102" customFormat="1">
      <c r="A83" s="90" t="str">
        <f>'Dashboard Production Quality'!A140</f>
        <v>17f</v>
      </c>
      <c r="B83" s="90" t="str">
        <f>'Dashboard Production Quality'!B140</f>
        <v>EASTERN - Available for sale</v>
      </c>
      <c r="C83" s="90" t="str">
        <f>'Dashboard Production Quality'!C140</f>
        <v>M3</v>
      </c>
      <c r="D83" s="104"/>
      <c r="E83" s="104"/>
      <c r="F83" s="104"/>
      <c r="G83" s="104">
        <v>26324</v>
      </c>
      <c r="H83" s="104">
        <v>29170</v>
      </c>
      <c r="I83" s="104">
        <v>25687</v>
      </c>
      <c r="J83" s="104">
        <v>29543</v>
      </c>
      <c r="K83" s="104">
        <v>33065</v>
      </c>
      <c r="L83" s="104">
        <v>37916</v>
      </c>
      <c r="M83" s="104">
        <v>31506</v>
      </c>
      <c r="N83" s="104">
        <v>24269</v>
      </c>
      <c r="O83" s="91">
        <v>29654</v>
      </c>
    </row>
    <row r="84" spans="1:17" hidden="1">
      <c r="A84" s="90">
        <f>'Dashboard Production Quality'!A141</f>
        <v>0</v>
      </c>
      <c r="C84" s="90">
        <f>'Dashboard Production Quality'!C141</f>
        <v>0</v>
      </c>
      <c r="D84"/>
      <c r="E84"/>
      <c r="F84"/>
      <c r="G84"/>
      <c r="H84"/>
      <c r="I84"/>
      <c r="J84"/>
      <c r="K84"/>
      <c r="L84"/>
      <c r="M84"/>
      <c r="N84"/>
      <c r="O84"/>
    </row>
    <row r="85" spans="1:17" hidden="1">
      <c r="A85" s="90">
        <f>'Dashboard Production Quality'!A142</f>
        <v>7</v>
      </c>
      <c r="B85" s="90" t="str">
        <f>'Dashboard Production Quality'!B142</f>
        <v>Total Water Volume Abstracted</v>
      </c>
      <c r="C85" s="90" t="str">
        <f>'Dashboard Production Quality'!C142</f>
        <v>M3</v>
      </c>
      <c r="D85"/>
      <c r="E85"/>
      <c r="F85"/>
      <c r="G85"/>
      <c r="H85"/>
      <c r="I85"/>
      <c r="J85"/>
      <c r="K85"/>
      <c r="L85"/>
      <c r="M85"/>
      <c r="N85"/>
      <c r="O85"/>
    </row>
    <row r="86" spans="1:17" hidden="1">
      <c r="A86" s="90" t="str">
        <f>'Dashboard Production Quality'!A143</f>
        <v>11a</v>
      </c>
      <c r="B86" s="90" t="str">
        <f>'Dashboard Production Quality'!B143</f>
        <v>Production Loss</v>
      </c>
      <c r="C86" s="90" t="str">
        <f>'Dashboard Production Quality'!C143</f>
        <v>M3</v>
      </c>
      <c r="D86"/>
      <c r="E86"/>
      <c r="F86"/>
      <c r="G86"/>
      <c r="H86"/>
      <c r="I86"/>
      <c r="J86"/>
      <c r="K86"/>
      <c r="L86"/>
      <c r="M86"/>
      <c r="N86"/>
      <c r="O86"/>
    </row>
    <row r="87" spans="1:17" hidden="1">
      <c r="A87" s="90" t="str">
        <f>'Dashboard Production Quality'!A144</f>
        <v>11b</v>
      </c>
      <c r="B87" s="90" t="str">
        <f>'Dashboard Production Quality'!B144</f>
        <v>Production Loss</v>
      </c>
      <c r="C87" s="90" t="str">
        <f>'Dashboard Production Quality'!C144</f>
        <v>%</v>
      </c>
      <c r="D87"/>
      <c r="E87"/>
      <c r="F87"/>
      <c r="G87"/>
      <c r="H87"/>
      <c r="I87"/>
      <c r="J87"/>
      <c r="K87"/>
      <c r="L87"/>
      <c r="M87"/>
      <c r="N87"/>
      <c r="O87"/>
    </row>
    <row r="88" spans="1:17" hidden="1">
      <c r="A88" s="90" t="str">
        <f>'Dashboard Production Quality'!A145</f>
        <v>11c</v>
      </c>
      <c r="B88" s="90" t="str">
        <f>'Dashboard Production Quality'!B145</f>
        <v>Water Available for Sales (m3)</v>
      </c>
      <c r="C88" s="90" t="str">
        <f>'Dashboard Production Quality'!C145</f>
        <v>M3</v>
      </c>
      <c r="D88"/>
      <c r="E88"/>
      <c r="F88"/>
      <c r="G88"/>
      <c r="H88"/>
      <c r="I88"/>
      <c r="J88"/>
      <c r="K88"/>
      <c r="L88"/>
      <c r="M88"/>
      <c r="N88"/>
      <c r="O88"/>
    </row>
    <row r="89" spans="1:17">
      <c r="B89" s="113" t="str">
        <f>'Dashboard Production Quality'!A146</f>
        <v>DASHBOARD - POWER CONSUMPTION / COSTS / EFFICIENCY</v>
      </c>
      <c r="C89" s="90">
        <f>'Dashboard Production Quality'!C146</f>
        <v>0</v>
      </c>
      <c r="D89"/>
      <c r="E89"/>
      <c r="F89"/>
      <c r="G89"/>
      <c r="H89"/>
      <c r="I89"/>
      <c r="J89"/>
      <c r="K89"/>
      <c r="L89"/>
      <c r="M89"/>
      <c r="N89"/>
      <c r="O89"/>
    </row>
    <row r="90" spans="1:17">
      <c r="A90" s="90" t="str">
        <f>'Dashboard Production Quality'!A147</f>
        <v>18a</v>
      </c>
      <c r="B90" s="90" t="str">
        <f>'Dashboard Production Quality'!B147</f>
        <v>Power Grid</v>
      </c>
      <c r="C90" s="90" t="str">
        <f>'Dashboard Production Quality'!C147</f>
        <v>Kwh</v>
      </c>
      <c r="D90" s="102">
        <f t="shared" ref="D90:F90" si="15">D38+D33+D28+D23+D18+D13+D8+D66</f>
        <v>211727</v>
      </c>
      <c r="E90" s="102">
        <f t="shared" si="15"/>
        <v>226078</v>
      </c>
      <c r="F90" s="102">
        <f t="shared" si="15"/>
        <v>233292</v>
      </c>
      <c r="G90" s="102">
        <f>G38+G33+G28+G23+G18+G13+G8+G66</f>
        <v>200195</v>
      </c>
      <c r="H90" s="102">
        <f t="shared" ref="H90:O90" si="16">H38+H33+H28+H23+H18+H13+H8+H66</f>
        <v>203819</v>
      </c>
      <c r="I90" s="102">
        <f t="shared" si="16"/>
        <v>175551</v>
      </c>
      <c r="J90" s="102">
        <f t="shared" si="16"/>
        <v>220232</v>
      </c>
      <c r="K90" s="102">
        <f t="shared" si="16"/>
        <v>214032</v>
      </c>
      <c r="L90" s="102">
        <f t="shared" si="16"/>
        <v>186152</v>
      </c>
      <c r="M90" s="102">
        <f t="shared" si="16"/>
        <v>163791</v>
      </c>
      <c r="N90" s="102">
        <f t="shared" si="16"/>
        <v>139285</v>
      </c>
      <c r="O90" s="102">
        <f t="shared" si="16"/>
        <v>161208</v>
      </c>
    </row>
    <row r="91" spans="1:17">
      <c r="A91" s="90" t="str">
        <f>'Dashboard Production Quality'!A151</f>
        <v>18e</v>
      </c>
      <c r="B91" s="90" t="str">
        <f>'Dashboard Production Quality'!B151</f>
        <v>Power (pump) efficiency</v>
      </c>
      <c r="C91" s="90" t="str">
        <f>'Dashboard Production Quality'!C151</f>
        <v>kwh/m3</v>
      </c>
      <c r="D91" s="96">
        <f>D90/D70</f>
        <v>1.0420866637791866</v>
      </c>
      <c r="E91" s="96">
        <f t="shared" ref="E91:O91" si="17">E90/E70</f>
        <v>1.0873368956180052</v>
      </c>
      <c r="F91" s="96">
        <f t="shared" si="17"/>
        <v>1.142406628438233</v>
      </c>
      <c r="G91" s="96">
        <f t="shared" si="17"/>
        <v>1.0774583833414961</v>
      </c>
      <c r="H91" s="96">
        <f t="shared" si="17"/>
        <v>1.0609218436873749</v>
      </c>
      <c r="I91" s="96">
        <f t="shared" si="17"/>
        <v>0.96969680231112976</v>
      </c>
      <c r="J91" s="96">
        <f t="shared" si="17"/>
        <v>1.0447190531533883</v>
      </c>
      <c r="K91" s="96">
        <f t="shared" si="17"/>
        <v>0.98886537732972346</v>
      </c>
      <c r="L91" s="96">
        <f t="shared" si="17"/>
        <v>0.86240971781460363</v>
      </c>
      <c r="M91" s="96">
        <f t="shared" si="17"/>
        <v>0.8420914629443973</v>
      </c>
      <c r="N91" s="96">
        <f t="shared" si="17"/>
        <v>0.72440514887530882</v>
      </c>
      <c r="O91" s="96">
        <f t="shared" si="17"/>
        <v>0.82124954150874185</v>
      </c>
    </row>
    <row r="92" spans="1:17">
      <c r="A92" s="90" t="str">
        <f>'Dashboard Production Quality'!A149</f>
        <v>18c</v>
      </c>
      <c r="B92" s="90" t="str">
        <f>'Dashboard Production Quality'!B149</f>
        <v>Total Power Consumption</v>
      </c>
      <c r="C92" s="90" t="str">
        <f>'Dashboard Production Quality'!C149</f>
        <v>Kwh</v>
      </c>
      <c r="D92"/>
      <c r="E92"/>
      <c r="F92"/>
      <c r="G92"/>
      <c r="H92">
        <f t="shared" ref="H92:O92" si="18">(H90*0.15)+H90</f>
        <v>234391.85</v>
      </c>
      <c r="I92">
        <f t="shared" si="18"/>
        <v>201883.65</v>
      </c>
      <c r="J92">
        <f t="shared" si="18"/>
        <v>253266.8</v>
      </c>
      <c r="K92" s="107">
        <f>(K90*0.15)+K90</f>
        <v>246136.8</v>
      </c>
      <c r="L92">
        <f t="shared" si="18"/>
        <v>214074.8</v>
      </c>
      <c r="M92">
        <f t="shared" si="18"/>
        <v>188359.65</v>
      </c>
      <c r="N92">
        <f t="shared" si="18"/>
        <v>160177.75</v>
      </c>
      <c r="O92">
        <f t="shared" si="18"/>
        <v>185389.2</v>
      </c>
    </row>
    <row r="93" spans="1:17">
      <c r="A93" s="90" t="str">
        <f>'Dashboard Production Quality'!A152</f>
        <v>18f</v>
      </c>
      <c r="B93" s="90" t="str">
        <f>'Dashboard Production Quality'!B152</f>
        <v>Power costs per m3 water produced</v>
      </c>
      <c r="C93" s="90" t="str">
        <f>'Dashboard Production Quality'!C152</f>
        <v>Ksh/m3</v>
      </c>
      <c r="D93">
        <f>D96/D90</f>
        <v>20</v>
      </c>
      <c r="E93">
        <f t="shared" ref="E93:O93" si="19">E96/E90</f>
        <v>20</v>
      </c>
      <c r="F93">
        <f t="shared" si="19"/>
        <v>20</v>
      </c>
      <c r="G93">
        <f t="shared" si="19"/>
        <v>25</v>
      </c>
      <c r="H93">
        <f t="shared" si="19"/>
        <v>26</v>
      </c>
      <c r="I93">
        <f t="shared" si="19"/>
        <v>26.7</v>
      </c>
      <c r="J93" s="107">
        <f>J96/J90</f>
        <v>26.699999999999996</v>
      </c>
      <c r="K93" s="107">
        <f>K96/K90</f>
        <v>26.5</v>
      </c>
      <c r="L93" s="107">
        <f>L96/L90</f>
        <v>26.5</v>
      </c>
      <c r="M93">
        <f t="shared" si="19"/>
        <v>26.5</v>
      </c>
      <c r="N93">
        <f>N96/N90</f>
        <v>27</v>
      </c>
      <c r="O93">
        <f t="shared" si="19"/>
        <v>31</v>
      </c>
    </row>
    <row r="94" spans="1:17" s="91" customFormat="1">
      <c r="A94" s="90" t="str">
        <f>'Dashboard Production Quality'!A153</f>
        <v>18g</v>
      </c>
      <c r="B94" s="90" t="str">
        <f>'Dashboard Production Quality'!B153</f>
        <v>Power costs per kwh</v>
      </c>
      <c r="C94" s="90" t="str">
        <f>'Dashboard Production Quality'!C153</f>
        <v>Ksh/kwh</v>
      </c>
      <c r="D94" s="111">
        <f>D96/D90</f>
        <v>20</v>
      </c>
      <c r="E94" s="111">
        <f t="shared" ref="E94:O94" si="20">E96/E90</f>
        <v>20</v>
      </c>
      <c r="F94" s="111">
        <f t="shared" si="20"/>
        <v>20</v>
      </c>
      <c r="G94" s="111">
        <f t="shared" si="20"/>
        <v>25</v>
      </c>
      <c r="H94" s="111">
        <f t="shared" si="20"/>
        <v>26</v>
      </c>
      <c r="I94" s="111">
        <f>I96/I90</f>
        <v>26.7</v>
      </c>
      <c r="J94" s="111">
        <f t="shared" si="20"/>
        <v>26.699999999999996</v>
      </c>
      <c r="K94" s="111">
        <f>K96/K90</f>
        <v>26.5</v>
      </c>
      <c r="L94" s="111">
        <f t="shared" si="20"/>
        <v>26.5</v>
      </c>
      <c r="M94" s="111">
        <f t="shared" si="20"/>
        <v>26.5</v>
      </c>
      <c r="N94" s="111">
        <f t="shared" si="20"/>
        <v>27</v>
      </c>
      <c r="O94" s="111">
        <f t="shared" si="20"/>
        <v>31</v>
      </c>
      <c r="P94" s="102"/>
      <c r="Q94" s="102"/>
    </row>
    <row r="95" spans="1:17">
      <c r="B95" s="113" t="str">
        <f>'Dashboard Production Quality'!A154</f>
        <v>DASHBOARD - PRODUCTION COSTS / OPERATIONAL RESULT WATER</v>
      </c>
      <c r="C95" s="90">
        <f>'Dashboard Production Quality'!C154</f>
        <v>0</v>
      </c>
      <c r="D95"/>
      <c r="E95"/>
      <c r="F95"/>
      <c r="G95"/>
      <c r="H95"/>
      <c r="I95"/>
      <c r="J95"/>
      <c r="K95"/>
      <c r="L95"/>
      <c r="M95"/>
      <c r="N95"/>
      <c r="O95"/>
    </row>
    <row r="96" spans="1:17">
      <c r="A96" s="90" t="str">
        <f>'Dashboard Production Quality'!A155</f>
        <v>19a</v>
      </c>
      <c r="B96" s="90" t="str">
        <f>'Dashboard Production Quality'!B155</f>
        <v>Power costs</v>
      </c>
      <c r="C96" s="90" t="str">
        <f>'Dashboard Production Quality'!C155</f>
        <v>Ksh</v>
      </c>
      <c r="D96" s="115">
        <f>D90*20</f>
        <v>4234540</v>
      </c>
      <c r="E96" s="115">
        <f t="shared" ref="E96:F96" si="21">E90*20</f>
        <v>4521560</v>
      </c>
      <c r="F96" s="115">
        <f t="shared" si="21"/>
        <v>4665840</v>
      </c>
      <c r="G96" s="121">
        <f>G90*25</f>
        <v>5004875</v>
      </c>
      <c r="H96" s="121">
        <f>H90*26</f>
        <v>5299294</v>
      </c>
      <c r="I96" s="121">
        <f>I90*26.7</f>
        <v>4687211.7</v>
      </c>
      <c r="J96" s="121">
        <f>J90*26.7</f>
        <v>5880194.3999999994</v>
      </c>
      <c r="K96" s="121">
        <f>K90*26.5</f>
        <v>5671848</v>
      </c>
      <c r="L96" s="121">
        <f>L90*26.5</f>
        <v>4933028</v>
      </c>
      <c r="M96" s="121">
        <f>M90*26.5</f>
        <v>4340461.5</v>
      </c>
      <c r="N96" s="121">
        <f>N90*27</f>
        <v>3760695</v>
      </c>
      <c r="O96" s="121">
        <f>O90*31</f>
        <v>4997448</v>
      </c>
    </row>
    <row r="97" spans="1:15" s="102" customFormat="1">
      <c r="A97" s="90" t="str">
        <f>'Dashboard Production Quality'!A156</f>
        <v>19b</v>
      </c>
      <c r="B97" s="90" t="str">
        <f>'Dashboard Production Quality'!B156</f>
        <v>Repair &amp; Maintenance Production</v>
      </c>
      <c r="C97" s="90" t="str">
        <f>'Dashboard Production Quality'!C156</f>
        <v>Ksh</v>
      </c>
      <c r="D97" s="104">
        <v>0</v>
      </c>
      <c r="E97" s="104">
        <v>24500</v>
      </c>
      <c r="F97" s="104">
        <v>0</v>
      </c>
      <c r="G97" s="104">
        <v>0</v>
      </c>
      <c r="H97" s="104">
        <v>546383</v>
      </c>
      <c r="I97" s="104">
        <v>435750</v>
      </c>
      <c r="J97" s="104"/>
      <c r="K97" s="104"/>
      <c r="L97" s="104"/>
      <c r="M97" s="104"/>
      <c r="N97" s="104"/>
      <c r="O97" s="91"/>
    </row>
    <row r="98" spans="1:15">
      <c r="A98" s="90" t="str">
        <f>'Dashboard Production Quality'!A157</f>
        <v>19c</v>
      </c>
      <c r="B98" s="90" t="str">
        <f>'Dashboard Production Quality'!B157</f>
        <v>Abstraction fee</v>
      </c>
      <c r="C98" s="90" t="str">
        <f>'Dashboard Production Quality'!C157</f>
        <v>Ksh</v>
      </c>
      <c r="D98" s="107">
        <f>D70*0.6</f>
        <v>121905.59999999999</v>
      </c>
      <c r="E98" s="107">
        <f t="shared" ref="E98:I98" si="22">E70*0.6</f>
        <v>124751.4</v>
      </c>
      <c r="F98" s="107">
        <f t="shared" si="22"/>
        <v>122526.59999999999</v>
      </c>
      <c r="G98" s="107">
        <f t="shared" si="22"/>
        <v>111481.8</v>
      </c>
      <c r="H98" s="107">
        <f>H70*0.6</f>
        <v>115269</v>
      </c>
      <c r="I98" s="107">
        <f t="shared" si="22"/>
        <v>108622.2</v>
      </c>
      <c r="J98" s="107">
        <f t="shared" ref="J98:O98" si="23">J70*7</f>
        <v>1475635</v>
      </c>
      <c r="K98" s="107">
        <f t="shared" si="23"/>
        <v>1515094</v>
      </c>
      <c r="L98" s="107">
        <f t="shared" si="23"/>
        <v>1510957</v>
      </c>
      <c r="M98" s="107">
        <f t="shared" si="23"/>
        <v>1361535</v>
      </c>
      <c r="N98" s="107">
        <f t="shared" si="23"/>
        <v>1345925</v>
      </c>
      <c r="O98" s="107">
        <f t="shared" si="23"/>
        <v>1374072</v>
      </c>
    </row>
    <row r="99" spans="1:15">
      <c r="A99" s="90" t="str">
        <f>'Dashboard Production Quality'!A158</f>
        <v>19d</v>
      </c>
      <c r="B99" s="90" t="str">
        <f>'Dashboard Production Quality'!B158</f>
        <v>Chemicals costs</v>
      </c>
      <c r="C99" s="90" t="str">
        <f>'Dashboard Production Quality'!C158</f>
        <v>Ksh</v>
      </c>
      <c r="D99" s="104">
        <f>362*97</f>
        <v>35114</v>
      </c>
      <c r="E99" s="104">
        <f>362*99</f>
        <v>35838</v>
      </c>
      <c r="F99" s="104">
        <f>362*97</f>
        <v>35114</v>
      </c>
      <c r="G99">
        <f>362*91</f>
        <v>32942</v>
      </c>
      <c r="H99">
        <f>362*94</f>
        <v>34028</v>
      </c>
      <c r="I99">
        <f>362*92</f>
        <v>33304</v>
      </c>
      <c r="J99">
        <f>362*103</f>
        <v>37286</v>
      </c>
      <c r="K99">
        <f>262*112</f>
        <v>29344</v>
      </c>
      <c r="L99">
        <f>262*115</f>
        <v>30130</v>
      </c>
      <c r="M99">
        <f>262*95</f>
        <v>24890</v>
      </c>
      <c r="N99">
        <f>262*91</f>
        <v>23842</v>
      </c>
      <c r="O99">
        <f>262*99</f>
        <v>25938</v>
      </c>
    </row>
    <row r="100" spans="1:15">
      <c r="A100" s="90" t="str">
        <f>'Dashboard Production Quality'!A159</f>
        <v>19e</v>
      </c>
      <c r="B100" s="90" t="str">
        <f>'Dashboard Production Quality'!B159</f>
        <v>Total direct costs WATER</v>
      </c>
      <c r="C100" s="90" t="str">
        <f>'Dashboard Production Quality'!C159</f>
        <v>Ksh</v>
      </c>
      <c r="D100" s="107">
        <f>SUM(D96:D99)</f>
        <v>4391559.5999999996</v>
      </c>
      <c r="E100" s="107">
        <f t="shared" ref="E100:O100" si="24">SUM(E96:E99)</f>
        <v>4706649.4000000004</v>
      </c>
      <c r="F100" s="107">
        <f t="shared" si="24"/>
        <v>4823480.5999999996</v>
      </c>
      <c r="G100" s="107">
        <f t="shared" si="24"/>
        <v>5149298.8</v>
      </c>
      <c r="H100" s="107">
        <f t="shared" si="24"/>
        <v>5994974</v>
      </c>
      <c r="I100" s="107">
        <f t="shared" si="24"/>
        <v>5264887.9000000004</v>
      </c>
      <c r="J100" s="107">
        <f t="shared" si="24"/>
        <v>7393115.3999999994</v>
      </c>
      <c r="K100" s="107">
        <f t="shared" si="24"/>
        <v>7216286</v>
      </c>
      <c r="L100" s="107">
        <f t="shared" si="24"/>
        <v>6474115</v>
      </c>
      <c r="M100" s="107">
        <f t="shared" si="24"/>
        <v>5726886.5</v>
      </c>
      <c r="N100" s="107">
        <f t="shared" si="24"/>
        <v>5130462</v>
      </c>
      <c r="O100" s="107">
        <f t="shared" si="24"/>
        <v>6397458</v>
      </c>
    </row>
    <row r="101" spans="1:15">
      <c r="A101" s="90" t="str">
        <f>'Dashboard Production Quality'!A160</f>
        <v>19f</v>
      </c>
      <c r="B101" s="90" t="str">
        <f>'Dashboard Production Quality'!B160</f>
        <v>Total direct costs WATER per m3 water produced</v>
      </c>
      <c r="C101" s="90" t="str">
        <f>'Dashboard Production Quality'!C160</f>
        <v>Ksh/m3</v>
      </c>
      <c r="D101" s="104">
        <f>D100/D70</f>
        <v>21.614558806158207</v>
      </c>
      <c r="E101" s="104">
        <f t="shared" ref="E101:O101" si="25">E100/E70</f>
        <v>22.636937461222882</v>
      </c>
      <c r="F101" s="104">
        <f t="shared" si="25"/>
        <v>23.620082169912489</v>
      </c>
      <c r="G101" s="104">
        <f t="shared" si="25"/>
        <v>27.713754890932869</v>
      </c>
      <c r="H101" s="104">
        <f t="shared" si="25"/>
        <v>31.205132342607293</v>
      </c>
      <c r="I101" s="104">
        <f t="shared" si="25"/>
        <v>29.08183354783829</v>
      </c>
      <c r="J101" s="104">
        <f t="shared" si="25"/>
        <v>35.070873081758023</v>
      </c>
      <c r="K101" s="104">
        <f t="shared" si="25"/>
        <v>33.340506925642899</v>
      </c>
      <c r="L101" s="104">
        <f t="shared" si="25"/>
        <v>29.993444552028947</v>
      </c>
      <c r="M101" s="104">
        <f t="shared" si="25"/>
        <v>29.443389630086632</v>
      </c>
      <c r="N101" s="104">
        <f t="shared" si="25"/>
        <v>26.682938499544921</v>
      </c>
      <c r="O101" s="104">
        <f t="shared" si="25"/>
        <v>32.590872967355423</v>
      </c>
    </row>
    <row r="102" spans="1:15">
      <c r="A102" s="90" t="str">
        <f>'Dashboard Production Quality'!A161</f>
        <v>19g</v>
      </c>
      <c r="B102" s="90" t="str">
        <f>'Dashboard Production Quality'!B161</f>
        <v>Direct operational result WATER before depreciation</v>
      </c>
      <c r="C102" s="90" t="str">
        <f>'Dashboard Production Quality'!C161</f>
        <v>Ksh</v>
      </c>
      <c r="D102" s="103"/>
      <c r="E102" s="103"/>
      <c r="F102" s="103"/>
      <c r="G102" s="93"/>
      <c r="H102" s="93"/>
      <c r="I102" s="93"/>
      <c r="J102" s="93"/>
      <c r="K102" s="93"/>
      <c r="L102" s="93"/>
      <c r="M102" s="93"/>
      <c r="N102" s="93"/>
      <c r="O102" s="93"/>
    </row>
    <row r="103" spans="1:15">
      <c r="A103" s="90" t="str">
        <f>'Dashboard Production Quality'!A162</f>
        <v>19h</v>
      </c>
      <c r="B103" s="90" t="str">
        <f>'Dashboard Production Quality'!B162</f>
        <v>Direct operational result WATER before depreciation per m3 water produced</v>
      </c>
      <c r="C103" s="90" t="str">
        <f>'Dashboard Production Quality'!C162</f>
        <v>Ksh/m3</v>
      </c>
      <c r="D103"/>
      <c r="E103"/>
      <c r="F103"/>
      <c r="G103" s="93"/>
      <c r="H103" s="93"/>
      <c r="I103" s="93"/>
      <c r="J103" s="93"/>
      <c r="K103" s="93"/>
      <c r="L103" s="93"/>
      <c r="M103" s="93"/>
      <c r="N103" s="93"/>
      <c r="O103" s="93"/>
    </row>
    <row r="104" spans="1:15">
      <c r="B104" s="113" t="str">
        <f>'Dashboard Production Quality'!A163</f>
        <v>DASHBOARD - WATER QUALITY</v>
      </c>
      <c r="C104" s="90">
        <f>'Dashboard Production Quality'!C163</f>
        <v>0</v>
      </c>
      <c r="D104"/>
      <c r="E104"/>
      <c r="F104"/>
      <c r="G104"/>
      <c r="H104"/>
      <c r="I104"/>
      <c r="J104"/>
      <c r="K104"/>
      <c r="L104"/>
      <c r="M104"/>
      <c r="N104"/>
      <c r="O104"/>
    </row>
    <row r="105" spans="1:15" s="102" customFormat="1">
      <c r="A105" s="90" t="str">
        <f>'Dashboard Production Quality'!A164</f>
        <v>20a</v>
      </c>
      <c r="B105" s="90" t="str">
        <f>'Dashboard Production Quality'!B164</f>
        <v>Number of tests compared to budget, production, chemical</v>
      </c>
      <c r="C105" s="90" t="str">
        <f>'Dashboard Production Quality'!C164</f>
        <v>#</v>
      </c>
      <c r="D105">
        <v>298</v>
      </c>
      <c r="E105">
        <v>298</v>
      </c>
      <c r="F105">
        <v>298</v>
      </c>
      <c r="G105">
        <v>296</v>
      </c>
      <c r="H105">
        <v>296</v>
      </c>
      <c r="I105">
        <v>294</v>
      </c>
      <c r="J105">
        <v>298</v>
      </c>
      <c r="K105">
        <v>301</v>
      </c>
      <c r="L105">
        <v>301</v>
      </c>
      <c r="M105">
        <v>301</v>
      </c>
      <c r="N105">
        <v>301</v>
      </c>
      <c r="O105">
        <v>301</v>
      </c>
    </row>
    <row r="106" spans="1:15">
      <c r="A106" s="90" t="str">
        <f>'Dashboard Production Quality'!A165</f>
        <v>20b</v>
      </c>
      <c r="B106" s="90" t="str">
        <f>'Dashboard Production Quality'!B165</f>
        <v>Number of tests compared to budget, production, biological</v>
      </c>
      <c r="C106" s="90" t="str">
        <f>'Dashboard Production Quality'!C165</f>
        <v>#</v>
      </c>
      <c r="D106">
        <v>42</v>
      </c>
      <c r="E106">
        <v>42</v>
      </c>
      <c r="F106">
        <v>42</v>
      </c>
      <c r="G106">
        <v>41</v>
      </c>
      <c r="H106">
        <v>41</v>
      </c>
      <c r="I106">
        <v>41</v>
      </c>
      <c r="J106">
        <v>42</v>
      </c>
      <c r="K106">
        <v>44</v>
      </c>
      <c r="L106">
        <v>44</v>
      </c>
      <c r="M106">
        <v>42</v>
      </c>
      <c r="N106">
        <v>42</v>
      </c>
      <c r="O106">
        <v>42</v>
      </c>
    </row>
    <row r="107" spans="1:15">
      <c r="A107" s="90" t="str">
        <f>'Dashboard Production Quality'!A166</f>
        <v>20c</v>
      </c>
      <c r="B107" s="90" t="str">
        <f>'Dashboard Production Quality'!B166</f>
        <v>Number of tests compared to budget, consumer, chemical</v>
      </c>
      <c r="C107" s="90" t="str">
        <f>'Dashboard Production Quality'!C166</f>
        <v>#</v>
      </c>
      <c r="D107">
        <v>314</v>
      </c>
      <c r="E107">
        <v>314</v>
      </c>
      <c r="F107">
        <v>314</v>
      </c>
      <c r="G107">
        <v>312</v>
      </c>
      <c r="H107">
        <v>312</v>
      </c>
      <c r="I107">
        <v>312</v>
      </c>
      <c r="J107">
        <v>314</v>
      </c>
      <c r="K107">
        <v>315</v>
      </c>
      <c r="L107">
        <v>315</v>
      </c>
      <c r="M107">
        <v>315</v>
      </c>
      <c r="N107">
        <v>315</v>
      </c>
      <c r="O107">
        <v>315</v>
      </c>
    </row>
    <row r="108" spans="1:15">
      <c r="A108" s="90" t="str">
        <f>'Dashboard Production Quality'!A167</f>
        <v>20d</v>
      </c>
      <c r="B108" s="90" t="str">
        <f>'Dashboard Production Quality'!B167</f>
        <v>Number of tests compared to budget, consumer, biological</v>
      </c>
      <c r="C108" s="90" t="str">
        <f>'Dashboard Production Quality'!C167</f>
        <v>#</v>
      </c>
      <c r="D108">
        <v>136</v>
      </c>
      <c r="E108">
        <v>135</v>
      </c>
      <c r="F108">
        <v>135</v>
      </c>
      <c r="G108">
        <v>134</v>
      </c>
      <c r="H108">
        <v>134</v>
      </c>
      <c r="I108">
        <v>134</v>
      </c>
      <c r="J108">
        <v>136</v>
      </c>
      <c r="K108">
        <v>138</v>
      </c>
      <c r="L108">
        <v>138</v>
      </c>
      <c r="M108">
        <v>136</v>
      </c>
      <c r="N108">
        <v>136</v>
      </c>
      <c r="O108">
        <v>136</v>
      </c>
    </row>
    <row r="109" spans="1:15" s="102" customFormat="1">
      <c r="A109" s="90" t="str">
        <f>'Dashboard Production Quality'!A168</f>
        <v>20e</v>
      </c>
      <c r="B109" s="90" t="str">
        <f>'Dashboard Production Quality'!B168</f>
        <v>Number of tests compared to budget, production, chemical</v>
      </c>
      <c r="C109" s="90" t="str">
        <f>'Dashboard Production Quality'!C168</f>
        <v>#</v>
      </c>
      <c r="D109">
        <v>298</v>
      </c>
      <c r="E109">
        <v>298</v>
      </c>
      <c r="F109">
        <v>298</v>
      </c>
      <c r="G109">
        <v>295</v>
      </c>
      <c r="H109">
        <v>293</v>
      </c>
      <c r="I109">
        <v>289</v>
      </c>
      <c r="J109">
        <v>292</v>
      </c>
      <c r="K109">
        <v>294</v>
      </c>
      <c r="L109">
        <v>296</v>
      </c>
      <c r="M109">
        <v>296</v>
      </c>
      <c r="N109">
        <v>296</v>
      </c>
      <c r="O109">
        <v>299</v>
      </c>
    </row>
    <row r="110" spans="1:15">
      <c r="A110" s="90" t="str">
        <f>'Dashboard Production Quality'!A169</f>
        <v>20f</v>
      </c>
      <c r="B110" s="90" t="str">
        <f>'Dashboard Production Quality'!B169</f>
        <v>Number of tests compared to budget, production, biological</v>
      </c>
      <c r="C110" s="90" t="str">
        <f>'Dashboard Production Quality'!C169</f>
        <v>#</v>
      </c>
      <c r="D110">
        <v>42</v>
      </c>
      <c r="E110">
        <v>42</v>
      </c>
      <c r="F110">
        <v>42</v>
      </c>
      <c r="G110">
        <v>41</v>
      </c>
      <c r="H110">
        <v>40</v>
      </c>
      <c r="I110">
        <v>40</v>
      </c>
      <c r="J110">
        <v>41</v>
      </c>
      <c r="K110">
        <v>41</v>
      </c>
      <c r="L110">
        <v>42</v>
      </c>
      <c r="M110">
        <v>42</v>
      </c>
      <c r="N110">
        <v>41</v>
      </c>
      <c r="O110">
        <v>41</v>
      </c>
    </row>
    <row r="111" spans="1:15">
      <c r="A111" s="90" t="str">
        <f>'Dashboard Production Quality'!A170</f>
        <v>20g</v>
      </c>
      <c r="B111" s="90" t="str">
        <f>'Dashboard Production Quality'!B170</f>
        <v>Number of tests compared to budget, consumer, chemical</v>
      </c>
      <c r="C111" s="90" t="str">
        <f>'Dashboard Production Quality'!C170</f>
        <v>#</v>
      </c>
      <c r="D111">
        <v>312</v>
      </c>
      <c r="E111">
        <v>313</v>
      </c>
      <c r="F111">
        <v>311</v>
      </c>
      <c r="G111">
        <v>311</v>
      </c>
      <c r="H111">
        <v>311</v>
      </c>
      <c r="I111">
        <v>308</v>
      </c>
      <c r="J111">
        <v>312</v>
      </c>
      <c r="K111">
        <v>311</v>
      </c>
      <c r="L111">
        <v>311</v>
      </c>
      <c r="M111">
        <v>311</v>
      </c>
      <c r="N111">
        <v>311</v>
      </c>
      <c r="O111">
        <v>312</v>
      </c>
    </row>
    <row r="112" spans="1:15">
      <c r="A112" s="90" t="str">
        <f>'Dashboard Production Quality'!A171</f>
        <v>20h</v>
      </c>
      <c r="B112" s="90" t="str">
        <f>'Dashboard Production Quality'!B171</f>
        <v>Number of tests compared to budget, consumer, biological</v>
      </c>
      <c r="C112" s="90" t="str">
        <f>'Dashboard Production Quality'!C171</f>
        <v>#</v>
      </c>
      <c r="D112">
        <v>134</v>
      </c>
      <c r="E112">
        <v>136</v>
      </c>
      <c r="F112">
        <v>134</v>
      </c>
      <c r="G112">
        <v>132</v>
      </c>
      <c r="H112">
        <v>133</v>
      </c>
      <c r="I112">
        <v>133</v>
      </c>
      <c r="J112">
        <v>135</v>
      </c>
      <c r="K112">
        <v>133</v>
      </c>
      <c r="L112">
        <v>136</v>
      </c>
      <c r="M112">
        <v>136</v>
      </c>
      <c r="N112">
        <v>133</v>
      </c>
      <c r="O112">
        <v>132</v>
      </c>
    </row>
    <row r="113" spans="1:15">
      <c r="A113" s="90" t="str">
        <f>'Dashboard Production Quality'!A172</f>
        <v>20i</v>
      </c>
      <c r="B113" s="90" t="str">
        <f>'Dashboard Production Quality'!B172</f>
        <v>% compliance with WHO standards, production, chemical</v>
      </c>
      <c r="C113" s="90" t="str">
        <f>'Dashboard Production Quality'!C172</f>
        <v>%</v>
      </c>
      <c r="D113" s="116">
        <f t="shared" ref="D113:O113" si="26">D109/D105</f>
        <v>1</v>
      </c>
      <c r="E113" s="116">
        <f t="shared" si="26"/>
        <v>1</v>
      </c>
      <c r="F113" s="116">
        <f t="shared" si="26"/>
        <v>1</v>
      </c>
      <c r="G113" s="116">
        <f t="shared" si="26"/>
        <v>0.9966216216216216</v>
      </c>
      <c r="H113" s="116">
        <f t="shared" si="26"/>
        <v>0.98986486486486491</v>
      </c>
      <c r="I113" s="116">
        <f t="shared" si="26"/>
        <v>0.98299319727891155</v>
      </c>
      <c r="J113" s="116">
        <f t="shared" si="26"/>
        <v>0.97986577181208057</v>
      </c>
      <c r="K113" s="116">
        <f t="shared" si="26"/>
        <v>0.97674418604651159</v>
      </c>
      <c r="L113" s="116">
        <f t="shared" si="26"/>
        <v>0.98338870431893688</v>
      </c>
      <c r="M113" s="116">
        <f t="shared" si="26"/>
        <v>0.98338870431893688</v>
      </c>
      <c r="N113" s="116">
        <f t="shared" si="26"/>
        <v>0.98338870431893688</v>
      </c>
      <c r="O113" s="116">
        <f t="shared" si="26"/>
        <v>0.99335548172757471</v>
      </c>
    </row>
    <row r="114" spans="1:15">
      <c r="A114" s="90" t="str">
        <f>'Dashboard Production Quality'!A173</f>
        <v>20j</v>
      </c>
      <c r="B114" s="90" t="str">
        <f>'Dashboard Production Quality'!B173</f>
        <v>% compliance with WHO standards, production, biological</v>
      </c>
      <c r="C114" s="90" t="str">
        <f>'Dashboard Production Quality'!C173</f>
        <v>%</v>
      </c>
      <c r="D114" s="116">
        <f t="shared" ref="D114" si="27">D110/D106</f>
        <v>1</v>
      </c>
      <c r="E114" s="116">
        <f>E110/E106</f>
        <v>1</v>
      </c>
      <c r="F114" s="116">
        <f>F110/F106</f>
        <v>1</v>
      </c>
      <c r="G114" s="116">
        <f>G110/G106</f>
        <v>1</v>
      </c>
      <c r="H114" s="116">
        <f>H110/H106</f>
        <v>0.97560975609756095</v>
      </c>
      <c r="I114" s="116">
        <f t="shared" ref="I114:O116" si="28">I110/I106</f>
        <v>0.97560975609756095</v>
      </c>
      <c r="J114" s="116">
        <f t="shared" si="28"/>
        <v>0.97619047619047616</v>
      </c>
      <c r="K114" s="116">
        <f t="shared" si="28"/>
        <v>0.93181818181818177</v>
      </c>
      <c r="L114" s="116">
        <f t="shared" si="28"/>
        <v>0.95454545454545459</v>
      </c>
      <c r="M114" s="116">
        <f t="shared" si="28"/>
        <v>1</v>
      </c>
      <c r="N114" s="116">
        <f t="shared" si="28"/>
        <v>0.97619047619047616</v>
      </c>
      <c r="O114" s="116">
        <f t="shared" si="28"/>
        <v>0.97619047619047616</v>
      </c>
    </row>
    <row r="115" spans="1:15">
      <c r="A115" s="90" t="str">
        <f>'Dashboard Production Quality'!A174</f>
        <v>20k</v>
      </c>
      <c r="B115" s="90" t="str">
        <f>'Dashboard Production Quality'!B174</f>
        <v>% compliance with WHO standards, consumer, chemical</v>
      </c>
      <c r="C115" s="90" t="str">
        <f>'Dashboard Production Quality'!C174</f>
        <v>%</v>
      </c>
      <c r="D115" s="116">
        <f>D107/D111</f>
        <v>1.0064102564102564</v>
      </c>
      <c r="E115" s="116">
        <f t="shared" ref="E115:G116" si="29">E111/E107</f>
        <v>0.99681528662420382</v>
      </c>
      <c r="F115" s="116">
        <f t="shared" si="29"/>
        <v>0.99044585987261147</v>
      </c>
      <c r="G115" s="116">
        <f t="shared" si="29"/>
        <v>0.99679487179487181</v>
      </c>
      <c r="H115" s="116">
        <f>H111/H107</f>
        <v>0.99679487179487181</v>
      </c>
      <c r="I115" s="116">
        <f t="shared" si="28"/>
        <v>0.98717948717948723</v>
      </c>
      <c r="J115" s="116">
        <f t="shared" si="28"/>
        <v>0.99363057324840764</v>
      </c>
      <c r="K115" s="116">
        <f t="shared" ref="K115:O116" si="30">K111/K107</f>
        <v>0.98730158730158735</v>
      </c>
      <c r="L115" s="116">
        <f t="shared" si="30"/>
        <v>0.98730158730158735</v>
      </c>
      <c r="M115" s="116">
        <f t="shared" si="30"/>
        <v>0.98730158730158735</v>
      </c>
      <c r="N115" s="116">
        <f t="shared" si="30"/>
        <v>0.98730158730158735</v>
      </c>
      <c r="O115" s="116">
        <f t="shared" si="30"/>
        <v>0.99047619047619051</v>
      </c>
    </row>
    <row r="116" spans="1:15">
      <c r="A116" s="90" t="str">
        <f>'Dashboard Production Quality'!A175</f>
        <v>20l</v>
      </c>
      <c r="B116" s="90" t="str">
        <f>'Dashboard Production Quality'!B175</f>
        <v>% compliance with WHO standards, consumer, biological</v>
      </c>
      <c r="C116" s="90" t="str">
        <f>'Dashboard Production Quality'!C175</f>
        <v>%</v>
      </c>
      <c r="D116" s="116">
        <f>D108/D112</f>
        <v>1.0149253731343284</v>
      </c>
      <c r="E116" s="116">
        <f t="shared" si="29"/>
        <v>1.0074074074074073</v>
      </c>
      <c r="F116" s="116">
        <f>F112/F108</f>
        <v>0.99259259259259258</v>
      </c>
      <c r="G116" s="116">
        <f>G112/G108</f>
        <v>0.9850746268656716</v>
      </c>
      <c r="H116" s="116">
        <f>H112/H108</f>
        <v>0.9925373134328358</v>
      </c>
      <c r="I116" s="116">
        <f t="shared" si="28"/>
        <v>0.9925373134328358</v>
      </c>
      <c r="J116" s="116">
        <f t="shared" si="28"/>
        <v>0.99264705882352944</v>
      </c>
      <c r="K116" s="116">
        <f t="shared" si="30"/>
        <v>0.96376811594202894</v>
      </c>
      <c r="L116" s="116">
        <f t="shared" si="30"/>
        <v>0.98550724637681164</v>
      </c>
      <c r="M116" s="116">
        <f t="shared" si="30"/>
        <v>1</v>
      </c>
      <c r="N116" s="116">
        <f t="shared" si="30"/>
        <v>0.9779411764705882</v>
      </c>
      <c r="O116" s="116">
        <f t="shared" si="30"/>
        <v>0.97058823529411764</v>
      </c>
    </row>
    <row r="117" spans="1:15">
      <c r="A117" s="90">
        <f>'Dashboard Production Quality'!A176</f>
        <v>0</v>
      </c>
      <c r="B117" s="90">
        <f>'Dashboard Production Quality'!B176</f>
        <v>0</v>
      </c>
      <c r="C117" s="90">
        <f>'Dashboard Production Quality'!C176</f>
        <v>0</v>
      </c>
      <c r="D117" s="92"/>
      <c r="E117" s="92"/>
      <c r="F117" s="92"/>
      <c r="G117"/>
      <c r="H117"/>
      <c r="I117"/>
      <c r="J117"/>
      <c r="K117"/>
      <c r="L117"/>
      <c r="M117"/>
      <c r="N117"/>
      <c r="O117"/>
    </row>
    <row r="118" spans="1:15">
      <c r="A118" s="90" t="e">
        <f>'Dashboard Production Quality'!#REF!</f>
        <v>#REF!</v>
      </c>
      <c r="B118" s="90" t="e">
        <f>'Dashboard Production Quality'!#REF!</f>
        <v>#REF!</v>
      </c>
      <c r="C118" s="90" t="e">
        <f>'Dashboard Production Quality'!#REF!</f>
        <v>#REF!</v>
      </c>
      <c r="D118" s="92"/>
      <c r="E118" s="92"/>
      <c r="F118" s="92"/>
      <c r="G118"/>
      <c r="H118"/>
      <c r="I118"/>
      <c r="J118"/>
      <c r="K118"/>
      <c r="L118"/>
      <c r="M118"/>
      <c r="N118"/>
      <c r="O118"/>
    </row>
    <row r="119" spans="1:15">
      <c r="A119" s="90" t="e">
        <f>'Dashboard Production Quality'!#REF!</f>
        <v>#REF!</v>
      </c>
      <c r="B119" s="90" t="e">
        <f>'Dashboard Production Quality'!#REF!</f>
        <v>#REF!</v>
      </c>
      <c r="C119" s="90" t="e">
        <f>'Dashboard Production Quality'!#REF!</f>
        <v>#REF!</v>
      </c>
      <c r="D119" s="92"/>
      <c r="E119" s="92"/>
      <c r="F119" s="92"/>
      <c r="G119"/>
      <c r="H119"/>
      <c r="I119"/>
      <c r="J119"/>
      <c r="K119"/>
      <c r="L119"/>
      <c r="M119"/>
      <c r="N119"/>
      <c r="O119"/>
    </row>
    <row r="120" spans="1:15">
      <c r="A120" s="90" t="e">
        <f>'Dashboard Production Quality'!#REF!</f>
        <v>#REF!</v>
      </c>
      <c r="B120" s="90" t="e">
        <f>'Dashboard Production Quality'!#REF!</f>
        <v>#REF!</v>
      </c>
      <c r="C120" s="90" t="e">
        <f>'Dashboard Production Quality'!#REF!</f>
        <v>#REF!</v>
      </c>
      <c r="D120" s="92"/>
      <c r="E120" s="92"/>
      <c r="F120" s="92"/>
      <c r="G120"/>
      <c r="H120"/>
      <c r="I120"/>
      <c r="J120"/>
      <c r="K120"/>
      <c r="L120"/>
      <c r="M120"/>
      <c r="N120"/>
      <c r="O120"/>
    </row>
    <row r="121" spans="1:15">
      <c r="A121" s="90" t="e">
        <f>'Dashboard Production Quality'!#REF!</f>
        <v>#REF!</v>
      </c>
      <c r="B121" s="90" t="e">
        <f>'Dashboard Production Quality'!#REF!</f>
        <v>#REF!</v>
      </c>
      <c r="C121" s="90" t="e">
        <f>'Dashboard Production Quality'!#REF!</f>
        <v>#REF!</v>
      </c>
      <c r="D121"/>
      <c r="E121"/>
      <c r="F121"/>
      <c r="G121"/>
      <c r="H121"/>
      <c r="I121"/>
      <c r="J121"/>
      <c r="K121"/>
      <c r="L121"/>
      <c r="M121"/>
      <c r="N121"/>
      <c r="O121"/>
    </row>
    <row r="122" spans="1:15">
      <c r="A122" s="90" t="e">
        <f>'Dashboard Production Quality'!#REF!</f>
        <v>#REF!</v>
      </c>
      <c r="B122" s="90" t="e">
        <f>'Dashboard Production Quality'!#REF!</f>
        <v>#REF!</v>
      </c>
      <c r="C122" s="90" t="e">
        <f>'Dashboard Production Quality'!#REF!</f>
        <v>#REF!</v>
      </c>
      <c r="D122"/>
      <c r="E122"/>
      <c r="F122"/>
      <c r="G122"/>
      <c r="H122"/>
      <c r="I122"/>
      <c r="J122"/>
      <c r="K122"/>
      <c r="L122"/>
      <c r="M122"/>
      <c r="N122"/>
      <c r="O122"/>
    </row>
    <row r="123" spans="1:15">
      <c r="A123" s="90" t="e">
        <f>'Dashboard Production Quality'!#REF!</f>
        <v>#REF!</v>
      </c>
      <c r="B123" s="90" t="e">
        <f>'Dashboard Production Quality'!#REF!</f>
        <v>#REF!</v>
      </c>
      <c r="C123" s="90" t="e">
        <f>'Dashboard Production Quality'!#REF!</f>
        <v>#REF!</v>
      </c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>
      <c r="A124" s="90" t="e">
        <f>'Dashboard Production Quality'!#REF!</f>
        <v>#REF!</v>
      </c>
      <c r="B124" s="90" t="e">
        <f>'Dashboard Production Quality'!#REF!</f>
        <v>#REF!</v>
      </c>
      <c r="C124" s="90" t="e">
        <f>'Dashboard Production Quality'!#REF!</f>
        <v>#REF!</v>
      </c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>
      <c r="A125" s="90" t="e">
        <f>'Dashboard Production Quality'!#REF!</f>
        <v>#REF!</v>
      </c>
      <c r="B125" s="90" t="e">
        <f>'Dashboard Production Quality'!#REF!</f>
        <v>#REF!</v>
      </c>
      <c r="C125" s="90" t="e">
        <f>'Dashboard Production Quality'!#REF!</f>
        <v>#REF!</v>
      </c>
      <c r="D125"/>
      <c r="E125"/>
      <c r="F125"/>
      <c r="G125"/>
      <c r="H125"/>
      <c r="I125"/>
      <c r="J125"/>
      <c r="K125"/>
      <c r="L125"/>
      <c r="M125"/>
      <c r="N125"/>
      <c r="O125"/>
    </row>
    <row r="126" spans="1:15">
      <c r="A126" s="90" t="e">
        <f>'Dashboard Production Quality'!#REF!</f>
        <v>#REF!</v>
      </c>
      <c r="B126" s="90" t="e">
        <f>'Dashboard Production Quality'!#REF!</f>
        <v>#REF!</v>
      </c>
      <c r="C126" s="90" t="e">
        <f>'Dashboard Production Quality'!#REF!</f>
        <v>#REF!</v>
      </c>
      <c r="D126" s="92"/>
      <c r="E126" s="92"/>
      <c r="F126" s="92"/>
      <c r="G126" s="92"/>
      <c r="H126" s="92"/>
      <c r="I126" s="92"/>
      <c r="J126" s="92"/>
      <c r="K126" s="92"/>
      <c r="L126" s="92"/>
      <c r="M126" s="92"/>
      <c r="N126" s="92"/>
      <c r="O126" s="92"/>
    </row>
    <row r="127" spans="1:15">
      <c r="A127" s="90" t="e">
        <f>'Dashboard Production Quality'!#REF!</f>
        <v>#REF!</v>
      </c>
      <c r="B127" s="90" t="e">
        <f>'Dashboard Production Quality'!#REF!</f>
        <v>#REF!</v>
      </c>
      <c r="C127" s="90" t="e">
        <f>'Dashboard Production Quality'!#REF!</f>
        <v>#REF!</v>
      </c>
      <c r="D127" s="92"/>
      <c r="E127" s="92"/>
      <c r="F127" s="92"/>
      <c r="G127" s="92"/>
      <c r="H127" s="92"/>
      <c r="I127" s="92"/>
      <c r="J127" s="92"/>
      <c r="K127" s="92"/>
      <c r="L127" s="92"/>
      <c r="M127" s="92"/>
      <c r="N127" s="92"/>
      <c r="O127" s="92"/>
    </row>
    <row r="128" spans="1:15">
      <c r="A128" s="90" t="e">
        <f>'Dashboard Production Quality'!#REF!</f>
        <v>#REF!</v>
      </c>
      <c r="B128" s="90" t="e">
        <f>'Dashboard Production Quality'!#REF!</f>
        <v>#REF!</v>
      </c>
      <c r="C128" s="90" t="e">
        <f>'Dashboard Production Quality'!#REF!</f>
        <v>#REF!</v>
      </c>
      <c r="D128" s="92"/>
      <c r="E128" s="92"/>
      <c r="F128" s="92"/>
      <c r="G128" s="92"/>
      <c r="H128" s="92"/>
      <c r="I128" s="92"/>
      <c r="J128" s="92"/>
      <c r="K128" s="92"/>
      <c r="L128" s="92"/>
      <c r="M128" s="92"/>
      <c r="N128" s="92"/>
      <c r="O128" s="92"/>
    </row>
    <row r="129" spans="1:15">
      <c r="A129" s="90" t="e">
        <f>'Dashboard Production Quality'!#REF!</f>
        <v>#REF!</v>
      </c>
      <c r="B129" s="90" t="e">
        <f>'Dashboard Production Quality'!#REF!</f>
        <v>#REF!</v>
      </c>
      <c r="C129" s="90" t="e">
        <f>'Dashboard Production Quality'!#REF!</f>
        <v>#REF!</v>
      </c>
      <c r="D129" s="92"/>
      <c r="E129" s="92"/>
      <c r="F129" s="92"/>
      <c r="G129" s="92"/>
      <c r="H129" s="92"/>
      <c r="I129" s="92"/>
      <c r="J129" s="92"/>
      <c r="K129" s="92"/>
      <c r="L129" s="92"/>
      <c r="M129" s="92"/>
      <c r="N129" s="92"/>
      <c r="O129" s="92"/>
    </row>
    <row r="130" spans="1:15">
      <c r="A130" s="90" t="e">
        <f>'Dashboard Production Quality'!#REF!</f>
        <v>#REF!</v>
      </c>
      <c r="B130" s="90" t="e">
        <f>'Dashboard Production Quality'!#REF!</f>
        <v>#REF!</v>
      </c>
      <c r="C130" s="90" t="e">
        <f>'Dashboard Production Quality'!#REF!</f>
        <v>#REF!</v>
      </c>
      <c r="D130"/>
      <c r="E130"/>
      <c r="F130"/>
      <c r="G130"/>
      <c r="H130"/>
      <c r="I130"/>
      <c r="J130"/>
      <c r="K130"/>
      <c r="L130"/>
      <c r="M130"/>
      <c r="N130"/>
      <c r="O130"/>
    </row>
    <row r="131" spans="1:15">
      <c r="A131" s="90" t="e">
        <f>'Dashboard Production Quality'!#REF!</f>
        <v>#REF!</v>
      </c>
      <c r="B131" s="90" t="e">
        <f>'Dashboard Production Quality'!#REF!</f>
        <v>#REF!</v>
      </c>
      <c r="C131" s="90" t="e">
        <f>'Dashboard Production Quality'!#REF!</f>
        <v>#REF!</v>
      </c>
      <c r="D131"/>
      <c r="E131"/>
      <c r="F131"/>
      <c r="G131"/>
      <c r="H131"/>
      <c r="I131"/>
      <c r="J131"/>
      <c r="K131"/>
      <c r="L131"/>
      <c r="M131"/>
      <c r="N131"/>
      <c r="O131"/>
    </row>
    <row r="132" spans="1:15">
      <c r="A132" s="90" t="e">
        <f>'Dashboard Production Quality'!#REF!</f>
        <v>#REF!</v>
      </c>
      <c r="B132" s="90" t="e">
        <f>'Dashboard Production Quality'!#REF!</f>
        <v>#REF!</v>
      </c>
      <c r="C132" s="90" t="e">
        <f>'Dashboard Production Quality'!#REF!</f>
        <v>#REF!</v>
      </c>
      <c r="D132"/>
      <c r="E132"/>
      <c r="F132"/>
      <c r="G132"/>
      <c r="H132"/>
      <c r="I132"/>
      <c r="J132"/>
      <c r="K132"/>
      <c r="L132"/>
      <c r="M132"/>
      <c r="N132"/>
      <c r="O132"/>
    </row>
    <row r="133" spans="1:15">
      <c r="A133" s="90" t="e">
        <f>'Dashboard Production Quality'!#REF!</f>
        <v>#REF!</v>
      </c>
      <c r="B133" s="90" t="e">
        <f>'Dashboard Production Quality'!#REF!</f>
        <v>#REF!</v>
      </c>
      <c r="C133" s="90" t="e">
        <f>'Dashboard Production Quality'!#REF!</f>
        <v>#REF!</v>
      </c>
      <c r="D133"/>
      <c r="E133"/>
      <c r="F133"/>
      <c r="G133"/>
      <c r="H133"/>
      <c r="I133"/>
      <c r="J133"/>
      <c r="K133"/>
      <c r="L133"/>
      <c r="M133"/>
      <c r="N133"/>
      <c r="O133"/>
    </row>
    <row r="134" spans="1:15">
      <c r="A134" s="90" t="e">
        <f>'Dashboard Production Quality'!#REF!</f>
        <v>#REF!</v>
      </c>
      <c r="B134" s="90" t="e">
        <f>'Dashboard Production Quality'!#REF!</f>
        <v>#REF!</v>
      </c>
      <c r="C134" s="90" t="e">
        <f>'Dashboard Production Quality'!#REF!</f>
        <v>#REF!</v>
      </c>
      <c r="D134"/>
      <c r="E134"/>
      <c r="F134"/>
      <c r="G134"/>
      <c r="H134"/>
      <c r="I134"/>
      <c r="J134"/>
      <c r="K134"/>
      <c r="L134"/>
      <c r="M134"/>
      <c r="N134"/>
      <c r="O134"/>
    </row>
    <row r="135" spans="1:15">
      <c r="A135" s="90" t="e">
        <f>'Dashboard Production Quality'!#REF!</f>
        <v>#REF!</v>
      </c>
      <c r="B135" s="90" t="e">
        <f>'Dashboard Production Quality'!#REF!</f>
        <v>#REF!</v>
      </c>
      <c r="C135" s="90" t="e">
        <f>'Dashboard Production Quality'!#REF!</f>
        <v>#REF!</v>
      </c>
      <c r="D135"/>
      <c r="E135"/>
      <c r="F135"/>
      <c r="G135"/>
      <c r="H135"/>
      <c r="I135"/>
      <c r="J135"/>
      <c r="K135"/>
      <c r="L135"/>
      <c r="M135"/>
      <c r="N135"/>
      <c r="O135"/>
    </row>
    <row r="136" spans="1:15">
      <c r="A136" s="90" t="e">
        <f>'Dashboard Production Quality'!#REF!</f>
        <v>#REF!</v>
      </c>
      <c r="B136" s="90" t="e">
        <f>'Dashboard Production Quality'!#REF!</f>
        <v>#REF!</v>
      </c>
      <c r="C136" s="90" t="e">
        <f>'Dashboard Production Quality'!#REF!</f>
        <v>#REF!</v>
      </c>
      <c r="D136"/>
      <c r="E136"/>
      <c r="F136"/>
      <c r="G136"/>
      <c r="H136"/>
      <c r="I136"/>
      <c r="J136"/>
      <c r="K136"/>
      <c r="L136"/>
      <c r="M136"/>
      <c r="N136"/>
      <c r="O136"/>
    </row>
    <row r="137" spans="1:15">
      <c r="A137" s="90" t="e">
        <f>'Dashboard Production Quality'!#REF!</f>
        <v>#REF!</v>
      </c>
      <c r="B137" s="90" t="e">
        <f>'Dashboard Production Quality'!#REF!</f>
        <v>#REF!</v>
      </c>
      <c r="C137" s="90" t="e">
        <f>'Dashboard Production Quality'!#REF!</f>
        <v>#REF!</v>
      </c>
      <c r="D137"/>
      <c r="E137"/>
      <c r="F137"/>
      <c r="G137"/>
      <c r="H137"/>
      <c r="I137"/>
      <c r="J137"/>
      <c r="K137"/>
      <c r="L137"/>
      <c r="M137"/>
      <c r="N137"/>
      <c r="O137"/>
    </row>
    <row r="138" spans="1:15">
      <c r="A138" s="90" t="e">
        <f>'Dashboard Production Quality'!#REF!</f>
        <v>#REF!</v>
      </c>
      <c r="B138" s="90" t="e">
        <f>'Dashboard Production Quality'!#REF!</f>
        <v>#REF!</v>
      </c>
      <c r="C138" s="90" t="e">
        <f>'Dashboard Production Quality'!#REF!</f>
        <v>#REF!</v>
      </c>
      <c r="D138"/>
      <c r="E138"/>
      <c r="F138"/>
      <c r="G138"/>
      <c r="H138"/>
      <c r="I138"/>
      <c r="J138"/>
      <c r="K138"/>
      <c r="L138"/>
      <c r="M138"/>
      <c r="N138"/>
      <c r="O138"/>
    </row>
    <row r="139" spans="1:15">
      <c r="A139" s="90" t="e">
        <f>'Dashboard Production Quality'!#REF!</f>
        <v>#REF!</v>
      </c>
      <c r="B139" s="90" t="e">
        <f>'Dashboard Production Quality'!#REF!</f>
        <v>#REF!</v>
      </c>
      <c r="C139" s="90" t="e">
        <f>'Dashboard Production Quality'!#REF!</f>
        <v>#REF!</v>
      </c>
      <c r="D139"/>
      <c r="E139"/>
      <c r="F139"/>
      <c r="G139"/>
      <c r="H139"/>
      <c r="I139"/>
      <c r="J139"/>
      <c r="K139"/>
      <c r="L139"/>
      <c r="M139"/>
      <c r="N139"/>
      <c r="O139"/>
    </row>
    <row r="140" spans="1:15">
      <c r="A140" s="90" t="e">
        <f>'Dashboard Production Quality'!#REF!</f>
        <v>#REF!</v>
      </c>
      <c r="B140" s="90" t="e">
        <f>'Dashboard Production Quality'!#REF!</f>
        <v>#REF!</v>
      </c>
      <c r="C140" s="90" t="e">
        <f>'Dashboard Production Quality'!#REF!</f>
        <v>#REF!</v>
      </c>
      <c r="D140"/>
      <c r="E140"/>
      <c r="F140"/>
      <c r="G140"/>
      <c r="H140"/>
      <c r="I140"/>
      <c r="J140"/>
      <c r="K140"/>
      <c r="L140"/>
      <c r="M140"/>
      <c r="N140"/>
      <c r="O140"/>
    </row>
    <row r="141" spans="1:15">
      <c r="A141" s="90" t="e">
        <f>'Dashboard Production Quality'!#REF!</f>
        <v>#REF!</v>
      </c>
      <c r="B141" s="90" t="e">
        <f>'Dashboard Production Quality'!#REF!</f>
        <v>#REF!</v>
      </c>
      <c r="C141" s="90" t="e">
        <f>'Dashboard Production Quality'!#REF!</f>
        <v>#REF!</v>
      </c>
      <c r="D141"/>
      <c r="E141"/>
      <c r="F141"/>
      <c r="G141"/>
      <c r="H141"/>
      <c r="I141"/>
      <c r="J141"/>
      <c r="K141"/>
      <c r="L141"/>
      <c r="M141"/>
      <c r="N141"/>
      <c r="O141"/>
    </row>
    <row r="142" spans="1:15">
      <c r="A142" s="90" t="e">
        <f>'Dashboard Production Quality'!#REF!</f>
        <v>#REF!</v>
      </c>
      <c r="B142" s="90" t="e">
        <f>'Dashboard Production Quality'!#REF!</f>
        <v>#REF!</v>
      </c>
      <c r="C142" s="90" t="e">
        <f>'Dashboard Production Quality'!#REF!</f>
        <v>#REF!</v>
      </c>
      <c r="D142"/>
      <c r="E142"/>
      <c r="F142"/>
      <c r="G142"/>
      <c r="H142"/>
      <c r="I142"/>
      <c r="J142"/>
      <c r="K142"/>
      <c r="L142"/>
      <c r="M142"/>
      <c r="N142"/>
      <c r="O142"/>
    </row>
    <row r="143" spans="1:15">
      <c r="A143" s="90" t="e">
        <f>'Dashboard Production Quality'!#REF!</f>
        <v>#REF!</v>
      </c>
      <c r="B143" s="90" t="e">
        <f>'Dashboard Production Quality'!#REF!</f>
        <v>#REF!</v>
      </c>
      <c r="C143" s="90" t="e">
        <f>'Dashboard Production Quality'!#REF!</f>
        <v>#REF!</v>
      </c>
      <c r="D143"/>
      <c r="E143"/>
      <c r="F143"/>
      <c r="G143"/>
      <c r="H143"/>
      <c r="I143"/>
      <c r="J143"/>
      <c r="K143"/>
      <c r="L143"/>
      <c r="M143"/>
      <c r="N143"/>
      <c r="O143"/>
    </row>
    <row r="144" spans="1:15">
      <c r="A144" s="90" t="e">
        <f>'Dashboard Production Quality'!#REF!</f>
        <v>#REF!</v>
      </c>
      <c r="B144" s="90" t="e">
        <f>'Dashboard Production Quality'!#REF!</f>
        <v>#REF!</v>
      </c>
      <c r="C144" s="90" t="e">
        <f>'Dashboard Production Quality'!#REF!</f>
        <v>#REF!</v>
      </c>
      <c r="D144"/>
      <c r="E144"/>
      <c r="F144"/>
      <c r="G144"/>
      <c r="H144"/>
      <c r="I144"/>
      <c r="J144"/>
      <c r="K144"/>
      <c r="L144"/>
      <c r="M144"/>
      <c r="N144"/>
      <c r="O144"/>
    </row>
    <row r="145" spans="1:15">
      <c r="A145" s="90" t="e">
        <f>'Dashboard Production Quality'!#REF!</f>
        <v>#REF!</v>
      </c>
      <c r="B145" s="90" t="e">
        <f>'Dashboard Production Quality'!#REF!</f>
        <v>#REF!</v>
      </c>
      <c r="C145" s="90" t="e">
        <f>'Dashboard Production Quality'!#REF!</f>
        <v>#REF!</v>
      </c>
      <c r="D145"/>
      <c r="E145"/>
      <c r="F145"/>
      <c r="G145"/>
      <c r="H145"/>
      <c r="I145"/>
      <c r="J145"/>
      <c r="K145"/>
      <c r="L145"/>
      <c r="M145"/>
      <c r="N145"/>
      <c r="O145"/>
    </row>
    <row r="146" spans="1:15">
      <c r="A146" s="90" t="e">
        <f>'Dashboard Production Quality'!#REF!</f>
        <v>#REF!</v>
      </c>
      <c r="B146" s="90" t="e">
        <f>'Dashboard Production Quality'!#REF!</f>
        <v>#REF!</v>
      </c>
      <c r="C146" s="90" t="e">
        <f>'Dashboard Production Quality'!#REF!</f>
        <v>#REF!</v>
      </c>
      <c r="D146"/>
      <c r="E146"/>
      <c r="F146"/>
      <c r="G146"/>
      <c r="H146"/>
      <c r="I146"/>
      <c r="J146"/>
      <c r="K146"/>
      <c r="L146"/>
      <c r="M146"/>
      <c r="N146"/>
      <c r="O146"/>
    </row>
    <row r="147" spans="1:15">
      <c r="A147" s="90" t="e">
        <f>'Dashboard Production Quality'!#REF!</f>
        <v>#REF!</v>
      </c>
      <c r="B147" s="90" t="e">
        <f>'Dashboard Production Quality'!#REF!</f>
        <v>#REF!</v>
      </c>
      <c r="C147" s="90" t="e">
        <f>'Dashboard Production Quality'!#REF!</f>
        <v>#REF!</v>
      </c>
      <c r="D147"/>
      <c r="E147"/>
      <c r="F147"/>
      <c r="G147"/>
      <c r="H147"/>
      <c r="I147"/>
      <c r="J147"/>
      <c r="K147"/>
      <c r="L147"/>
      <c r="M147"/>
      <c r="N147"/>
      <c r="O147"/>
    </row>
    <row r="148" spans="1:15">
      <c r="A148" s="90" t="e">
        <f>'Dashboard Production Quality'!#REF!</f>
        <v>#REF!</v>
      </c>
      <c r="B148" s="90" t="e">
        <f>'Dashboard Production Quality'!#REF!</f>
        <v>#REF!</v>
      </c>
      <c r="C148" s="90" t="e">
        <f>'Dashboard Production Quality'!#REF!</f>
        <v>#REF!</v>
      </c>
      <c r="D148"/>
      <c r="E148"/>
      <c r="F148"/>
      <c r="G148"/>
      <c r="H148"/>
      <c r="I148"/>
      <c r="J148"/>
      <c r="K148"/>
      <c r="L148"/>
      <c r="M148"/>
      <c r="N148"/>
      <c r="O148"/>
    </row>
    <row r="149" spans="1:15">
      <c r="A149" s="90" t="e">
        <f>'Dashboard Production Quality'!#REF!</f>
        <v>#REF!</v>
      </c>
      <c r="B149" s="90" t="e">
        <f>'Dashboard Production Quality'!#REF!</f>
        <v>#REF!</v>
      </c>
      <c r="C149" s="90" t="e">
        <f>'Dashboard Production Quality'!#REF!</f>
        <v>#REF!</v>
      </c>
      <c r="D149"/>
      <c r="E149"/>
      <c r="F149"/>
      <c r="G149"/>
      <c r="H149"/>
      <c r="I149"/>
      <c r="J149"/>
      <c r="K149"/>
      <c r="L149"/>
      <c r="M149"/>
      <c r="N149"/>
      <c r="O149"/>
    </row>
    <row r="150" spans="1:15">
      <c r="A150" s="90" t="e">
        <f>'Dashboard Production Quality'!#REF!</f>
        <v>#REF!</v>
      </c>
      <c r="B150" s="90" t="e">
        <f>'Dashboard Production Quality'!#REF!</f>
        <v>#REF!</v>
      </c>
      <c r="C150" s="90" t="e">
        <f>'Dashboard Production Quality'!#REF!</f>
        <v>#REF!</v>
      </c>
      <c r="D150"/>
      <c r="E150"/>
      <c r="F150"/>
      <c r="G150"/>
      <c r="H150"/>
      <c r="I150"/>
      <c r="J150"/>
      <c r="K150"/>
      <c r="L150"/>
      <c r="M150"/>
      <c r="N150"/>
      <c r="O15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Q112"/>
  <sheetViews>
    <sheetView workbookViewId="0">
      <selection activeCell="K43" sqref="K43"/>
    </sheetView>
  </sheetViews>
  <sheetFormatPr defaultColWidth="9.1796875" defaultRowHeight="14.5"/>
  <cols>
    <col min="1" max="1" width="9.453125" style="90" bestFit="1" customWidth="1"/>
    <col min="2" max="2" width="35.81640625" style="90" customWidth="1"/>
    <col min="3" max="3" width="9.1796875" style="90"/>
    <col min="4" max="4" width="13.453125" style="90" bestFit="1" customWidth="1"/>
    <col min="5" max="8" width="13.54296875" style="90" customWidth="1"/>
    <col min="9" max="9" width="12.453125" style="90" customWidth="1"/>
    <col min="10" max="10" width="11" style="90" customWidth="1"/>
    <col min="11" max="11" width="10.54296875" style="90" customWidth="1"/>
    <col min="12" max="14" width="13.453125" style="90" bestFit="1" customWidth="1"/>
    <col min="15" max="15" width="9.54296875" style="90" bestFit="1" customWidth="1"/>
    <col min="16" max="16384" width="9.1796875" style="90"/>
  </cols>
  <sheetData>
    <row r="1" spans="1:15">
      <c r="B1" s="90">
        <v>0</v>
      </c>
      <c r="C1" s="90">
        <v>0</v>
      </c>
    </row>
    <row r="2" spans="1:15">
      <c r="B2" s="90">
        <v>44713</v>
      </c>
      <c r="C2" s="90">
        <v>0</v>
      </c>
    </row>
    <row r="3" spans="1:15">
      <c r="B3" s="90">
        <v>0</v>
      </c>
      <c r="C3" s="90">
        <v>0</v>
      </c>
    </row>
    <row r="4" spans="1:15">
      <c r="A4" s="90">
        <v>0</v>
      </c>
      <c r="C4" s="90" t="s">
        <v>15</v>
      </c>
      <c r="D4" s="90" t="s">
        <v>114</v>
      </c>
      <c r="E4" s="90" t="s">
        <v>115</v>
      </c>
      <c r="F4" s="90" t="s">
        <v>116</v>
      </c>
      <c r="G4" s="90" t="s">
        <v>117</v>
      </c>
      <c r="H4" s="90" t="s">
        <v>118</v>
      </c>
      <c r="I4" s="90" t="s">
        <v>119</v>
      </c>
      <c r="J4" s="90" t="s">
        <v>120</v>
      </c>
      <c r="K4" s="90" t="s">
        <v>121</v>
      </c>
      <c r="L4" s="90" t="s">
        <v>122</v>
      </c>
      <c r="M4" s="90" t="s">
        <v>123</v>
      </c>
      <c r="N4" s="90" t="s">
        <v>124</v>
      </c>
      <c r="O4" s="90" t="s">
        <v>125</v>
      </c>
    </row>
    <row r="5" spans="1:15">
      <c r="A5" s="90" t="s">
        <v>28</v>
      </c>
      <c r="B5" s="90">
        <v>0</v>
      </c>
      <c r="C5" s="90">
        <v>0</v>
      </c>
      <c r="D5"/>
      <c r="E5"/>
      <c r="F5"/>
      <c r="G5"/>
      <c r="H5"/>
      <c r="I5"/>
      <c r="J5"/>
      <c r="K5"/>
      <c r="L5"/>
      <c r="M5"/>
      <c r="N5"/>
      <c r="O5"/>
    </row>
    <row r="6" spans="1:15">
      <c r="A6" s="90">
        <v>0</v>
      </c>
      <c r="B6" s="90" t="s">
        <v>68</v>
      </c>
      <c r="C6" s="90">
        <v>0</v>
      </c>
      <c r="D6"/>
      <c r="E6"/>
      <c r="F6"/>
      <c r="G6"/>
      <c r="H6"/>
      <c r="I6"/>
      <c r="J6"/>
      <c r="K6"/>
      <c r="L6"/>
      <c r="M6"/>
      <c r="N6"/>
      <c r="O6"/>
    </row>
    <row r="7" spans="1:15">
      <c r="A7" s="90">
        <v>1</v>
      </c>
      <c r="B7" s="90" t="s">
        <v>65</v>
      </c>
      <c r="C7" s="90" t="s">
        <v>74</v>
      </c>
      <c r="D7">
        <v>62365</v>
      </c>
      <c r="E7">
        <v>61286</v>
      </c>
      <c r="F7">
        <v>70710</v>
      </c>
      <c r="G7">
        <v>72689</v>
      </c>
      <c r="H7">
        <v>62031</v>
      </c>
      <c r="I7">
        <v>71129</v>
      </c>
      <c r="J7">
        <v>68772</v>
      </c>
      <c r="K7">
        <v>59748</v>
      </c>
      <c r="L7">
        <v>39793</v>
      </c>
      <c r="M7">
        <v>45433</v>
      </c>
      <c r="N7">
        <v>53339</v>
      </c>
      <c r="O7">
        <v>62496</v>
      </c>
    </row>
    <row r="8" spans="1:15">
      <c r="A8" s="90" t="s">
        <v>80</v>
      </c>
      <c r="B8" s="90" t="s">
        <v>76</v>
      </c>
      <c r="C8" s="90" t="s">
        <v>45</v>
      </c>
      <c r="D8">
        <v>73399</v>
      </c>
      <c r="E8">
        <v>71427</v>
      </c>
      <c r="F8">
        <v>82340</v>
      </c>
      <c r="G8">
        <v>81856</v>
      </c>
      <c r="H8">
        <v>71800</v>
      </c>
      <c r="I8">
        <v>83083</v>
      </c>
      <c r="J8">
        <v>81391</v>
      </c>
      <c r="K8">
        <v>71970</v>
      </c>
      <c r="L8">
        <v>47625</v>
      </c>
      <c r="M8">
        <v>56102</v>
      </c>
      <c r="N8">
        <v>59993</v>
      </c>
      <c r="O8">
        <v>83923</v>
      </c>
    </row>
    <row r="9" spans="1:15">
      <c r="A9" s="90" t="s">
        <v>81</v>
      </c>
      <c r="B9" s="90" t="s">
        <v>77</v>
      </c>
      <c r="C9" s="90" t="s">
        <v>75</v>
      </c>
      <c r="D9" s="95">
        <v>1.1769261605066945</v>
      </c>
      <c r="E9" s="95">
        <v>1.1654700910485265</v>
      </c>
      <c r="F9" s="95">
        <v>1.1644746146231084</v>
      </c>
      <c r="G9" s="95">
        <v>1.1261126167645723</v>
      </c>
      <c r="H9" s="95">
        <v>1.1574857732424111</v>
      </c>
      <c r="I9" s="95">
        <v>1.168060847193128</v>
      </c>
      <c r="J9" s="95">
        <v>1.1834903739894143</v>
      </c>
      <c r="K9" s="95">
        <v>1.2045591484233782</v>
      </c>
      <c r="L9" s="95">
        <v>1.1968185359234036</v>
      </c>
      <c r="M9" s="95">
        <v>1.2348293090925098</v>
      </c>
      <c r="N9" s="95">
        <v>1.1247492453926771</v>
      </c>
      <c r="O9" s="95">
        <v>1.3428539426523298</v>
      </c>
    </row>
    <row r="10" spans="1:15">
      <c r="A10" s="90" t="s">
        <v>82</v>
      </c>
      <c r="B10" s="90" t="s">
        <v>78</v>
      </c>
      <c r="C10" s="90" t="s">
        <v>74</v>
      </c>
      <c r="D10">
        <v>528</v>
      </c>
      <c r="E10">
        <v>321</v>
      </c>
      <c r="F10">
        <v>1054</v>
      </c>
      <c r="G10">
        <v>249</v>
      </c>
      <c r="H10">
        <v>2142</v>
      </c>
      <c r="I10">
        <v>2853</v>
      </c>
      <c r="J10">
        <v>1151</v>
      </c>
      <c r="K10">
        <v>1394</v>
      </c>
      <c r="L10">
        <v>1440</v>
      </c>
      <c r="M10">
        <v>933</v>
      </c>
      <c r="N10">
        <v>2407</v>
      </c>
      <c r="O10">
        <v>1879</v>
      </c>
    </row>
    <row r="11" spans="1:15">
      <c r="A11" s="90">
        <v>0</v>
      </c>
      <c r="B11" s="90" t="s">
        <v>69</v>
      </c>
      <c r="C11" s="90">
        <v>0</v>
      </c>
      <c r="D11"/>
      <c r="E11"/>
      <c r="F11"/>
      <c r="G11"/>
      <c r="H11"/>
      <c r="I11"/>
      <c r="J11"/>
      <c r="K11"/>
      <c r="L11"/>
      <c r="M11"/>
      <c r="N11"/>
      <c r="O11"/>
    </row>
    <row r="12" spans="1:15">
      <c r="A12" s="90">
        <v>2</v>
      </c>
      <c r="B12" s="90" t="s">
        <v>65</v>
      </c>
      <c r="C12" s="90" t="s">
        <v>74</v>
      </c>
      <c r="D12">
        <v>20205</v>
      </c>
      <c r="E12">
        <v>21666</v>
      </c>
      <c r="F12">
        <v>21032</v>
      </c>
      <c r="G12">
        <v>21543</v>
      </c>
      <c r="H12">
        <v>21159</v>
      </c>
      <c r="I12">
        <v>19163</v>
      </c>
      <c r="J12">
        <v>22247</v>
      </c>
      <c r="K12">
        <v>21621</v>
      </c>
      <c r="L12">
        <v>17576</v>
      </c>
      <c r="M12">
        <v>21349</v>
      </c>
      <c r="N12">
        <v>19694</v>
      </c>
      <c r="O12">
        <v>20168</v>
      </c>
    </row>
    <row r="13" spans="1:15">
      <c r="A13" s="90" t="s">
        <v>83</v>
      </c>
      <c r="B13" s="90" t="s">
        <v>76</v>
      </c>
      <c r="C13" s="90" t="s">
        <v>45</v>
      </c>
      <c r="D13">
        <v>35294</v>
      </c>
      <c r="E13">
        <v>37314</v>
      </c>
      <c r="F13">
        <v>34559</v>
      </c>
      <c r="G13">
        <v>37529</v>
      </c>
      <c r="H13">
        <v>34461</v>
      </c>
      <c r="I13">
        <v>35101</v>
      </c>
      <c r="J13">
        <v>38909</v>
      </c>
      <c r="K13">
        <v>40129</v>
      </c>
      <c r="L13">
        <v>32681</v>
      </c>
      <c r="M13">
        <v>39474</v>
      </c>
      <c r="N13">
        <v>35780</v>
      </c>
      <c r="O13">
        <v>35306</v>
      </c>
    </row>
    <row r="14" spans="1:15">
      <c r="A14" s="90" t="s">
        <v>84</v>
      </c>
      <c r="B14" s="90" t="s">
        <v>77</v>
      </c>
      <c r="C14" s="90" t="s">
        <v>75</v>
      </c>
      <c r="D14" s="96">
        <v>1.7467953476862164</v>
      </c>
      <c r="E14" s="96">
        <v>1.7222376073109942</v>
      </c>
      <c r="F14" s="96">
        <v>1.6431627995435527</v>
      </c>
      <c r="G14" s="96">
        <v>1.7420507821566169</v>
      </c>
      <c r="H14" s="96">
        <v>1.628668651637601</v>
      </c>
      <c r="I14" s="96">
        <v>1.831706935239785</v>
      </c>
      <c r="J14" s="96">
        <v>1.7489549152694746</v>
      </c>
      <c r="K14" s="96">
        <v>1.8560196105638036</v>
      </c>
      <c r="L14" s="96">
        <v>1.8594105598543469</v>
      </c>
      <c r="M14" s="96">
        <v>1.8489859009789686</v>
      </c>
      <c r="N14" s="96">
        <v>1.8167969940083275</v>
      </c>
      <c r="O14" s="96">
        <v>1.7505950019833398</v>
      </c>
    </row>
    <row r="15" spans="1:15">
      <c r="A15" s="90" t="s">
        <v>85</v>
      </c>
      <c r="B15" s="90" t="s">
        <v>78</v>
      </c>
      <c r="C15" s="90" t="s">
        <v>74</v>
      </c>
      <c r="D15">
        <v>108</v>
      </c>
      <c r="E15">
        <v>126</v>
      </c>
      <c r="F15">
        <v>112</v>
      </c>
      <c r="G15">
        <v>96</v>
      </c>
      <c r="H15">
        <v>87</v>
      </c>
      <c r="I15">
        <v>118</v>
      </c>
      <c r="J15">
        <v>104</v>
      </c>
      <c r="K15">
        <v>111</v>
      </c>
      <c r="L15">
        <v>128</v>
      </c>
      <c r="M15">
        <v>142</v>
      </c>
      <c r="N15">
        <v>284</v>
      </c>
      <c r="O15">
        <v>389</v>
      </c>
    </row>
    <row r="16" spans="1:15">
      <c r="A16" s="90">
        <v>0</v>
      </c>
      <c r="B16" s="90" t="s">
        <v>70</v>
      </c>
      <c r="C16" s="90">
        <v>0</v>
      </c>
      <c r="D16"/>
      <c r="E16"/>
      <c r="F16"/>
      <c r="G16"/>
      <c r="H16"/>
      <c r="I16"/>
      <c r="J16"/>
      <c r="K16"/>
      <c r="L16"/>
      <c r="M16"/>
      <c r="N16"/>
      <c r="O16"/>
    </row>
    <row r="17" spans="1:15">
      <c r="A17" s="90">
        <v>3</v>
      </c>
      <c r="B17" s="90" t="s">
        <v>65</v>
      </c>
      <c r="C17" s="90" t="s">
        <v>74</v>
      </c>
      <c r="D17">
        <v>16953</v>
      </c>
      <c r="E17">
        <v>14473</v>
      </c>
      <c r="F17">
        <v>13936</v>
      </c>
      <c r="G17">
        <v>12279</v>
      </c>
      <c r="H17">
        <v>16260</v>
      </c>
      <c r="I17">
        <v>11738</v>
      </c>
      <c r="J17">
        <v>13590</v>
      </c>
      <c r="K17">
        <v>9034</v>
      </c>
      <c r="L17">
        <v>15412</v>
      </c>
      <c r="M17">
        <v>14445</v>
      </c>
      <c r="N17">
        <v>6703</v>
      </c>
      <c r="O17">
        <v>7184</v>
      </c>
    </row>
    <row r="18" spans="1:15">
      <c r="A18" s="90" t="s">
        <v>86</v>
      </c>
      <c r="B18" s="90" t="s">
        <v>76</v>
      </c>
      <c r="C18" s="90" t="s">
        <v>45</v>
      </c>
      <c r="D18">
        <v>8453</v>
      </c>
      <c r="E18">
        <v>7272</v>
      </c>
      <c r="F18">
        <v>7146</v>
      </c>
      <c r="G18">
        <v>4668</v>
      </c>
      <c r="H18">
        <v>8661</v>
      </c>
      <c r="I18">
        <v>5393</v>
      </c>
      <c r="J18">
        <v>7033</v>
      </c>
      <c r="K18">
        <v>4543</v>
      </c>
      <c r="L18">
        <v>7904</v>
      </c>
      <c r="M18">
        <v>7214</v>
      </c>
      <c r="N18">
        <v>3486</v>
      </c>
      <c r="O18">
        <v>3683</v>
      </c>
    </row>
    <row r="19" spans="1:15">
      <c r="A19" s="90" t="s">
        <v>87</v>
      </c>
      <c r="B19" s="90" t="s">
        <v>77</v>
      </c>
      <c r="C19" s="90" t="s">
        <v>75</v>
      </c>
      <c r="D19" s="96">
        <v>0.49861381466407123</v>
      </c>
      <c r="E19" s="96">
        <v>0.50245284322531614</v>
      </c>
      <c r="F19" s="96">
        <v>0.51277267508610791</v>
      </c>
      <c r="G19" s="96">
        <v>0.3801612509161984</v>
      </c>
      <c r="H19" s="96">
        <v>0.53265682656826563</v>
      </c>
      <c r="I19" s="96">
        <v>0.45944794683932527</v>
      </c>
      <c r="J19" s="96">
        <v>0.51751287711552607</v>
      </c>
      <c r="K19" s="96">
        <v>0.5028780163825548</v>
      </c>
      <c r="L19" s="96">
        <v>0.51284713210485333</v>
      </c>
      <c r="M19" s="96">
        <v>0.49941156109380408</v>
      </c>
      <c r="N19" s="96">
        <v>0.52006564224973895</v>
      </c>
      <c r="O19" s="96">
        <v>0.51266703786191536</v>
      </c>
    </row>
    <row r="20" spans="1:15">
      <c r="A20" s="90" t="s">
        <v>88</v>
      </c>
      <c r="B20" s="90" t="s">
        <v>78</v>
      </c>
      <c r="C20" s="90" t="s">
        <v>74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s="90">
        <v>0</v>
      </c>
      <c r="B21" s="90" t="s">
        <v>71</v>
      </c>
      <c r="C21" s="90">
        <v>0</v>
      </c>
      <c r="D21"/>
      <c r="E21"/>
      <c r="F21"/>
      <c r="G21"/>
      <c r="H21"/>
      <c r="I21"/>
      <c r="J21"/>
      <c r="K21"/>
      <c r="L21"/>
      <c r="M21"/>
      <c r="N21"/>
      <c r="O21"/>
    </row>
    <row r="22" spans="1:15">
      <c r="A22" s="90">
        <v>4</v>
      </c>
      <c r="B22" s="90" t="s">
        <v>65</v>
      </c>
      <c r="C22" s="90" t="s">
        <v>74</v>
      </c>
      <c r="D22">
        <v>53689</v>
      </c>
      <c r="E22">
        <v>56659</v>
      </c>
      <c r="F22">
        <v>58772</v>
      </c>
      <c r="G22">
        <v>57104</v>
      </c>
      <c r="H22">
        <v>60348</v>
      </c>
      <c r="I22">
        <v>64771</v>
      </c>
      <c r="J22">
        <v>68556</v>
      </c>
      <c r="K22">
        <v>72089</v>
      </c>
      <c r="L22">
        <v>68103</v>
      </c>
      <c r="M22">
        <v>78447</v>
      </c>
      <c r="N22">
        <v>60551</v>
      </c>
      <c r="O22">
        <v>64158</v>
      </c>
    </row>
    <row r="23" spans="1:15">
      <c r="A23" s="90" t="s">
        <v>89</v>
      </c>
      <c r="B23" s="90" t="s">
        <v>76</v>
      </c>
      <c r="C23" s="90" t="s">
        <v>45</v>
      </c>
      <c r="D23">
        <v>45817</v>
      </c>
      <c r="E23">
        <v>50292</v>
      </c>
      <c r="F23">
        <v>56607</v>
      </c>
      <c r="G23">
        <v>53655</v>
      </c>
      <c r="H23">
        <v>54289</v>
      </c>
      <c r="I23">
        <v>60984</v>
      </c>
      <c r="J23">
        <v>64466</v>
      </c>
      <c r="K23">
        <v>68933</v>
      </c>
      <c r="L23">
        <v>63739</v>
      </c>
      <c r="M23">
        <v>73552</v>
      </c>
      <c r="N23">
        <v>58830</v>
      </c>
      <c r="O23">
        <v>87720</v>
      </c>
    </row>
    <row r="24" spans="1:15">
      <c r="A24" s="90" t="s">
        <v>90</v>
      </c>
      <c r="B24" s="90" t="s">
        <v>77</v>
      </c>
      <c r="C24" s="90" t="s">
        <v>75</v>
      </c>
      <c r="D24" s="90">
        <v>0.85337778688371924</v>
      </c>
      <c r="E24" s="90">
        <v>0.88762597292574874</v>
      </c>
      <c r="F24" s="90">
        <v>0.96316273055196355</v>
      </c>
      <c r="G24" s="90">
        <v>0.93960142897170074</v>
      </c>
      <c r="H24" s="90">
        <v>0.899598992510108</v>
      </c>
      <c r="I24" s="90">
        <v>0.94153247595374479</v>
      </c>
      <c r="J24" s="90">
        <v>0.94034074333391682</v>
      </c>
      <c r="K24" s="90">
        <v>0.9562207826436766</v>
      </c>
      <c r="L24" s="90">
        <v>0.93592059086971202</v>
      </c>
      <c r="M24" s="90">
        <v>0.9376011829642944</v>
      </c>
      <c r="N24" s="90">
        <v>0.97157767832075437</v>
      </c>
      <c r="O24" s="90">
        <v>1.3672496025437202</v>
      </c>
    </row>
    <row r="25" spans="1:15">
      <c r="A25" s="90" t="s">
        <v>91</v>
      </c>
      <c r="B25" s="90" t="s">
        <v>78</v>
      </c>
      <c r="C25" s="90" t="s">
        <v>74</v>
      </c>
      <c r="D25">
        <v>2904</v>
      </c>
      <c r="E25">
        <v>995</v>
      </c>
      <c r="F25">
        <v>499</v>
      </c>
      <c r="G25">
        <v>300</v>
      </c>
      <c r="H25">
        <v>2608</v>
      </c>
      <c r="I25">
        <v>1175</v>
      </c>
      <c r="J25">
        <v>5059</v>
      </c>
      <c r="K25">
        <v>1559</v>
      </c>
      <c r="L25">
        <v>1617</v>
      </c>
      <c r="M25">
        <v>2214</v>
      </c>
      <c r="N25">
        <v>278</v>
      </c>
      <c r="O25">
        <v>1072</v>
      </c>
    </row>
    <row r="26" spans="1:15">
      <c r="A26" s="90">
        <v>0</v>
      </c>
      <c r="B26" s="90" t="s">
        <v>72</v>
      </c>
      <c r="C26" s="90">
        <v>0</v>
      </c>
      <c r="D26"/>
      <c r="E26"/>
      <c r="F26"/>
      <c r="G26"/>
      <c r="H26"/>
      <c r="I26"/>
      <c r="J26"/>
      <c r="K26"/>
      <c r="L26"/>
      <c r="M26"/>
      <c r="N26"/>
      <c r="O26"/>
    </row>
    <row r="27" spans="1:15">
      <c r="A27" s="90">
        <v>5</v>
      </c>
      <c r="B27" s="90" t="s">
        <v>65</v>
      </c>
      <c r="C27" s="90" t="s">
        <v>74</v>
      </c>
      <c r="D27">
        <v>7380</v>
      </c>
      <c r="E27">
        <v>10726</v>
      </c>
      <c r="F27">
        <v>4207</v>
      </c>
      <c r="G27">
        <v>7195</v>
      </c>
      <c r="H27">
        <v>7496</v>
      </c>
      <c r="I27">
        <v>10671</v>
      </c>
      <c r="J27">
        <v>7083</v>
      </c>
      <c r="K27">
        <v>7404</v>
      </c>
      <c r="L27">
        <v>6801</v>
      </c>
      <c r="M27">
        <v>8400</v>
      </c>
      <c r="N27">
        <v>6133</v>
      </c>
      <c r="O27">
        <v>6798</v>
      </c>
    </row>
    <row r="28" spans="1:15">
      <c r="A28" s="90" t="s">
        <v>92</v>
      </c>
      <c r="B28" s="90" t="s">
        <v>76</v>
      </c>
      <c r="C28" s="90" t="s">
        <v>45</v>
      </c>
      <c r="D28">
        <v>8243</v>
      </c>
      <c r="E28">
        <v>7617</v>
      </c>
      <c r="F28">
        <v>8601</v>
      </c>
      <c r="G28">
        <v>7631</v>
      </c>
      <c r="H28">
        <v>7255</v>
      </c>
      <c r="I28">
        <v>8357</v>
      </c>
      <c r="J28">
        <v>8250</v>
      </c>
      <c r="K28">
        <v>7811</v>
      </c>
      <c r="L28">
        <v>7271</v>
      </c>
      <c r="M28">
        <v>9356</v>
      </c>
      <c r="N28">
        <v>7143</v>
      </c>
      <c r="O28">
        <v>7887</v>
      </c>
    </row>
    <row r="29" spans="1:15">
      <c r="A29" s="90" t="s">
        <v>93</v>
      </c>
      <c r="B29" s="90" t="s">
        <v>77</v>
      </c>
      <c r="C29" s="90" t="s">
        <v>75</v>
      </c>
      <c r="D29" s="96">
        <v>1.1169376693766937</v>
      </c>
      <c r="E29" s="96">
        <v>0.71014357635651693</v>
      </c>
      <c r="F29" s="96">
        <v>2.0444497266460662</v>
      </c>
      <c r="G29" s="96">
        <v>1.060597637248089</v>
      </c>
      <c r="H29" s="96">
        <v>0.96784951974386335</v>
      </c>
      <c r="I29" s="96">
        <v>0.78315059507075246</v>
      </c>
      <c r="J29" s="96">
        <v>1.1647606946209232</v>
      </c>
      <c r="K29" s="96">
        <v>1.0549702863317125</v>
      </c>
      <c r="L29" s="96">
        <v>1.0691074841935009</v>
      </c>
      <c r="M29" s="96">
        <v>1.1138095238095238</v>
      </c>
      <c r="N29" s="96">
        <v>1.1646828631990869</v>
      </c>
      <c r="O29" s="96">
        <v>1.1601941747572815</v>
      </c>
    </row>
    <row r="30" spans="1:15">
      <c r="A30" s="90" t="s">
        <v>94</v>
      </c>
      <c r="B30" s="90" t="s">
        <v>78</v>
      </c>
      <c r="C30" s="90" t="s">
        <v>74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/>
      <c r="N30"/>
      <c r="O30"/>
    </row>
    <row r="31" spans="1:15">
      <c r="A31" s="90">
        <v>0</v>
      </c>
      <c r="B31" s="90" t="s">
        <v>73</v>
      </c>
      <c r="C31" s="90">
        <v>0</v>
      </c>
      <c r="D31"/>
      <c r="E31"/>
      <c r="F31"/>
      <c r="G31"/>
      <c r="H31"/>
      <c r="I31"/>
      <c r="J31"/>
      <c r="K31"/>
      <c r="L31"/>
      <c r="M31"/>
      <c r="N31"/>
      <c r="O31"/>
    </row>
    <row r="32" spans="1:15">
      <c r="A32" s="90">
        <v>6</v>
      </c>
      <c r="B32" s="90" t="s">
        <v>65</v>
      </c>
      <c r="C32" s="90" t="s">
        <v>74</v>
      </c>
      <c r="D32"/>
      <c r="E32"/>
      <c r="F32"/>
      <c r="G32"/>
      <c r="H32"/>
      <c r="I32"/>
      <c r="J32"/>
      <c r="K32">
        <v>15336</v>
      </c>
      <c r="L32">
        <v>19500</v>
      </c>
      <c r="M32">
        <v>23106</v>
      </c>
      <c r="N32">
        <v>15208</v>
      </c>
      <c r="O32">
        <v>13528</v>
      </c>
    </row>
    <row r="33" spans="1:15">
      <c r="A33" s="90" t="s">
        <v>126</v>
      </c>
      <c r="B33" s="90" t="s">
        <v>76</v>
      </c>
      <c r="C33" s="90" t="s">
        <v>45</v>
      </c>
      <c r="D33"/>
      <c r="E33"/>
      <c r="F33"/>
      <c r="G33"/>
      <c r="H33"/>
      <c r="I33"/>
      <c r="J33"/>
      <c r="K33">
        <v>9449</v>
      </c>
      <c r="L33">
        <v>12081</v>
      </c>
      <c r="M33">
        <v>14462</v>
      </c>
      <c r="N33">
        <v>10357</v>
      </c>
      <c r="O33">
        <v>9123</v>
      </c>
    </row>
    <row r="34" spans="1:15">
      <c r="A34" s="90" t="s">
        <v>127</v>
      </c>
      <c r="B34" s="90" t="s">
        <v>77</v>
      </c>
      <c r="C34" s="90" t="s">
        <v>75</v>
      </c>
      <c r="D34"/>
      <c r="E34"/>
      <c r="F34"/>
      <c r="G34"/>
      <c r="H34"/>
      <c r="I34"/>
      <c r="J34"/>
      <c r="K34">
        <v>0.61613197704747003</v>
      </c>
      <c r="L34">
        <v>0.61953846153846159</v>
      </c>
      <c r="M34">
        <v>0.62589803514238729</v>
      </c>
      <c r="N34">
        <v>0.68102314571278277</v>
      </c>
      <c r="O34">
        <v>0.67437906564163219</v>
      </c>
    </row>
    <row r="35" spans="1:15">
      <c r="A35" s="90" t="s">
        <v>128</v>
      </c>
      <c r="B35" s="90" t="s">
        <v>78</v>
      </c>
      <c r="C35" s="90" t="s">
        <v>74</v>
      </c>
      <c r="D35"/>
      <c r="E35"/>
      <c r="F35"/>
      <c r="G35"/>
      <c r="H35"/>
      <c r="I35"/>
      <c r="J35"/>
      <c r="K35">
        <v>0</v>
      </c>
      <c r="L35">
        <v>0</v>
      </c>
      <c r="M35">
        <v>0</v>
      </c>
      <c r="N35">
        <v>0</v>
      </c>
      <c r="O35"/>
    </row>
    <row r="36" spans="1:15">
      <c r="A36" s="90">
        <v>0</v>
      </c>
      <c r="B36" s="90" t="s">
        <v>100</v>
      </c>
      <c r="C36" s="90">
        <v>0</v>
      </c>
      <c r="D36"/>
      <c r="E36"/>
      <c r="F36"/>
      <c r="G36"/>
      <c r="H36"/>
      <c r="I36"/>
      <c r="J36"/>
      <c r="K36"/>
      <c r="L36"/>
      <c r="M36"/>
      <c r="N36"/>
      <c r="O36"/>
    </row>
    <row r="37" spans="1:15">
      <c r="A37" s="90">
        <v>8</v>
      </c>
      <c r="B37" s="90" t="s">
        <v>65</v>
      </c>
      <c r="C37" s="90" t="s">
        <v>74</v>
      </c>
      <c r="D37">
        <v>1569</v>
      </c>
      <c r="E37">
        <v>1698</v>
      </c>
      <c r="F37">
        <v>3871</v>
      </c>
      <c r="G37">
        <v>2983</v>
      </c>
      <c r="H37">
        <v>2276</v>
      </c>
      <c r="I37">
        <v>3868</v>
      </c>
      <c r="J37">
        <v>3197</v>
      </c>
      <c r="K37">
        <v>2818</v>
      </c>
      <c r="L37">
        <v>2580</v>
      </c>
      <c r="M37">
        <v>5105</v>
      </c>
      <c r="N37">
        <v>4361</v>
      </c>
      <c r="O37">
        <v>1968</v>
      </c>
    </row>
    <row r="38" spans="1:15">
      <c r="A38" s="90" t="s">
        <v>129</v>
      </c>
      <c r="B38" s="90" t="s">
        <v>76</v>
      </c>
      <c r="C38" s="90" t="s">
        <v>45</v>
      </c>
      <c r="D38">
        <v>443</v>
      </c>
      <c r="E38">
        <v>540</v>
      </c>
      <c r="F38">
        <v>1194</v>
      </c>
      <c r="G38">
        <v>993</v>
      </c>
      <c r="H38">
        <v>702</v>
      </c>
      <c r="I38">
        <v>868</v>
      </c>
      <c r="J38">
        <v>1164</v>
      </c>
      <c r="K38">
        <v>916</v>
      </c>
      <c r="L38">
        <v>1178</v>
      </c>
      <c r="M38">
        <v>1787</v>
      </c>
      <c r="N38">
        <v>1473</v>
      </c>
      <c r="O38">
        <v>950</v>
      </c>
    </row>
    <row r="39" spans="1:15">
      <c r="A39" s="90" t="s">
        <v>130</v>
      </c>
      <c r="B39" s="90" t="s">
        <v>77</v>
      </c>
      <c r="C39" s="90" t="s">
        <v>75</v>
      </c>
      <c r="D39" s="96">
        <v>0.28234544295729763</v>
      </c>
      <c r="E39" s="96">
        <v>0.31802120141342755</v>
      </c>
      <c r="F39" s="96">
        <v>0.3084474296047533</v>
      </c>
      <c r="G39" s="96">
        <v>0.33288635601743211</v>
      </c>
      <c r="H39" s="96">
        <v>0.30843585237258347</v>
      </c>
      <c r="I39" s="96">
        <v>0.22440537745604963</v>
      </c>
      <c r="J39" s="96">
        <v>0.36409133562715046</v>
      </c>
      <c r="K39" s="96">
        <v>0.32505322924059615</v>
      </c>
      <c r="L39" s="96">
        <v>0.45658914728682171</v>
      </c>
      <c r="M39" s="96">
        <v>0.35004897159647402</v>
      </c>
      <c r="N39" s="96">
        <v>0.33776656730107774</v>
      </c>
      <c r="O39" s="96">
        <v>0.48272357723577236</v>
      </c>
    </row>
    <row r="40" spans="1:15">
      <c r="A40" s="90" t="s">
        <v>131</v>
      </c>
      <c r="B40" s="90" t="s">
        <v>78</v>
      </c>
      <c r="C40" s="90" t="s">
        <v>74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/>
    </row>
    <row r="41" spans="1:15">
      <c r="A41" s="90">
        <v>0</v>
      </c>
      <c r="B41" s="90" t="s">
        <v>132</v>
      </c>
      <c r="C41" s="90">
        <v>0</v>
      </c>
      <c r="D41"/>
      <c r="E41"/>
      <c r="F41"/>
      <c r="G41"/>
      <c r="H41"/>
      <c r="I41"/>
      <c r="J41"/>
      <c r="K41"/>
      <c r="L41"/>
      <c r="M41"/>
      <c r="N41"/>
      <c r="O41"/>
    </row>
    <row r="42" spans="1:15">
      <c r="A42" s="90" t="s">
        <v>133</v>
      </c>
      <c r="B42" s="90" t="s">
        <v>65</v>
      </c>
      <c r="C42" s="90" t="s">
        <v>74</v>
      </c>
      <c r="D42"/>
      <c r="E42"/>
      <c r="F42"/>
      <c r="G42"/>
      <c r="H42"/>
      <c r="I42"/>
      <c r="J42"/>
      <c r="K42"/>
      <c r="L42"/>
      <c r="M42"/>
      <c r="N42">
        <v>102</v>
      </c>
      <c r="O42">
        <v>166</v>
      </c>
    </row>
    <row r="43" spans="1:15">
      <c r="A43" s="90" t="s">
        <v>134</v>
      </c>
      <c r="B43" s="90" t="s">
        <v>76</v>
      </c>
      <c r="C43" s="90" t="s">
        <v>45</v>
      </c>
      <c r="D43"/>
      <c r="E43"/>
      <c r="F43"/>
      <c r="G43"/>
      <c r="H43"/>
      <c r="I43"/>
      <c r="J43"/>
      <c r="K43"/>
      <c r="L43"/>
      <c r="M43"/>
      <c r="N43"/>
      <c r="O43"/>
    </row>
    <row r="44" spans="1:15">
      <c r="A44" s="90" t="s">
        <v>135</v>
      </c>
      <c r="B44" s="90" t="s">
        <v>77</v>
      </c>
      <c r="C44" s="90" t="s">
        <v>75</v>
      </c>
      <c r="D44"/>
      <c r="E44"/>
      <c r="F44"/>
      <c r="G44"/>
      <c r="H44"/>
      <c r="I44"/>
      <c r="J44"/>
      <c r="K44"/>
      <c r="L44"/>
      <c r="M44"/>
      <c r="N44"/>
      <c r="O44"/>
    </row>
    <row r="45" spans="1:15">
      <c r="A45" s="90" t="s">
        <v>136</v>
      </c>
      <c r="B45" s="90" t="s">
        <v>78</v>
      </c>
      <c r="C45" s="90" t="s">
        <v>74</v>
      </c>
      <c r="D45"/>
      <c r="E45"/>
      <c r="F45"/>
      <c r="G45"/>
      <c r="H45"/>
      <c r="I45"/>
      <c r="J45"/>
      <c r="K45"/>
      <c r="L45"/>
      <c r="M45"/>
      <c r="N45"/>
      <c r="O45"/>
    </row>
    <row r="46" spans="1:15">
      <c r="A46" s="90">
        <v>0</v>
      </c>
      <c r="B46" s="90" t="s">
        <v>96</v>
      </c>
      <c r="C46" s="90">
        <v>0</v>
      </c>
      <c r="D46"/>
      <c r="E46"/>
      <c r="F46"/>
      <c r="G46"/>
      <c r="H46"/>
      <c r="I46"/>
      <c r="J46"/>
      <c r="K46"/>
      <c r="L46"/>
      <c r="M46"/>
      <c r="N46"/>
      <c r="O46"/>
    </row>
    <row r="47" spans="1:15">
      <c r="A47" s="90" t="s">
        <v>95</v>
      </c>
      <c r="B47" s="90" t="s">
        <v>97</v>
      </c>
      <c r="C47" s="90" t="s">
        <v>74</v>
      </c>
      <c r="D47">
        <v>2138</v>
      </c>
      <c r="E47">
        <v>0</v>
      </c>
      <c r="F47">
        <v>1447</v>
      </c>
      <c r="G47">
        <v>0</v>
      </c>
      <c r="H47">
        <v>0</v>
      </c>
      <c r="I47">
        <v>0</v>
      </c>
      <c r="J47">
        <v>13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 s="90" t="s">
        <v>99</v>
      </c>
      <c r="B48" s="90" t="s">
        <v>98</v>
      </c>
      <c r="C48" s="90" t="s">
        <v>3</v>
      </c>
      <c r="D48"/>
      <c r="E48"/>
      <c r="F48"/>
      <c r="G48"/>
      <c r="H48"/>
      <c r="I48"/>
      <c r="J48"/>
      <c r="K48"/>
      <c r="L48"/>
      <c r="M48"/>
      <c r="N48"/>
      <c r="O48"/>
    </row>
    <row r="49" spans="1:17">
      <c r="A49" s="90">
        <v>0</v>
      </c>
      <c r="B49" s="90" t="s">
        <v>103</v>
      </c>
      <c r="C49" s="90">
        <v>0</v>
      </c>
      <c r="D49"/>
      <c r="E49"/>
      <c r="F49"/>
      <c r="G49"/>
      <c r="H49"/>
      <c r="I49"/>
      <c r="J49"/>
      <c r="K49"/>
      <c r="L49"/>
      <c r="M49"/>
      <c r="N49"/>
      <c r="O49"/>
    </row>
    <row r="50" spans="1:17">
      <c r="A50" s="90" t="s">
        <v>101</v>
      </c>
      <c r="B50" s="90" t="s">
        <v>104</v>
      </c>
      <c r="C50" s="90" t="s">
        <v>74</v>
      </c>
      <c r="D50">
        <v>79318</v>
      </c>
      <c r="E50">
        <v>75759</v>
      </c>
      <c r="F50">
        <v>84646</v>
      </c>
      <c r="G50">
        <v>84968</v>
      </c>
      <c r="H50">
        <v>78291</v>
      </c>
      <c r="I50">
        <v>82867</v>
      </c>
      <c r="J50">
        <v>82362</v>
      </c>
      <c r="K50">
        <v>84118</v>
      </c>
      <c r="L50">
        <v>74705</v>
      </c>
      <c r="M50">
        <v>82984</v>
      </c>
      <c r="N50">
        <v>75352</v>
      </c>
      <c r="O50">
        <v>83374</v>
      </c>
    </row>
    <row r="51" spans="1:17">
      <c r="A51" s="90" t="s">
        <v>108</v>
      </c>
      <c r="B51" s="90" t="s">
        <v>106</v>
      </c>
      <c r="C51" s="90" t="s">
        <v>74</v>
      </c>
      <c r="D51">
        <v>636</v>
      </c>
      <c r="E51">
        <v>447</v>
      </c>
      <c r="F51">
        <v>1166</v>
      </c>
      <c r="G51">
        <v>345</v>
      </c>
      <c r="H51">
        <v>2229</v>
      </c>
      <c r="I51">
        <v>2971</v>
      </c>
      <c r="J51">
        <v>1255</v>
      </c>
      <c r="K51">
        <v>1505</v>
      </c>
      <c r="L51">
        <v>1568</v>
      </c>
      <c r="M51">
        <v>1075</v>
      </c>
      <c r="N51">
        <v>2691</v>
      </c>
      <c r="O51">
        <v>2268</v>
      </c>
    </row>
    <row r="52" spans="1:17">
      <c r="A52" s="90" t="s">
        <v>109</v>
      </c>
      <c r="B52" s="90" t="s">
        <v>112</v>
      </c>
      <c r="C52" s="90" t="s">
        <v>74</v>
      </c>
      <c r="D52">
        <v>78682</v>
      </c>
      <c r="E52">
        <v>75312</v>
      </c>
      <c r="F52">
        <v>83480</v>
      </c>
      <c r="G52">
        <v>84623</v>
      </c>
      <c r="H52">
        <v>76062</v>
      </c>
      <c r="I52">
        <v>79896</v>
      </c>
      <c r="J52">
        <v>81107</v>
      </c>
      <c r="K52">
        <v>82613</v>
      </c>
      <c r="L52">
        <v>73137</v>
      </c>
      <c r="M52">
        <v>81909</v>
      </c>
      <c r="N52">
        <v>72661</v>
      </c>
      <c r="O52">
        <v>81106</v>
      </c>
    </row>
    <row r="53" spans="1:17">
      <c r="A53" s="90" t="s">
        <v>102</v>
      </c>
      <c r="B53" s="90" t="s">
        <v>105</v>
      </c>
      <c r="C53" s="90" t="s">
        <v>74</v>
      </c>
      <c r="D53">
        <v>82843</v>
      </c>
      <c r="E53">
        <v>90749</v>
      </c>
      <c r="F53">
        <v>89329</v>
      </c>
      <c r="G53">
        <v>88825</v>
      </c>
      <c r="H53">
        <v>91279</v>
      </c>
      <c r="I53">
        <v>98473</v>
      </c>
      <c r="J53">
        <v>101083</v>
      </c>
      <c r="K53">
        <v>103932</v>
      </c>
      <c r="L53">
        <v>95060</v>
      </c>
      <c r="M53">
        <v>113301</v>
      </c>
      <c r="N53">
        <v>90739</v>
      </c>
      <c r="O53">
        <v>93092</v>
      </c>
    </row>
    <row r="54" spans="1:17">
      <c r="A54" s="90" t="s">
        <v>110</v>
      </c>
      <c r="B54" s="90" t="s">
        <v>107</v>
      </c>
      <c r="C54" s="90" t="s">
        <v>74</v>
      </c>
      <c r="D54">
        <v>3012</v>
      </c>
      <c r="E54">
        <v>1121</v>
      </c>
      <c r="F54">
        <v>499</v>
      </c>
      <c r="G54">
        <v>396</v>
      </c>
      <c r="H54">
        <v>2695</v>
      </c>
      <c r="I54">
        <v>1293</v>
      </c>
      <c r="J54">
        <v>5163</v>
      </c>
      <c r="K54">
        <v>1670</v>
      </c>
      <c r="L54">
        <v>1745</v>
      </c>
      <c r="M54">
        <v>2356</v>
      </c>
      <c r="N54">
        <v>562</v>
      </c>
      <c r="O54">
        <v>1461</v>
      </c>
    </row>
    <row r="55" spans="1:17">
      <c r="A55" s="90" t="s">
        <v>111</v>
      </c>
      <c r="B55" s="90" t="s">
        <v>113</v>
      </c>
      <c r="C55" s="90" t="s">
        <v>74</v>
      </c>
      <c r="D55">
        <v>79831</v>
      </c>
      <c r="E55">
        <v>89628</v>
      </c>
      <c r="F55">
        <v>88830</v>
      </c>
      <c r="G55">
        <v>88429</v>
      </c>
      <c r="H55">
        <v>88584</v>
      </c>
      <c r="I55">
        <v>97180</v>
      </c>
      <c r="J55">
        <v>95920</v>
      </c>
      <c r="K55">
        <v>102262</v>
      </c>
      <c r="L55">
        <v>93315</v>
      </c>
      <c r="M55">
        <v>110945</v>
      </c>
      <c r="N55">
        <v>90177</v>
      </c>
      <c r="O55">
        <v>91631</v>
      </c>
    </row>
    <row r="56" spans="1:17">
      <c r="A56" s="90">
        <v>0</v>
      </c>
      <c r="B56" s="90">
        <v>0</v>
      </c>
      <c r="C56" s="90">
        <v>0</v>
      </c>
      <c r="D56"/>
      <c r="E56"/>
      <c r="F56"/>
      <c r="G56"/>
      <c r="H56"/>
      <c r="I56"/>
      <c r="J56"/>
      <c r="K56"/>
      <c r="L56"/>
      <c r="M56"/>
      <c r="N56"/>
      <c r="O56"/>
    </row>
    <row r="57" spans="1:17" s="91" customFormat="1">
      <c r="A57" s="102">
        <v>7</v>
      </c>
      <c r="B57" s="102" t="s">
        <v>79</v>
      </c>
      <c r="C57" s="102" t="s">
        <v>74</v>
      </c>
      <c r="D57" s="91">
        <v>162161</v>
      </c>
      <c r="E57" s="91">
        <v>166508</v>
      </c>
      <c r="F57" s="91">
        <v>173975</v>
      </c>
      <c r="G57" s="91">
        <v>173793</v>
      </c>
      <c r="H57" s="91">
        <v>169570</v>
      </c>
      <c r="I57" s="104">
        <v>181340</v>
      </c>
      <c r="J57" s="104">
        <v>183445</v>
      </c>
      <c r="K57" s="104">
        <v>188050</v>
      </c>
      <c r="L57" s="104">
        <v>169765</v>
      </c>
      <c r="M57" s="104">
        <v>196285</v>
      </c>
      <c r="N57" s="104">
        <v>166091</v>
      </c>
      <c r="O57" s="91">
        <v>176466</v>
      </c>
      <c r="P57" s="102"/>
      <c r="Q57" s="102"/>
    </row>
    <row r="58" spans="1:17">
      <c r="A58" s="90" t="s">
        <v>61</v>
      </c>
      <c r="B58" s="90" t="s">
        <v>78</v>
      </c>
      <c r="C58" s="90" t="s">
        <v>74</v>
      </c>
      <c r="D58">
        <v>3648</v>
      </c>
      <c r="E58">
        <v>1568</v>
      </c>
      <c r="F58">
        <v>1665</v>
      </c>
      <c r="G58">
        <v>741</v>
      </c>
      <c r="H58">
        <v>4924</v>
      </c>
      <c r="I58">
        <v>4264</v>
      </c>
      <c r="J58">
        <v>6418</v>
      </c>
      <c r="K58">
        <v>3175</v>
      </c>
      <c r="L58">
        <v>3313</v>
      </c>
      <c r="M58">
        <v>3431</v>
      </c>
      <c r="N58">
        <v>3253</v>
      </c>
      <c r="O58">
        <v>3729</v>
      </c>
    </row>
    <row r="59" spans="1:17">
      <c r="A59" s="90" t="s">
        <v>62</v>
      </c>
      <c r="B59" s="90" t="s">
        <v>78</v>
      </c>
      <c r="C59" s="90" t="s">
        <v>1</v>
      </c>
      <c r="D59">
        <v>2.2496161222488761E-2</v>
      </c>
      <c r="E59">
        <v>9.4169649506330028E-3</v>
      </c>
      <c r="F59">
        <v>9.570340566173301E-3</v>
      </c>
      <c r="G59">
        <v>4.2636930141029842E-3</v>
      </c>
      <c r="H59">
        <v>2.9038155334080322E-2</v>
      </c>
      <c r="I59">
        <v>2.3513841402889601E-2</v>
      </c>
      <c r="J59">
        <v>3.4985963095205651E-2</v>
      </c>
      <c r="K59">
        <v>1.6883807498005849E-2</v>
      </c>
      <c r="L59">
        <v>1.951521220510706E-2</v>
      </c>
      <c r="M59">
        <v>1.7479685151692691E-2</v>
      </c>
      <c r="N59">
        <v>1.958564883106249E-2</v>
      </c>
      <c r="O59">
        <v>2.1131549420284928E-2</v>
      </c>
    </row>
    <row r="60" spans="1:17" s="102" customFormat="1">
      <c r="A60" s="102" t="s">
        <v>63</v>
      </c>
      <c r="B60" s="102" t="s">
        <v>64</v>
      </c>
      <c r="C60" s="102" t="s">
        <v>74</v>
      </c>
      <c r="D60" s="105">
        <v>158513</v>
      </c>
      <c r="E60" s="105">
        <v>164940</v>
      </c>
      <c r="F60" s="105">
        <v>172310</v>
      </c>
      <c r="G60" s="105">
        <v>173052</v>
      </c>
      <c r="H60" s="105">
        <v>164646</v>
      </c>
      <c r="I60" s="105">
        <v>177076</v>
      </c>
      <c r="J60" s="105">
        <v>177027</v>
      </c>
      <c r="K60" s="105">
        <v>184875</v>
      </c>
      <c r="L60" s="105">
        <v>166452</v>
      </c>
      <c r="M60" s="105">
        <v>192854</v>
      </c>
      <c r="N60" s="105">
        <v>162838</v>
      </c>
      <c r="O60" s="102">
        <v>172737</v>
      </c>
    </row>
    <row r="61" spans="1:17">
      <c r="A61" s="102" t="s">
        <v>63</v>
      </c>
      <c r="B61" s="102" t="s">
        <v>64</v>
      </c>
      <c r="C61" s="102" t="s">
        <v>143</v>
      </c>
      <c r="D61" s="107"/>
      <c r="E61" s="107"/>
      <c r="F61" s="107"/>
      <c r="G61" s="107"/>
      <c r="H61" s="107"/>
      <c r="I61" s="107"/>
      <c r="J61" s="107"/>
      <c r="K61" s="107"/>
      <c r="L61"/>
      <c r="M61"/>
      <c r="N61"/>
      <c r="O61"/>
    </row>
    <row r="62" spans="1:17">
      <c r="A62" s="102" t="s">
        <v>63</v>
      </c>
      <c r="B62" s="102" t="s">
        <v>64</v>
      </c>
      <c r="C62" s="102" t="s">
        <v>144</v>
      </c>
      <c r="D62">
        <v>171649</v>
      </c>
      <c r="E62">
        <v>174462</v>
      </c>
      <c r="F62">
        <v>190447</v>
      </c>
      <c r="G62">
        <v>186332</v>
      </c>
      <c r="H62">
        <v>177168</v>
      </c>
      <c r="I62">
        <v>193786</v>
      </c>
      <c r="J62">
        <v>201213</v>
      </c>
      <c r="K62">
        <v>203751</v>
      </c>
      <c r="L62">
        <v>160398</v>
      </c>
      <c r="M62">
        <v>201947</v>
      </c>
      <c r="N62">
        <v>166705</v>
      </c>
      <c r="O62">
        <v>219469</v>
      </c>
    </row>
    <row r="63" spans="1:17">
      <c r="A63" s="102" t="s">
        <v>63</v>
      </c>
      <c r="B63" s="102" t="s">
        <v>64</v>
      </c>
      <c r="C63" s="102" t="s">
        <v>145</v>
      </c>
      <c r="D63">
        <v>1.0585097526532274</v>
      </c>
      <c r="E63">
        <v>1.0477694765416676</v>
      </c>
      <c r="F63">
        <v>1.0946802701537577</v>
      </c>
      <c r="G63">
        <v>1.0721490508823714</v>
      </c>
      <c r="H63">
        <v>1.0448074541487291</v>
      </c>
      <c r="I63">
        <v>1.0686335061210985</v>
      </c>
      <c r="J63">
        <v>1.0968573686936138</v>
      </c>
      <c r="K63" s="103">
        <v>1.0834937516617922</v>
      </c>
      <c r="L63">
        <v>0.94482372691662009</v>
      </c>
      <c r="M63">
        <v>1.0288458109381766</v>
      </c>
      <c r="N63">
        <v>1.0036967686388787</v>
      </c>
      <c r="O63">
        <v>1.2436900026067343</v>
      </c>
    </row>
    <row r="64" spans="1:17">
      <c r="A64" s="102" t="s">
        <v>63</v>
      </c>
      <c r="B64" s="102" t="s">
        <v>64</v>
      </c>
      <c r="C64" s="102" t="s">
        <v>146</v>
      </c>
      <c r="D64">
        <v>171649</v>
      </c>
      <c r="E64">
        <v>174462</v>
      </c>
      <c r="F64">
        <v>190447</v>
      </c>
      <c r="G64">
        <v>186332</v>
      </c>
      <c r="H64">
        <v>177168</v>
      </c>
      <c r="I64">
        <v>193786</v>
      </c>
      <c r="J64">
        <v>201213</v>
      </c>
      <c r="K64">
        <v>203751</v>
      </c>
      <c r="L64">
        <v>160398</v>
      </c>
      <c r="M64">
        <v>201947</v>
      </c>
      <c r="N64">
        <v>166705</v>
      </c>
      <c r="O64">
        <v>219469</v>
      </c>
    </row>
    <row r="65" spans="1:15">
      <c r="A65" s="102" t="s">
        <v>63</v>
      </c>
      <c r="B65" s="102" t="s">
        <v>64</v>
      </c>
      <c r="C65" s="102" t="s">
        <v>147</v>
      </c>
      <c r="D65" s="103">
        <v>24.345724311024227</v>
      </c>
      <c r="E65" s="93">
        <v>24.098697960458356</v>
      </c>
      <c r="F65" s="93">
        <v>25.177646213536427</v>
      </c>
      <c r="G65" s="93">
        <v>24.659428170294547</v>
      </c>
      <c r="H65" s="93">
        <v>25.189597216488767</v>
      </c>
      <c r="I65" s="93">
        <v>25.633969339362523</v>
      </c>
      <c r="J65" s="93">
        <v>24.130862111259507</v>
      </c>
      <c r="K65" s="93">
        <v>23.539941504918904</v>
      </c>
      <c r="L65" s="93">
        <v>19.822401790710689</v>
      </c>
      <c r="M65" s="93">
        <v>21.585185113482947</v>
      </c>
      <c r="N65" s="93">
        <v>21.057558206043673</v>
      </c>
      <c r="O65" s="93">
        <v>27.14158058776195</v>
      </c>
    </row>
    <row r="66" spans="1:15" s="102" customFormat="1">
      <c r="A66" s="102" t="s">
        <v>63</v>
      </c>
      <c r="B66" s="102" t="s">
        <v>64</v>
      </c>
      <c r="C66" s="102" t="s">
        <v>148</v>
      </c>
      <c r="D66" s="105"/>
      <c r="E66" s="105"/>
      <c r="F66" s="105"/>
      <c r="G66" s="105"/>
      <c r="H66" s="105"/>
      <c r="I66" s="105"/>
      <c r="J66" s="105"/>
      <c r="K66" s="105"/>
      <c r="L66" s="105"/>
      <c r="M66" s="105"/>
      <c r="N66" s="105"/>
    </row>
    <row r="67" spans="1:15">
      <c r="A67" s="102" t="s">
        <v>63</v>
      </c>
      <c r="B67" s="102" t="s">
        <v>64</v>
      </c>
      <c r="C67" s="102" t="s">
        <v>149</v>
      </c>
      <c r="D67" s="107"/>
      <c r="E67" s="107"/>
      <c r="F67" s="107"/>
      <c r="G67" s="107"/>
      <c r="H67" s="107"/>
      <c r="I67" s="107"/>
      <c r="J67" s="107"/>
      <c r="K67" s="107"/>
      <c r="L67"/>
      <c r="M67"/>
      <c r="N67"/>
      <c r="O67"/>
    </row>
    <row r="68" spans="1:15">
      <c r="A68" s="102" t="s">
        <v>63</v>
      </c>
      <c r="B68" s="102" t="s">
        <v>64</v>
      </c>
      <c r="C68" s="102" t="s">
        <v>150</v>
      </c>
      <c r="D68"/>
      <c r="E68"/>
      <c r="F68"/>
      <c r="G68"/>
      <c r="H68"/>
      <c r="I68"/>
      <c r="J68"/>
      <c r="K68"/>
      <c r="L68"/>
      <c r="M68"/>
      <c r="N68"/>
      <c r="O68"/>
    </row>
    <row r="69" spans="1:15">
      <c r="A69" s="90">
        <v>19</v>
      </c>
      <c r="B69" s="90" t="s">
        <v>32</v>
      </c>
      <c r="C69" s="90" t="s">
        <v>37</v>
      </c>
      <c r="D69">
        <v>23</v>
      </c>
      <c r="E69">
        <v>23</v>
      </c>
      <c r="F69">
        <v>23</v>
      </c>
      <c r="G69" s="93">
        <v>23</v>
      </c>
      <c r="H69" s="93">
        <v>24.109319967488485</v>
      </c>
      <c r="I69" s="93">
        <v>23.987615204400729</v>
      </c>
      <c r="J69" s="93">
        <v>22</v>
      </c>
      <c r="K69" s="93">
        <v>21.725959627192015</v>
      </c>
      <c r="L69" s="93">
        <v>20.98</v>
      </c>
      <c r="M69" s="93">
        <v>20.980000000000004</v>
      </c>
      <c r="N69" s="93">
        <v>20.98</v>
      </c>
      <c r="O69" s="93">
        <v>21.823429094769651</v>
      </c>
    </row>
    <row r="70" spans="1:15">
      <c r="A70" s="90" t="s">
        <v>42</v>
      </c>
      <c r="B70" s="90">
        <v>0</v>
      </c>
      <c r="C70" s="90">
        <v>0</v>
      </c>
      <c r="D70"/>
      <c r="E70"/>
      <c r="F70"/>
      <c r="G70"/>
      <c r="H70"/>
      <c r="I70"/>
      <c r="J70"/>
      <c r="K70"/>
      <c r="L70"/>
      <c r="M70"/>
      <c r="N70"/>
      <c r="O70"/>
    </row>
    <row r="71" spans="1:15" s="102" customFormat="1">
      <c r="A71" s="102">
        <v>20</v>
      </c>
      <c r="B71" s="102" t="s">
        <v>29</v>
      </c>
      <c r="C71" s="102" t="s">
        <v>3</v>
      </c>
      <c r="D71" s="104">
        <v>3947927</v>
      </c>
      <c r="E71" s="104">
        <v>4012626</v>
      </c>
      <c r="F71" s="104">
        <v>4380281</v>
      </c>
      <c r="G71" s="104">
        <v>4285636</v>
      </c>
      <c r="H71" s="104">
        <v>4271400</v>
      </c>
      <c r="I71" s="104">
        <v>4648464</v>
      </c>
      <c r="J71" s="104">
        <v>4426686</v>
      </c>
      <c r="K71" s="104">
        <v>4426686</v>
      </c>
      <c r="L71" s="91">
        <v>3365150.04</v>
      </c>
      <c r="M71" s="91">
        <v>4236848.0600000005</v>
      </c>
      <c r="N71" s="91">
        <v>3497470.9</v>
      </c>
      <c r="O71" s="91">
        <v>4789566.16</v>
      </c>
    </row>
    <row r="72" spans="1:15">
      <c r="A72" s="90">
        <v>21</v>
      </c>
      <c r="B72" s="90" t="s">
        <v>47</v>
      </c>
      <c r="C72" s="90" t="s">
        <v>3</v>
      </c>
      <c r="D72">
        <v>643300</v>
      </c>
      <c r="E72">
        <v>2051500</v>
      </c>
      <c r="F72">
        <v>207023</v>
      </c>
      <c r="G72">
        <v>0</v>
      </c>
      <c r="H72">
        <v>0</v>
      </c>
      <c r="I72">
        <v>0</v>
      </c>
      <c r="J72">
        <v>81350</v>
      </c>
      <c r="K72">
        <v>513871</v>
      </c>
      <c r="L72">
        <v>40550</v>
      </c>
      <c r="M72">
        <v>0</v>
      </c>
      <c r="N72"/>
      <c r="O72"/>
    </row>
    <row r="73" spans="1:15">
      <c r="A73" s="90">
        <v>22</v>
      </c>
      <c r="B73" s="90" t="s">
        <v>33</v>
      </c>
      <c r="C73" s="90" t="s">
        <v>3</v>
      </c>
      <c r="D73">
        <v>88181</v>
      </c>
      <c r="E73">
        <v>94630</v>
      </c>
      <c r="F73">
        <v>143784</v>
      </c>
      <c r="G73">
        <v>110547</v>
      </c>
      <c r="H73">
        <v>127959</v>
      </c>
      <c r="I73">
        <v>133495</v>
      </c>
      <c r="J73">
        <v>134796.29999999999</v>
      </c>
      <c r="K73">
        <v>102073.55</v>
      </c>
      <c r="L73">
        <v>133877.75</v>
      </c>
      <c r="M73" s="107">
        <v>118604.83</v>
      </c>
      <c r="N73">
        <v>85082.35</v>
      </c>
      <c r="O73">
        <v>121850</v>
      </c>
    </row>
    <row r="74" spans="1:15">
      <c r="A74" s="90">
        <v>23</v>
      </c>
      <c r="B74" s="90" t="s">
        <v>48</v>
      </c>
      <c r="C74" s="90" t="s">
        <v>3</v>
      </c>
      <c r="D74">
        <v>35280</v>
      </c>
      <c r="E74">
        <v>36720</v>
      </c>
      <c r="F74">
        <v>41400</v>
      </c>
      <c r="G74">
        <v>37080</v>
      </c>
      <c r="H74">
        <v>39458</v>
      </c>
      <c r="I74">
        <v>43078</v>
      </c>
      <c r="J74">
        <v>43802</v>
      </c>
      <c r="K74">
        <v>46698</v>
      </c>
      <c r="L74">
        <v>40544</v>
      </c>
      <c r="M74">
        <v>43078</v>
      </c>
      <c r="N74">
        <v>45472</v>
      </c>
      <c r="O74">
        <v>45612</v>
      </c>
    </row>
    <row r="75" spans="1:15">
      <c r="A75" s="90">
        <v>24</v>
      </c>
      <c r="B75" s="90" t="s">
        <v>39</v>
      </c>
      <c r="C75" s="90" t="s">
        <v>3</v>
      </c>
      <c r="D75">
        <v>4714688</v>
      </c>
      <c r="E75">
        <v>6195476</v>
      </c>
      <c r="F75">
        <v>4772488</v>
      </c>
      <c r="G75">
        <v>4433263</v>
      </c>
      <c r="H75">
        <v>4438817</v>
      </c>
      <c r="I75">
        <v>4825037</v>
      </c>
      <c r="J75">
        <v>4686634.3</v>
      </c>
      <c r="K75">
        <v>5089328.55</v>
      </c>
      <c r="L75">
        <v>3580121.79</v>
      </c>
      <c r="M75">
        <v>4398530.8900000006</v>
      </c>
      <c r="N75">
        <v>3628025.25</v>
      </c>
      <c r="O75">
        <v>4957028.16</v>
      </c>
    </row>
    <row r="76" spans="1:15">
      <c r="A76" s="90">
        <v>25</v>
      </c>
      <c r="B76" s="90" t="s">
        <v>40</v>
      </c>
      <c r="C76" s="90" t="s">
        <v>36</v>
      </c>
      <c r="D76">
        <v>29.074117697843501</v>
      </c>
      <c r="E76">
        <v>37.208278280923437</v>
      </c>
      <c r="F76">
        <v>27.432033338123293</v>
      </c>
      <c r="G76">
        <v>25.508869747343102</v>
      </c>
      <c r="H76">
        <v>26.176900395117062</v>
      </c>
      <c r="I76">
        <v>26.607681702878569</v>
      </c>
      <c r="J76">
        <v>25.547898825260976</v>
      </c>
      <c r="K76">
        <v>27.063698750332357</v>
      </c>
      <c r="L76">
        <v>21.088691956528141</v>
      </c>
      <c r="M76">
        <v>22.408899763099576</v>
      </c>
      <c r="N76">
        <v>21.843599291954412</v>
      </c>
      <c r="O76">
        <v>28.090556594471458</v>
      </c>
    </row>
    <row r="77" spans="1:15">
      <c r="A77" s="90">
        <v>27</v>
      </c>
      <c r="B77" s="90" t="s">
        <v>43</v>
      </c>
      <c r="C77" s="90" t="s">
        <v>3</v>
      </c>
      <c r="D77"/>
      <c r="E77"/>
      <c r="F77"/>
      <c r="G77"/>
      <c r="H77"/>
      <c r="I77"/>
      <c r="J77"/>
      <c r="K77"/>
      <c r="L77"/>
      <c r="M77"/>
      <c r="N77"/>
      <c r="O77"/>
    </row>
    <row r="78" spans="1:15">
      <c r="A78" s="90">
        <v>28</v>
      </c>
      <c r="B78" s="90" t="s">
        <v>44</v>
      </c>
      <c r="C78" s="90" t="s">
        <v>36</v>
      </c>
      <c r="D78"/>
      <c r="E78"/>
      <c r="F78"/>
      <c r="G78"/>
      <c r="H78"/>
      <c r="I78"/>
      <c r="J78"/>
      <c r="K78"/>
      <c r="L78"/>
      <c r="M78"/>
      <c r="N78"/>
      <c r="O78"/>
    </row>
    <row r="79" spans="1:15">
      <c r="A79" s="90" t="s">
        <v>49</v>
      </c>
      <c r="B79" s="90">
        <v>0</v>
      </c>
      <c r="C79" s="90">
        <v>0</v>
      </c>
      <c r="D79"/>
      <c r="E79"/>
      <c r="F79"/>
      <c r="G79"/>
      <c r="H79"/>
      <c r="I79"/>
      <c r="J79"/>
      <c r="K79"/>
      <c r="L79"/>
      <c r="M79"/>
      <c r="N79"/>
      <c r="O79"/>
    </row>
    <row r="80" spans="1:15">
      <c r="A80" s="90">
        <v>29</v>
      </c>
      <c r="B80" s="90" t="s">
        <v>51</v>
      </c>
      <c r="C80" s="90" t="s">
        <v>50</v>
      </c>
      <c r="D80">
        <v>298</v>
      </c>
      <c r="E80">
        <v>298</v>
      </c>
      <c r="F80">
        <v>298</v>
      </c>
      <c r="G80">
        <v>296</v>
      </c>
      <c r="H80">
        <v>298</v>
      </c>
      <c r="I80">
        <v>298</v>
      </c>
      <c r="J80">
        <v>297</v>
      </c>
      <c r="K80">
        <v>292</v>
      </c>
      <c r="L80">
        <v>295</v>
      </c>
      <c r="M80">
        <v>297</v>
      </c>
      <c r="N80">
        <v>298</v>
      </c>
      <c r="O80">
        <v>297</v>
      </c>
    </row>
    <row r="81" spans="1:15">
      <c r="A81" s="90">
        <v>30</v>
      </c>
      <c r="B81" s="90" t="s">
        <v>52</v>
      </c>
      <c r="C81" s="90" t="s">
        <v>50</v>
      </c>
      <c r="D81">
        <v>42</v>
      </c>
      <c r="E81">
        <v>43</v>
      </c>
      <c r="F81">
        <v>43</v>
      </c>
      <c r="G81">
        <v>42</v>
      </c>
      <c r="H81">
        <v>41</v>
      </c>
      <c r="I81">
        <v>41</v>
      </c>
      <c r="J81">
        <v>41</v>
      </c>
      <c r="K81">
        <v>41</v>
      </c>
      <c r="L81">
        <v>42</v>
      </c>
      <c r="M81">
        <v>43</v>
      </c>
      <c r="N81">
        <v>43</v>
      </c>
      <c r="O81">
        <v>42</v>
      </c>
    </row>
    <row r="82" spans="1:15">
      <c r="A82" s="90">
        <v>31</v>
      </c>
      <c r="B82" s="90" t="s">
        <v>53</v>
      </c>
      <c r="C82" s="90" t="s">
        <v>50</v>
      </c>
      <c r="D82">
        <v>312</v>
      </c>
      <c r="E82">
        <v>314</v>
      </c>
      <c r="F82">
        <v>314</v>
      </c>
      <c r="G82">
        <v>312</v>
      </c>
      <c r="H82">
        <v>312</v>
      </c>
      <c r="I82">
        <v>312</v>
      </c>
      <c r="J82">
        <v>311</v>
      </c>
      <c r="K82">
        <v>311</v>
      </c>
      <c r="L82">
        <v>311</v>
      </c>
      <c r="M82">
        <v>313</v>
      </c>
      <c r="N82">
        <v>311</v>
      </c>
      <c r="O82">
        <v>311</v>
      </c>
    </row>
    <row r="83" spans="1:15">
      <c r="A83" s="90">
        <v>32</v>
      </c>
      <c r="B83" s="90" t="s">
        <v>54</v>
      </c>
      <c r="C83" s="90" t="s">
        <v>50</v>
      </c>
      <c r="D83">
        <v>134</v>
      </c>
      <c r="E83">
        <v>136</v>
      </c>
      <c r="F83">
        <v>136</v>
      </c>
      <c r="G83">
        <v>134</v>
      </c>
      <c r="H83">
        <v>134</v>
      </c>
      <c r="I83">
        <v>134</v>
      </c>
      <c r="J83">
        <v>134</v>
      </c>
      <c r="K83">
        <v>134</v>
      </c>
      <c r="L83">
        <v>135</v>
      </c>
      <c r="M83">
        <v>137</v>
      </c>
      <c r="N83">
        <v>137</v>
      </c>
      <c r="O83">
        <v>136</v>
      </c>
    </row>
    <row r="84" spans="1:15">
      <c r="A84" s="90">
        <v>29</v>
      </c>
      <c r="B84" s="90" t="s">
        <v>51</v>
      </c>
      <c r="C84" s="90" t="s">
        <v>50</v>
      </c>
      <c r="D84" s="101">
        <v>294</v>
      </c>
      <c r="E84">
        <v>291</v>
      </c>
      <c r="F84" s="90">
        <v>286</v>
      </c>
      <c r="G84" s="90">
        <v>284</v>
      </c>
      <c r="H84" s="90">
        <v>285</v>
      </c>
      <c r="I84" s="90">
        <v>285</v>
      </c>
      <c r="J84" s="90">
        <v>285</v>
      </c>
      <c r="K84" s="90">
        <v>283</v>
      </c>
      <c r="L84" s="90">
        <v>284</v>
      </c>
      <c r="M84" s="90">
        <v>284</v>
      </c>
      <c r="N84" s="90">
        <v>285</v>
      </c>
      <c r="O84">
        <v>284</v>
      </c>
    </row>
    <row r="85" spans="1:15">
      <c r="A85" s="90">
        <v>30</v>
      </c>
      <c r="B85" s="90" t="s">
        <v>52</v>
      </c>
      <c r="C85" s="90" t="s">
        <v>50</v>
      </c>
      <c r="D85" s="101">
        <v>42</v>
      </c>
      <c r="E85">
        <v>41</v>
      </c>
      <c r="F85" s="90">
        <v>41</v>
      </c>
      <c r="G85" s="90">
        <v>40</v>
      </c>
      <c r="H85" s="90">
        <v>39</v>
      </c>
      <c r="I85" s="90">
        <v>39</v>
      </c>
      <c r="J85" s="90">
        <v>39</v>
      </c>
      <c r="K85" s="90">
        <v>39</v>
      </c>
      <c r="L85" s="90">
        <v>40</v>
      </c>
      <c r="M85" s="90">
        <v>41</v>
      </c>
      <c r="N85" s="90">
        <v>41</v>
      </c>
      <c r="O85">
        <v>42</v>
      </c>
    </row>
    <row r="86" spans="1:15">
      <c r="A86" s="90">
        <v>31</v>
      </c>
      <c r="B86" s="90" t="s">
        <v>53</v>
      </c>
      <c r="C86" s="90" t="s">
        <v>50</v>
      </c>
      <c r="D86" s="101">
        <v>312</v>
      </c>
      <c r="E86">
        <v>309</v>
      </c>
      <c r="F86" s="90">
        <v>306</v>
      </c>
      <c r="G86" s="90">
        <v>305</v>
      </c>
      <c r="H86" s="90">
        <v>304</v>
      </c>
      <c r="I86" s="90">
        <v>304</v>
      </c>
      <c r="J86" s="90">
        <v>304</v>
      </c>
      <c r="K86" s="90">
        <v>301</v>
      </c>
      <c r="L86" s="90">
        <v>303</v>
      </c>
      <c r="M86" s="90">
        <v>303</v>
      </c>
      <c r="N86" s="90">
        <v>302</v>
      </c>
      <c r="O86">
        <v>305</v>
      </c>
    </row>
    <row r="87" spans="1:15">
      <c r="A87" s="90">
        <v>32</v>
      </c>
      <c r="B87" s="90" t="s">
        <v>54</v>
      </c>
      <c r="C87" s="90" t="s">
        <v>50</v>
      </c>
      <c r="D87" s="101">
        <v>134</v>
      </c>
      <c r="E87">
        <v>131</v>
      </c>
      <c r="F87" s="90">
        <v>129</v>
      </c>
      <c r="G87" s="90">
        <v>129</v>
      </c>
      <c r="H87" s="90">
        <v>130</v>
      </c>
      <c r="I87" s="90">
        <v>130</v>
      </c>
      <c r="J87" s="90">
        <v>130</v>
      </c>
      <c r="K87" s="90">
        <v>130</v>
      </c>
      <c r="L87" s="90">
        <v>132</v>
      </c>
      <c r="M87" s="90">
        <v>132</v>
      </c>
      <c r="N87" s="90">
        <v>132</v>
      </c>
      <c r="O87">
        <v>132</v>
      </c>
    </row>
    <row r="88" spans="1:15">
      <c r="A88" s="90">
        <v>33</v>
      </c>
      <c r="B88" s="90" t="s">
        <v>55</v>
      </c>
      <c r="C88" s="90" t="s">
        <v>1</v>
      </c>
      <c r="D88" s="100">
        <v>0.98657718120805371</v>
      </c>
      <c r="E88" s="100">
        <v>0.97651006711409394</v>
      </c>
      <c r="F88" s="100">
        <v>0.95973154362416102</v>
      </c>
      <c r="G88" s="100">
        <v>0.95945945945945943</v>
      </c>
      <c r="H88" s="100">
        <v>0.9563758389261745</v>
      </c>
      <c r="I88" s="100">
        <v>0.9563758389261745</v>
      </c>
      <c r="J88" s="100">
        <v>0.95959595959595956</v>
      </c>
      <c r="K88" s="100">
        <v>0.96917808219178081</v>
      </c>
      <c r="L88" s="100">
        <v>0.96271186440677969</v>
      </c>
      <c r="M88" s="100">
        <v>0.95622895622895621</v>
      </c>
      <c r="N88" s="100">
        <v>0.9563758389261745</v>
      </c>
      <c r="O88" s="100">
        <v>0.95622895622895621</v>
      </c>
    </row>
    <row r="89" spans="1:15">
      <c r="A89" s="90">
        <v>34</v>
      </c>
      <c r="B89" s="90" t="s">
        <v>56</v>
      </c>
      <c r="C89" s="90" t="s">
        <v>1</v>
      </c>
      <c r="D89" s="100">
        <v>1</v>
      </c>
      <c r="E89" s="100">
        <v>0.95348837209302328</v>
      </c>
      <c r="F89" s="100">
        <v>0.95348837209302328</v>
      </c>
      <c r="G89" s="100">
        <v>0.95238095238095233</v>
      </c>
      <c r="H89" s="100">
        <v>0.95121951219512191</v>
      </c>
      <c r="I89" s="100">
        <v>0.95121951219512191</v>
      </c>
      <c r="J89" s="100">
        <v>0.95121951219512191</v>
      </c>
      <c r="K89" s="100">
        <v>0.95121951219512191</v>
      </c>
      <c r="L89" s="100">
        <v>0.95238095238095233</v>
      </c>
      <c r="M89" s="100">
        <v>0.95348837209302328</v>
      </c>
      <c r="N89" s="100">
        <v>0.95348837209302328</v>
      </c>
      <c r="O89" s="100">
        <v>1</v>
      </c>
    </row>
    <row r="90" spans="1:15">
      <c r="A90" s="90">
        <v>35</v>
      </c>
      <c r="B90" s="90" t="s">
        <v>57</v>
      </c>
      <c r="C90" s="90" t="s">
        <v>1</v>
      </c>
      <c r="D90" s="100">
        <v>1</v>
      </c>
      <c r="E90" s="100">
        <v>0.98407643312101911</v>
      </c>
      <c r="F90" s="100">
        <v>0.97452229299363058</v>
      </c>
      <c r="G90" s="100">
        <v>0.97756410256410253</v>
      </c>
      <c r="H90" s="100">
        <v>0.97435897435897434</v>
      </c>
      <c r="I90" s="100">
        <v>0.97435897435897434</v>
      </c>
      <c r="J90" s="100">
        <v>0.977491961414791</v>
      </c>
      <c r="K90" s="100">
        <v>0.96784565916398713</v>
      </c>
      <c r="L90" s="100">
        <v>0.97427652733118975</v>
      </c>
      <c r="M90" s="100">
        <v>0.96805111821086265</v>
      </c>
      <c r="N90" s="100">
        <v>0.97106109324758838</v>
      </c>
      <c r="O90" s="100">
        <v>0.98070739549839225</v>
      </c>
    </row>
    <row r="91" spans="1:15">
      <c r="A91" s="90">
        <v>36</v>
      </c>
      <c r="B91" s="90" t="s">
        <v>58</v>
      </c>
      <c r="C91" s="90" t="s">
        <v>1</v>
      </c>
      <c r="D91" s="100">
        <v>1</v>
      </c>
      <c r="E91" s="100">
        <v>0.96323529411764708</v>
      </c>
      <c r="F91" s="100">
        <v>0.94852941176470584</v>
      </c>
      <c r="G91" s="100">
        <v>0.96268656716417911</v>
      </c>
      <c r="H91" s="100">
        <v>0.97014925373134331</v>
      </c>
      <c r="I91" s="100">
        <v>0.97014925373134331</v>
      </c>
      <c r="J91" s="100">
        <v>0.97014925373134331</v>
      </c>
      <c r="K91" s="100">
        <v>0.97014925373134331</v>
      </c>
      <c r="L91" s="100">
        <v>0.97777777777777775</v>
      </c>
      <c r="M91" s="100">
        <v>0.96350364963503654</v>
      </c>
      <c r="N91" s="100">
        <v>0.96350364963503654</v>
      </c>
      <c r="O91" s="100">
        <v>0.97058823529411764</v>
      </c>
    </row>
    <row r="92" spans="1:15">
      <c r="A92" s="90">
        <v>0</v>
      </c>
      <c r="B92" s="90">
        <v>0</v>
      </c>
      <c r="C92" s="90">
        <v>0</v>
      </c>
      <c r="D92"/>
      <c r="E92"/>
      <c r="F92"/>
      <c r="G92"/>
      <c r="H92"/>
      <c r="I92"/>
      <c r="J92"/>
      <c r="K92"/>
      <c r="L92"/>
      <c r="M92"/>
      <c r="N92"/>
      <c r="O92"/>
    </row>
    <row r="93" spans="1:15">
      <c r="A93" s="90">
        <v>0</v>
      </c>
      <c r="B93" s="90">
        <v>0</v>
      </c>
      <c r="C93" s="90">
        <v>0</v>
      </c>
      <c r="D93"/>
      <c r="E93"/>
      <c r="F93"/>
      <c r="G93"/>
      <c r="H93"/>
      <c r="I93"/>
      <c r="J93"/>
      <c r="K93"/>
      <c r="L93"/>
      <c r="M93"/>
      <c r="N93"/>
      <c r="O93"/>
    </row>
    <row r="94" spans="1:15">
      <c r="A94" s="90">
        <v>0</v>
      </c>
      <c r="B94" s="90">
        <v>0</v>
      </c>
      <c r="C94" s="90">
        <v>0</v>
      </c>
      <c r="D94"/>
      <c r="E94"/>
      <c r="F94"/>
      <c r="G94"/>
      <c r="H94"/>
      <c r="I94"/>
      <c r="J94"/>
      <c r="K94"/>
      <c r="L94"/>
      <c r="M94"/>
      <c r="N94"/>
      <c r="O94"/>
    </row>
    <row r="95" spans="1:15">
      <c r="A95" s="90">
        <v>0</v>
      </c>
      <c r="B95" s="90">
        <v>0</v>
      </c>
      <c r="C95" s="90">
        <v>0</v>
      </c>
      <c r="D95"/>
      <c r="E95"/>
      <c r="F95"/>
      <c r="G95"/>
      <c r="H95"/>
      <c r="I95"/>
      <c r="J95"/>
      <c r="K95"/>
      <c r="L95"/>
      <c r="M95"/>
      <c r="N95"/>
      <c r="O95"/>
    </row>
    <row r="96" spans="1:15">
      <c r="A96" s="90">
        <v>0</v>
      </c>
      <c r="B96" s="90">
        <v>0</v>
      </c>
      <c r="C96" s="90">
        <v>0</v>
      </c>
      <c r="D96"/>
      <c r="E96"/>
      <c r="F96"/>
      <c r="G96"/>
      <c r="H96"/>
      <c r="I96"/>
      <c r="J96"/>
      <c r="K96"/>
      <c r="L96"/>
      <c r="M96"/>
      <c r="N96"/>
      <c r="O96"/>
    </row>
    <row r="97" spans="1:15">
      <c r="A97" s="90">
        <v>0</v>
      </c>
      <c r="B97" s="90">
        <v>0</v>
      </c>
      <c r="C97" s="90">
        <v>0</v>
      </c>
      <c r="D97"/>
      <c r="E97"/>
      <c r="F97"/>
      <c r="G97"/>
      <c r="H97"/>
      <c r="I97"/>
      <c r="J97"/>
      <c r="K97"/>
      <c r="L97"/>
      <c r="M97"/>
      <c r="N97"/>
      <c r="O97"/>
    </row>
    <row r="98" spans="1:15">
      <c r="A98" s="90">
        <v>0</v>
      </c>
      <c r="B98" s="90">
        <v>0</v>
      </c>
      <c r="C98" s="90">
        <v>0</v>
      </c>
      <c r="D98"/>
      <c r="E98"/>
      <c r="F98"/>
      <c r="G98"/>
      <c r="H98"/>
      <c r="I98"/>
      <c r="J98"/>
      <c r="K98"/>
      <c r="L98"/>
      <c r="M98"/>
      <c r="N98"/>
      <c r="O98"/>
    </row>
    <row r="99" spans="1:15">
      <c r="A99" s="90">
        <v>0</v>
      </c>
      <c r="B99" s="90">
        <v>0</v>
      </c>
      <c r="C99" s="90">
        <v>0</v>
      </c>
      <c r="D99"/>
      <c r="E99"/>
      <c r="F99"/>
      <c r="G99"/>
      <c r="H99"/>
      <c r="I99"/>
      <c r="J99"/>
      <c r="K99"/>
      <c r="L99"/>
      <c r="M99"/>
      <c r="N99"/>
      <c r="O99"/>
    </row>
    <row r="100" spans="1:15">
      <c r="A100" s="90">
        <v>0</v>
      </c>
      <c r="B100" s="90">
        <v>0</v>
      </c>
      <c r="C100" s="90">
        <v>0</v>
      </c>
      <c r="D100"/>
      <c r="E100"/>
      <c r="F100"/>
      <c r="G100"/>
      <c r="H100"/>
      <c r="I100"/>
      <c r="J100"/>
      <c r="K100"/>
      <c r="L100"/>
      <c r="M100"/>
      <c r="N100"/>
      <c r="O100"/>
    </row>
    <row r="101" spans="1:15">
      <c r="A101" s="90">
        <v>0</v>
      </c>
      <c r="B101" s="90">
        <v>0</v>
      </c>
      <c r="C101" s="90">
        <v>0</v>
      </c>
      <c r="D101"/>
      <c r="E101"/>
      <c r="F101"/>
      <c r="G101"/>
      <c r="H101"/>
      <c r="I101"/>
      <c r="J101"/>
      <c r="K101"/>
      <c r="L101"/>
      <c r="M101"/>
      <c r="N101"/>
      <c r="O101"/>
    </row>
    <row r="102" spans="1:15">
      <c r="A102" s="90">
        <v>0</v>
      </c>
      <c r="B102" s="90">
        <v>0</v>
      </c>
      <c r="C102" s="90">
        <v>0</v>
      </c>
      <c r="D102"/>
      <c r="E102"/>
      <c r="F102"/>
      <c r="G102"/>
      <c r="H102"/>
      <c r="I102"/>
      <c r="J102"/>
      <c r="K102"/>
      <c r="L102"/>
      <c r="M102"/>
      <c r="N102"/>
      <c r="O102"/>
    </row>
    <row r="103" spans="1:15">
      <c r="A103" s="90">
        <v>0</v>
      </c>
      <c r="B103" s="90">
        <v>0</v>
      </c>
      <c r="C103" s="90">
        <v>0</v>
      </c>
      <c r="D103"/>
      <c r="E103"/>
      <c r="F103"/>
      <c r="G103"/>
      <c r="H103"/>
      <c r="I103"/>
      <c r="J103"/>
      <c r="K103"/>
      <c r="L103"/>
      <c r="M103"/>
      <c r="N103"/>
      <c r="O103"/>
    </row>
    <row r="104" spans="1:15">
      <c r="A104" s="90">
        <v>0</v>
      </c>
      <c r="B104" s="90">
        <v>0</v>
      </c>
      <c r="C104" s="90">
        <v>0</v>
      </c>
      <c r="D104"/>
      <c r="E104"/>
      <c r="F104"/>
      <c r="G104"/>
      <c r="H104"/>
      <c r="I104"/>
      <c r="J104"/>
      <c r="K104"/>
      <c r="L104"/>
      <c r="M104"/>
      <c r="N104"/>
      <c r="O104"/>
    </row>
    <row r="105" spans="1:15">
      <c r="A105" s="90">
        <v>0</v>
      </c>
      <c r="B105" s="90">
        <v>0</v>
      </c>
      <c r="C105" s="90">
        <v>0</v>
      </c>
      <c r="D105"/>
      <c r="E105"/>
      <c r="F105"/>
      <c r="G105"/>
      <c r="H105"/>
      <c r="I105"/>
      <c r="J105"/>
      <c r="K105"/>
      <c r="L105"/>
      <c r="M105"/>
      <c r="N105"/>
      <c r="O105"/>
    </row>
    <row r="106" spans="1:15">
      <c r="A106" s="90">
        <v>0</v>
      </c>
      <c r="B106" s="90">
        <v>0</v>
      </c>
      <c r="C106" s="90">
        <v>0</v>
      </c>
      <c r="D106"/>
      <c r="E106"/>
      <c r="F106"/>
      <c r="G106"/>
      <c r="H106"/>
      <c r="I106"/>
      <c r="J106"/>
      <c r="K106"/>
      <c r="L106"/>
      <c r="M106"/>
      <c r="N106"/>
      <c r="O106"/>
    </row>
    <row r="107" spans="1:15">
      <c r="A107" s="90">
        <v>0</v>
      </c>
      <c r="B107" s="90">
        <v>0</v>
      </c>
      <c r="C107" s="90">
        <v>0</v>
      </c>
      <c r="D107"/>
      <c r="E107"/>
      <c r="F107"/>
      <c r="G107"/>
      <c r="H107"/>
      <c r="I107"/>
      <c r="J107"/>
      <c r="K107"/>
      <c r="L107"/>
      <c r="M107"/>
      <c r="N107"/>
      <c r="O107"/>
    </row>
    <row r="108" spans="1:15">
      <c r="A108" s="90">
        <v>0</v>
      </c>
      <c r="B108" s="90">
        <v>0</v>
      </c>
      <c r="C108" s="90">
        <v>0</v>
      </c>
      <c r="D108"/>
      <c r="E108"/>
      <c r="F108"/>
      <c r="G108"/>
      <c r="H108"/>
      <c r="I108"/>
      <c r="J108"/>
      <c r="K108"/>
      <c r="L108"/>
      <c r="M108"/>
      <c r="N108"/>
      <c r="O108"/>
    </row>
    <row r="109" spans="1:15">
      <c r="A109" s="90">
        <v>0</v>
      </c>
      <c r="B109" s="90">
        <v>0</v>
      </c>
      <c r="C109" s="90">
        <v>0</v>
      </c>
      <c r="D109"/>
      <c r="E109"/>
      <c r="F109"/>
      <c r="G109"/>
      <c r="H109"/>
      <c r="I109"/>
      <c r="J109"/>
      <c r="K109"/>
      <c r="L109"/>
      <c r="M109"/>
      <c r="N109"/>
      <c r="O109"/>
    </row>
    <row r="110" spans="1:15">
      <c r="A110" s="90">
        <v>0</v>
      </c>
      <c r="B110" s="90">
        <v>0</v>
      </c>
      <c r="C110" s="90">
        <v>0</v>
      </c>
      <c r="D110"/>
      <c r="E110"/>
      <c r="F110"/>
      <c r="G110"/>
      <c r="H110"/>
      <c r="I110"/>
      <c r="J110"/>
      <c r="K110"/>
      <c r="L110"/>
      <c r="M110"/>
      <c r="N110"/>
      <c r="O110"/>
    </row>
    <row r="111" spans="1:15">
      <c r="A111" s="90">
        <v>0</v>
      </c>
      <c r="B111" s="90">
        <v>0</v>
      </c>
      <c r="C111" s="90">
        <v>0</v>
      </c>
      <c r="D111"/>
      <c r="E111"/>
      <c r="F111"/>
      <c r="G111"/>
      <c r="H111"/>
      <c r="I111"/>
      <c r="J111"/>
      <c r="K111"/>
      <c r="L111"/>
      <c r="M111"/>
      <c r="N111"/>
      <c r="O111"/>
    </row>
    <row r="112" spans="1:15">
      <c r="A112" s="90">
        <v>0</v>
      </c>
      <c r="B112" s="90">
        <v>0</v>
      </c>
      <c r="C112" s="90">
        <v>0</v>
      </c>
      <c r="D112"/>
      <c r="E112"/>
      <c r="F112"/>
      <c r="G112"/>
      <c r="H112"/>
      <c r="I112"/>
      <c r="J112"/>
      <c r="K112"/>
      <c r="L112"/>
      <c r="M112"/>
      <c r="N112"/>
      <c r="O11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O109"/>
  <sheetViews>
    <sheetView topLeftCell="E1" workbookViewId="0">
      <selection activeCell="G12" sqref="G12"/>
    </sheetView>
  </sheetViews>
  <sheetFormatPr defaultColWidth="9.1796875" defaultRowHeight="14.5"/>
  <cols>
    <col min="1" max="1" width="9.1796875" style="90"/>
    <col min="2" max="2" width="35.81640625" style="90" customWidth="1"/>
    <col min="3" max="3" width="9.1796875" style="90"/>
    <col min="4" max="15" width="13.453125" style="90" bestFit="1" customWidth="1"/>
    <col min="16" max="16384" width="9.1796875" style="90"/>
  </cols>
  <sheetData>
    <row r="1" spans="1:15">
      <c r="B1" s="90">
        <f>'Dashboard Production Quality'!B1</f>
        <v>0</v>
      </c>
      <c r="C1" s="90">
        <f>'Dashboard Production Quality'!C1</f>
        <v>0</v>
      </c>
    </row>
    <row r="2" spans="1:15">
      <c r="B2" s="90">
        <f>'Dashboard Production Quality'!B2</f>
        <v>46054</v>
      </c>
      <c r="C2" s="90">
        <f>'Dashboard Production Quality'!C2</f>
        <v>0</v>
      </c>
    </row>
    <row r="3" spans="1:15">
      <c r="B3" s="90">
        <f>'Dashboard Production Quality'!B3</f>
        <v>0</v>
      </c>
      <c r="C3" s="90">
        <f>'Dashboard Production Quality'!C3</f>
        <v>0</v>
      </c>
    </row>
    <row r="4" spans="1:15">
      <c r="A4" s="90">
        <f>'Dashboard Production Quality'!A4</f>
        <v>0</v>
      </c>
      <c r="C4" s="90" t="str">
        <f>'Dashboard Production Quality'!C4</f>
        <v>Unit</v>
      </c>
      <c r="D4" s="90" t="s">
        <v>114</v>
      </c>
      <c r="E4" s="90" t="s">
        <v>115</v>
      </c>
      <c r="F4" s="90" t="s">
        <v>116</v>
      </c>
      <c r="G4" s="90" t="s">
        <v>117</v>
      </c>
      <c r="H4" s="90" t="s">
        <v>118</v>
      </c>
      <c r="I4" s="90" t="s">
        <v>119</v>
      </c>
      <c r="J4" s="90" t="s">
        <v>120</v>
      </c>
      <c r="K4" s="90" t="s">
        <v>121</v>
      </c>
      <c r="L4" s="90" t="s">
        <v>122</v>
      </c>
      <c r="M4" s="90" t="s">
        <v>123</v>
      </c>
      <c r="N4" s="90" t="s">
        <v>124</v>
      </c>
      <c r="O4" s="90" t="s">
        <v>125</v>
      </c>
    </row>
    <row r="5" spans="1:15">
      <c r="A5" s="90" t="str">
        <f>'Dashboard Production Quality'!A5</f>
        <v xml:space="preserve">DASHBOARD - VOLUMES PRODUCED - NON-REVENUE WATER </v>
      </c>
      <c r="B5" s="90">
        <f>'Dashboard Production Quality'!B5</f>
        <v>0</v>
      </c>
      <c r="C5" s="90">
        <f>'Dashboard Production Quality'!C5</f>
        <v>0</v>
      </c>
      <c r="D5"/>
      <c r="E5"/>
      <c r="F5"/>
      <c r="G5"/>
      <c r="H5"/>
      <c r="I5"/>
      <c r="J5"/>
      <c r="K5"/>
      <c r="L5"/>
      <c r="M5"/>
      <c r="N5"/>
      <c r="O5"/>
    </row>
    <row r="6" spans="1:15">
      <c r="A6" s="90">
        <f>'Dashboard Production Quality'!A6</f>
        <v>1</v>
      </c>
      <c r="B6" s="90" t="str">
        <f>'Dashboard Production Quality'!B6</f>
        <v>DTI PRODUCTION SITE</v>
      </c>
      <c r="C6" s="90">
        <f>'Dashboard Production Quality'!C6</f>
        <v>0</v>
      </c>
      <c r="D6"/>
      <c r="E6"/>
      <c r="F6"/>
      <c r="G6"/>
      <c r="H6"/>
      <c r="I6"/>
      <c r="J6"/>
      <c r="K6"/>
      <c r="L6"/>
      <c r="M6"/>
      <c r="N6"/>
      <c r="O6"/>
    </row>
    <row r="7" spans="1:15">
      <c r="A7" s="90" t="str">
        <f>'Dashboard Production Quality'!A7</f>
        <v>1a</v>
      </c>
      <c r="B7" s="90" t="str">
        <f>'Dashboard Production Quality'!B7</f>
        <v>Water Volume Abstracted</v>
      </c>
      <c r="C7" s="90" t="str">
        <f>'Dashboard Production Quality'!C7</f>
        <v>M3</v>
      </c>
      <c r="D7" s="91">
        <v>67483</v>
      </c>
      <c r="E7" s="91">
        <v>73051</v>
      </c>
      <c r="F7" s="91">
        <v>73357</v>
      </c>
      <c r="G7" s="91">
        <v>71430</v>
      </c>
      <c r="H7" s="91">
        <v>67829</v>
      </c>
      <c r="I7" s="91">
        <v>64481</v>
      </c>
      <c r="J7" s="91">
        <v>73500</v>
      </c>
      <c r="K7" s="91">
        <v>64542</v>
      </c>
      <c r="L7" s="91">
        <v>58655</v>
      </c>
      <c r="M7" s="91">
        <v>67263</v>
      </c>
      <c r="N7" s="91">
        <v>74275</v>
      </c>
      <c r="O7" s="91">
        <v>67700</v>
      </c>
    </row>
    <row r="8" spans="1:15">
      <c r="A8" s="90" t="str">
        <f>'Dashboard Production Quality'!A9</f>
        <v>1c</v>
      </c>
      <c r="B8" s="90" t="str">
        <f>'Dashboard Production Quality'!B9</f>
        <v>Power Grid</v>
      </c>
      <c r="C8" s="90" t="str">
        <f>'Dashboard Production Quality'!C9</f>
        <v>KWH</v>
      </c>
      <c r="D8" s="91">
        <v>77353</v>
      </c>
      <c r="E8" s="91">
        <v>162197</v>
      </c>
      <c r="F8" s="91">
        <v>251045</v>
      </c>
      <c r="G8" s="91">
        <v>331345</v>
      </c>
      <c r="H8" s="91">
        <v>425812</v>
      </c>
      <c r="I8" s="91">
        <v>500500</v>
      </c>
      <c r="J8" s="91">
        <v>585536</v>
      </c>
      <c r="K8" s="91">
        <v>660080</v>
      </c>
      <c r="L8" s="91">
        <v>728735</v>
      </c>
      <c r="M8" s="91">
        <v>806699</v>
      </c>
      <c r="N8" s="91">
        <v>893086</v>
      </c>
      <c r="O8" s="91">
        <v>972102</v>
      </c>
    </row>
    <row r="9" spans="1:15">
      <c r="A9" s="90" t="str">
        <f>'Dashboard Production Quality'!A13</f>
        <v>1g</v>
      </c>
      <c r="B9" s="90" t="str">
        <f>'Dashboard Production Quality'!B13</f>
        <v>Power  Efficiency</v>
      </c>
      <c r="C9" s="90" t="str">
        <f>'Dashboard Production Quality'!C13</f>
        <v>KWH/M3</v>
      </c>
      <c r="D9" s="94">
        <v>1.1462590578367886</v>
      </c>
      <c r="E9" s="94">
        <v>1.1614351617363212</v>
      </c>
      <c r="F9" s="94">
        <v>1.2111727578826834</v>
      </c>
      <c r="G9" s="94">
        <v>1.124177516449671</v>
      </c>
      <c r="H9" s="94">
        <v>1.3927228766456825</v>
      </c>
      <c r="I9" s="94">
        <v>1.1582946914594996</v>
      </c>
      <c r="J9" s="94">
        <v>1.156952380952381</v>
      </c>
      <c r="K9" s="94">
        <v>1.1549688574881471</v>
      </c>
      <c r="L9" s="94">
        <v>1.1704884494075527</v>
      </c>
      <c r="M9" s="94">
        <v>1.1590919227509924</v>
      </c>
      <c r="N9" s="94">
        <v>1.1630696735106025</v>
      </c>
      <c r="O9" s="91">
        <v>1.1599999999999999</v>
      </c>
    </row>
    <row r="10" spans="1:15">
      <c r="A10" s="90" t="str">
        <f>'Dashboard Production Quality'!A14</f>
        <v>1h</v>
      </c>
      <c r="B10" s="90" t="str">
        <f>'Dashboard Production Quality'!B14</f>
        <v>Production Loss</v>
      </c>
      <c r="C10" s="90" t="str">
        <f>'Dashboard Production Quality'!C14</f>
        <v>M3</v>
      </c>
      <c r="D10" s="91">
        <f>0.025*D7</f>
        <v>1687.075</v>
      </c>
      <c r="E10" s="91">
        <f t="shared" ref="E10:O10" si="0">0.025*E7</f>
        <v>1826.2750000000001</v>
      </c>
      <c r="F10" s="91">
        <f t="shared" si="0"/>
        <v>1833.9250000000002</v>
      </c>
      <c r="G10" s="91">
        <f t="shared" si="0"/>
        <v>1785.75</v>
      </c>
      <c r="H10" s="91">
        <f t="shared" si="0"/>
        <v>1695.7250000000001</v>
      </c>
      <c r="I10" s="91">
        <f t="shared" si="0"/>
        <v>1612.0250000000001</v>
      </c>
      <c r="J10" s="91">
        <f t="shared" si="0"/>
        <v>1837.5</v>
      </c>
      <c r="K10" s="91">
        <f t="shared" si="0"/>
        <v>1613.5500000000002</v>
      </c>
      <c r="L10" s="91">
        <f t="shared" si="0"/>
        <v>1466.375</v>
      </c>
      <c r="M10" s="91">
        <f t="shared" si="0"/>
        <v>1681.575</v>
      </c>
      <c r="N10" s="91">
        <f t="shared" si="0"/>
        <v>1856.875</v>
      </c>
      <c r="O10" s="91">
        <f t="shared" si="0"/>
        <v>1692.5</v>
      </c>
    </row>
    <row r="11" spans="1:15">
      <c r="A11" s="90">
        <f>'Dashboard Production Quality'!A16</f>
        <v>2</v>
      </c>
      <c r="B11" s="90" t="str">
        <f>'Dashboard Production Quality'!B16</f>
        <v>WATERWORKS PRODUCTION SITE</v>
      </c>
      <c r="C11" s="90">
        <f>'Dashboard Production Quality'!C16</f>
        <v>0</v>
      </c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1"/>
    </row>
    <row r="12" spans="1:15">
      <c r="A12" s="90" t="str">
        <f>'Dashboard Production Quality'!A17</f>
        <v>2a</v>
      </c>
      <c r="B12" s="90" t="str">
        <f>'Dashboard Production Quality'!B17</f>
        <v>Water Volume Abstracted</v>
      </c>
      <c r="C12" s="90" t="str">
        <f>'Dashboard Production Quality'!C17</f>
        <v>M3</v>
      </c>
      <c r="D12" s="91">
        <f>(18+15)*20*30</f>
        <v>19800</v>
      </c>
      <c r="E12" s="91">
        <v>16023</v>
      </c>
      <c r="F12" s="91">
        <v>17007</v>
      </c>
      <c r="G12" s="91">
        <v>11098</v>
      </c>
      <c r="H12" s="91">
        <v>9374</v>
      </c>
      <c r="I12" s="91">
        <v>45099</v>
      </c>
      <c r="J12" s="91">
        <v>18759</v>
      </c>
      <c r="K12" s="91">
        <v>23849</v>
      </c>
      <c r="L12" s="91">
        <v>20309</v>
      </c>
      <c r="M12" s="91">
        <v>21424</v>
      </c>
      <c r="N12" s="91">
        <v>19338</v>
      </c>
      <c r="O12" s="91">
        <v>19321</v>
      </c>
    </row>
    <row r="13" spans="1:15">
      <c r="A13" s="90" t="str">
        <f>'Dashboard Production Quality'!A19</f>
        <v>2c</v>
      </c>
      <c r="B13" s="90" t="str">
        <f>'Dashboard Production Quality'!B19</f>
        <v>Power Grid</v>
      </c>
      <c r="C13" s="90" t="str">
        <f>'Dashboard Production Quality'!C19</f>
        <v>KWH</v>
      </c>
      <c r="D13" s="91">
        <f>D12*D14</f>
        <v>34582.625162741155</v>
      </c>
      <c r="E13" s="91">
        <v>60774</v>
      </c>
      <c r="F13" s="91">
        <v>92510</v>
      </c>
      <c r="G13" s="91">
        <v>119688</v>
      </c>
      <c r="H13" s="91">
        <v>147700</v>
      </c>
      <c r="I13" s="91">
        <v>174792</v>
      </c>
      <c r="J13" s="91">
        <v>210386</v>
      </c>
      <c r="K13" s="91">
        <v>241500</v>
      </c>
      <c r="L13" s="91">
        <v>274617</v>
      </c>
      <c r="M13" s="91">
        <v>310494</v>
      </c>
      <c r="N13" s="91">
        <v>337987</v>
      </c>
      <c r="O13" s="91">
        <v>374837</v>
      </c>
    </row>
    <row r="14" spans="1:15">
      <c r="A14" s="90" t="str">
        <f>'Dashboard Production Quality'!A23</f>
        <v>2g</v>
      </c>
      <c r="B14" s="90" t="str">
        <f>'Dashboard Production Quality'!B23</f>
        <v>Power  Efficiency</v>
      </c>
      <c r="C14" s="90" t="str">
        <f>'Dashboard Production Quality'!C23</f>
        <v>KWH/M3</v>
      </c>
      <c r="D14" s="91">
        <v>1.7465972304414723</v>
      </c>
      <c r="E14" s="91">
        <v>1.8487713731312398</v>
      </c>
      <c r="F14" s="91">
        <v>1.8545326333408987</v>
      </c>
      <c r="G14" s="91">
        <v>2.0031269033711454</v>
      </c>
      <c r="H14" s="91">
        <v>2.2001546056924357</v>
      </c>
      <c r="I14" s="91">
        <v>1.9335826471045765</v>
      </c>
      <c r="J14" s="91">
        <v>1.9284188257233368</v>
      </c>
      <c r="K14" s="91">
        <v>1.850444588990791</v>
      </c>
      <c r="L14" s="91">
        <v>1.8260236745751024</v>
      </c>
      <c r="M14" s="91">
        <v>1.8108830322856282</v>
      </c>
      <c r="N14" s="91">
        <v>1.7755035341785592</v>
      </c>
      <c r="O14" s="91">
        <v>1.627544906330346</v>
      </c>
    </row>
    <row r="15" spans="1:15">
      <c r="A15" s="90" t="str">
        <f>'Dashboard Production Quality'!A24</f>
        <v>2h</v>
      </c>
      <c r="B15" s="90" t="str">
        <f>'Dashboard Production Quality'!B24</f>
        <v>Production Loss</v>
      </c>
      <c r="C15" s="90" t="str">
        <f>'Dashboard Production Quality'!C24</f>
        <v>M3</v>
      </c>
      <c r="D15" s="91">
        <v>0</v>
      </c>
      <c r="E15" s="91">
        <v>0</v>
      </c>
      <c r="F15" s="91">
        <v>0</v>
      </c>
      <c r="G15" s="91">
        <v>0</v>
      </c>
      <c r="H15" s="91">
        <v>0</v>
      </c>
      <c r="I15" s="91">
        <v>0</v>
      </c>
      <c r="J15" s="91">
        <v>0</v>
      </c>
      <c r="K15" s="91">
        <v>0</v>
      </c>
      <c r="L15" s="91">
        <v>0</v>
      </c>
      <c r="M15" s="91">
        <v>0</v>
      </c>
      <c r="N15" s="91">
        <v>0</v>
      </c>
      <c r="O15" s="91">
        <v>0</v>
      </c>
    </row>
    <row r="16" spans="1:15">
      <c r="A16" s="90">
        <f>'Dashboard Production Quality'!A26</f>
        <v>3</v>
      </c>
      <c r="B16" s="90" t="str">
        <f>'Dashboard Production Quality'!B26</f>
        <v>A.I.C PRODUCTION SITE</v>
      </c>
      <c r="C16" s="90">
        <f>'Dashboard Production Quality'!C26</f>
        <v>0</v>
      </c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</row>
    <row r="17" spans="1:15">
      <c r="A17" s="90" t="str">
        <f>'Dashboard Production Quality'!A27</f>
        <v>3a</v>
      </c>
      <c r="B17" s="90" t="str">
        <f>'Dashboard Production Quality'!B27</f>
        <v>Water Volume Abstracted</v>
      </c>
      <c r="C17" s="90" t="str">
        <f>'Dashboard Production Quality'!C27</f>
        <v>M3</v>
      </c>
      <c r="D17" s="91">
        <v>7193</v>
      </c>
      <c r="E17" s="91">
        <v>6930</v>
      </c>
      <c r="F17" s="91">
        <v>8546</v>
      </c>
      <c r="G17" s="91">
        <v>8849</v>
      </c>
      <c r="H17" s="91">
        <v>6595</v>
      </c>
      <c r="I17" s="91">
        <v>16500</v>
      </c>
      <c r="J17" s="91">
        <v>12391</v>
      </c>
      <c r="K17" s="91">
        <v>9658</v>
      </c>
      <c r="L17" s="91">
        <v>27768</v>
      </c>
      <c r="M17" s="91">
        <v>7453</v>
      </c>
      <c r="N17" s="91">
        <v>8675</v>
      </c>
      <c r="O17" s="91">
        <v>13679</v>
      </c>
    </row>
    <row r="18" spans="1:15">
      <c r="A18" s="90" t="str">
        <f>'Dashboard Production Quality'!A29</f>
        <v>3c</v>
      </c>
      <c r="B18" s="90" t="str">
        <f>'Dashboard Production Quality'!B29</f>
        <v>Power Consumption</v>
      </c>
      <c r="C18" s="90" t="str">
        <f>'Dashboard Production Quality'!C29</f>
        <v>KWH</v>
      </c>
      <c r="D18" s="91">
        <v>3697</v>
      </c>
      <c r="E18" s="91">
        <v>7052</v>
      </c>
      <c r="F18" s="91">
        <v>11330</v>
      </c>
      <c r="G18" s="91">
        <v>15722</v>
      </c>
      <c r="H18" s="91">
        <v>18968</v>
      </c>
      <c r="I18" s="91">
        <v>26721</v>
      </c>
      <c r="J18" s="91">
        <v>32681</v>
      </c>
      <c r="K18" s="91">
        <v>37226</v>
      </c>
      <c r="L18" s="91">
        <v>50709</v>
      </c>
      <c r="M18" s="91">
        <v>54470</v>
      </c>
      <c r="N18" s="91">
        <v>63140</v>
      </c>
      <c r="O18" s="91">
        <v>70017</v>
      </c>
    </row>
    <row r="19" spans="1:15">
      <c r="A19" s="90" t="str">
        <f>'Dashboard Production Quality'!A30</f>
        <v>3d</v>
      </c>
      <c r="B19" s="90" t="str">
        <f>'Dashboard Production Quality'!B30</f>
        <v>Power  Efficiency</v>
      </c>
      <c r="C19" s="90" t="str">
        <f>'Dashboard Production Quality'!C30</f>
        <v>KWH/M3</v>
      </c>
      <c r="D19" s="91">
        <v>0.51397191714166546</v>
      </c>
      <c r="E19" s="91">
        <v>0.48412698412698413</v>
      </c>
      <c r="F19" s="91">
        <v>0.50058506903814648</v>
      </c>
      <c r="G19" s="91">
        <v>0.49632726861792292</v>
      </c>
      <c r="H19" s="91">
        <v>0.49219105382865808</v>
      </c>
      <c r="I19" s="91">
        <v>0.4698787878787879</v>
      </c>
      <c r="J19" s="91">
        <v>0.48099427003470263</v>
      </c>
      <c r="K19" s="91">
        <v>0.47059432594740114</v>
      </c>
      <c r="L19" s="91">
        <v>0.485558916738692</v>
      </c>
      <c r="M19" s="91">
        <v>0.50462900845297198</v>
      </c>
      <c r="N19" s="91">
        <v>0.50462900845297198</v>
      </c>
      <c r="O19" s="91">
        <v>0.50462900845297198</v>
      </c>
    </row>
    <row r="20" spans="1:15">
      <c r="A20" s="90" t="str">
        <f>'Dashboard Production Quality'!A31</f>
        <v>3e</v>
      </c>
      <c r="B20" s="90" t="str">
        <f>'Dashboard Production Quality'!B31</f>
        <v>Production Loss</v>
      </c>
      <c r="C20" s="90" t="str">
        <f>'Dashboard Production Quality'!C31</f>
        <v>M3</v>
      </c>
      <c r="D20" s="91">
        <v>0</v>
      </c>
      <c r="E20" s="91">
        <v>0</v>
      </c>
      <c r="F20" s="91">
        <v>0</v>
      </c>
      <c r="G20" s="91">
        <v>0</v>
      </c>
      <c r="H20" s="91">
        <v>0</v>
      </c>
      <c r="I20" s="91">
        <v>0</v>
      </c>
      <c r="J20" s="91">
        <v>0</v>
      </c>
      <c r="K20" s="91">
        <v>0</v>
      </c>
      <c r="L20" s="91">
        <v>0</v>
      </c>
      <c r="M20" s="91">
        <v>0</v>
      </c>
      <c r="N20" s="91">
        <v>0</v>
      </c>
      <c r="O20" s="91">
        <v>0</v>
      </c>
    </row>
    <row r="21" spans="1:15">
      <c r="A21" s="90">
        <f>'Dashboard Production Quality'!A33</f>
        <v>4</v>
      </c>
      <c r="B21" s="90" t="str">
        <f>'Dashboard Production Quality'!B33</f>
        <v>KARATI PRODUCTION SITE</v>
      </c>
      <c r="C21" s="90">
        <f>'Dashboard Production Quality'!C33</f>
        <v>0</v>
      </c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</row>
    <row r="22" spans="1:15">
      <c r="A22" s="90" t="str">
        <f>'Dashboard Production Quality'!A34</f>
        <v>4a</v>
      </c>
      <c r="B22" s="90" t="str">
        <f>'Dashboard Production Quality'!B34</f>
        <v>Water Volume Abstracted</v>
      </c>
      <c r="C22" s="90" t="str">
        <f>'Dashboard Production Quality'!C34</f>
        <v>M3</v>
      </c>
      <c r="D22" s="91">
        <v>49344</v>
      </c>
      <c r="E22" s="91">
        <v>60316</v>
      </c>
      <c r="F22" s="91">
        <v>55767</v>
      </c>
      <c r="G22" s="91">
        <v>62877</v>
      </c>
      <c r="H22" s="91">
        <v>67127</v>
      </c>
      <c r="I22" s="91">
        <v>61975</v>
      </c>
      <c r="J22" s="91">
        <v>64131</v>
      </c>
      <c r="K22" s="91">
        <v>60421</v>
      </c>
      <c r="L22" s="91">
        <v>51508</v>
      </c>
      <c r="M22" s="91">
        <v>51477</v>
      </c>
      <c r="N22" s="91">
        <v>54308</v>
      </c>
      <c r="O22" s="91">
        <v>56506</v>
      </c>
    </row>
    <row r="23" spans="1:15">
      <c r="A23" s="90" t="str">
        <f>'Dashboard Production Quality'!A36</f>
        <v>4c</v>
      </c>
      <c r="B23" s="90" t="str">
        <f>'Dashboard Production Quality'!B36</f>
        <v>Power Grid</v>
      </c>
      <c r="C23" s="90" t="str">
        <f>'Dashboard Production Quality'!C36</f>
        <v>KWH</v>
      </c>
      <c r="D23" s="91">
        <v>42524</v>
      </c>
      <c r="E23" s="91">
        <v>94498</v>
      </c>
      <c r="F23" s="91">
        <v>142630</v>
      </c>
      <c r="G23" s="91">
        <v>193642</v>
      </c>
      <c r="H23" s="91">
        <v>250098</v>
      </c>
      <c r="I23" s="91">
        <v>301148</v>
      </c>
      <c r="J23" s="91">
        <v>353595</v>
      </c>
      <c r="K23" s="91">
        <v>402825</v>
      </c>
      <c r="L23" s="91">
        <v>446899</v>
      </c>
      <c r="M23" s="91">
        <v>491458</v>
      </c>
      <c r="N23" s="91">
        <v>536025</v>
      </c>
      <c r="O23" s="91">
        <v>582998</v>
      </c>
    </row>
    <row r="24" spans="1:15">
      <c r="A24" s="90" t="str">
        <f>'Dashboard Production Quality'!A40</f>
        <v>4g</v>
      </c>
      <c r="B24" s="90" t="str">
        <f>'Dashboard Production Quality'!B40</f>
        <v>Power  Efficiency</v>
      </c>
      <c r="C24" s="90" t="str">
        <f>'Dashboard Production Quality'!C40</f>
        <v>KWH/M3</v>
      </c>
      <c r="D24" s="94">
        <v>0.86178664072632949</v>
      </c>
      <c r="E24" s="94">
        <v>0.86174085667193856</v>
      </c>
      <c r="F24" s="94">
        <v>0.86219092957034327</v>
      </c>
      <c r="G24" s="94">
        <v>0.84946775941832231</v>
      </c>
      <c r="H24" s="94">
        <v>0.84778074141819215</v>
      </c>
      <c r="I24" s="94">
        <v>0.84377049145344163</v>
      </c>
      <c r="J24" s="94">
        <v>0.84006190971694994</v>
      </c>
      <c r="K24" s="94">
        <v>0.83690203846563038</v>
      </c>
      <c r="L24" s="94">
        <v>0.83898769032275788</v>
      </c>
      <c r="M24" s="94">
        <v>0.84164990969306963</v>
      </c>
      <c r="N24" s="94">
        <v>0.83973938705851514</v>
      </c>
      <c r="O24" s="94">
        <v>0.76976110480363891</v>
      </c>
    </row>
    <row r="25" spans="1:15">
      <c r="A25" s="90" t="str">
        <f>'Dashboard Production Quality'!A41</f>
        <v>4h</v>
      </c>
      <c r="B25" s="90" t="str">
        <f>'Dashboard Production Quality'!B41</f>
        <v>Production Loss</v>
      </c>
      <c r="C25" s="90" t="str">
        <f>'Dashboard Production Quality'!C41</f>
        <v>M3</v>
      </c>
      <c r="D25" s="91">
        <v>0</v>
      </c>
      <c r="E25" s="91">
        <v>0</v>
      </c>
      <c r="F25" s="91">
        <v>0</v>
      </c>
      <c r="G25" s="91">
        <v>0</v>
      </c>
      <c r="H25" s="91">
        <v>0</v>
      </c>
      <c r="I25" s="91">
        <v>0</v>
      </c>
      <c r="J25" s="91">
        <v>0</v>
      </c>
      <c r="K25" s="91">
        <v>0</v>
      </c>
      <c r="L25" s="91">
        <v>0</v>
      </c>
      <c r="M25" s="91">
        <v>0</v>
      </c>
      <c r="N25" s="91">
        <v>0</v>
      </c>
      <c r="O25" s="91">
        <v>0</v>
      </c>
    </row>
    <row r="26" spans="1:15">
      <c r="A26" s="90">
        <f>'Dashboard Production Quality'!A43</f>
        <v>5</v>
      </c>
      <c r="B26" s="90" t="str">
        <f>'Dashboard Production Quality'!B43</f>
        <v>DCK PRODUCTION SITE</v>
      </c>
      <c r="C26" s="90">
        <f>'Dashboard Production Quality'!C43</f>
        <v>0</v>
      </c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</row>
    <row r="27" spans="1:15">
      <c r="A27" s="90" t="str">
        <f>'Dashboard Production Quality'!A44</f>
        <v>5a</v>
      </c>
      <c r="B27" s="90" t="str">
        <f>'Dashboard Production Quality'!B44</f>
        <v>Water Volume Abstracted</v>
      </c>
      <c r="C27" s="90" t="str">
        <f>'Dashboard Production Quality'!C44</f>
        <v>M3</v>
      </c>
      <c r="D27" s="91">
        <v>4729</v>
      </c>
      <c r="E27" s="91">
        <v>6906</v>
      </c>
      <c r="F27" s="91">
        <v>6784</v>
      </c>
      <c r="G27" s="91">
        <v>6560</v>
      </c>
      <c r="H27" s="91">
        <v>5725</v>
      </c>
      <c r="I27" s="91">
        <v>6435</v>
      </c>
      <c r="J27" s="91">
        <v>6960</v>
      </c>
      <c r="K27" s="91">
        <v>6727</v>
      </c>
      <c r="L27" s="91">
        <v>5547</v>
      </c>
      <c r="M27" s="91">
        <v>7264</v>
      </c>
      <c r="N27" s="91">
        <v>8259</v>
      </c>
      <c r="O27" s="91">
        <v>6941</v>
      </c>
    </row>
    <row r="28" spans="1:15">
      <c r="A28" s="90" t="str">
        <f>'Dashboard Production Quality'!A46</f>
        <v>5c</v>
      </c>
      <c r="B28" s="90" t="str">
        <f>'Dashboard Production Quality'!B46</f>
        <v>Power Grid</v>
      </c>
      <c r="C28" s="90" t="str">
        <f>'Dashboard Production Quality'!C46</f>
        <v>KWH</v>
      </c>
      <c r="D28" s="91">
        <v>5363</v>
      </c>
      <c r="E28" s="91">
        <v>13021</v>
      </c>
      <c r="F28" s="91">
        <v>21067</v>
      </c>
      <c r="G28" s="91">
        <v>28659</v>
      </c>
      <c r="H28" s="91">
        <v>35373</v>
      </c>
      <c r="I28" s="91">
        <v>42976</v>
      </c>
      <c r="J28" s="91">
        <v>51480</v>
      </c>
      <c r="K28" s="91">
        <v>60223</v>
      </c>
      <c r="L28" s="91">
        <v>66179</v>
      </c>
      <c r="M28" s="91">
        <v>74873</v>
      </c>
      <c r="N28" s="91">
        <v>84356</v>
      </c>
      <c r="O28" s="91">
        <v>92604</v>
      </c>
    </row>
    <row r="29" spans="1:15">
      <c r="A29" s="90" t="str">
        <f>'Dashboard Production Quality'!A49</f>
        <v>5f</v>
      </c>
      <c r="B29" s="90" t="str">
        <f>'Dashboard Production Quality'!B49</f>
        <v>% Solar</v>
      </c>
      <c r="C29" s="90" t="str">
        <f>'Dashboard Production Quality'!C49</f>
        <v>%</v>
      </c>
      <c r="D29" s="94">
        <v>1.1340663988158173</v>
      </c>
      <c r="E29" s="94">
        <v>1.1214786091964983</v>
      </c>
      <c r="F29" s="94">
        <v>1.1429943872630743</v>
      </c>
      <c r="G29" s="94">
        <v>1.1465750587399888</v>
      </c>
      <c r="H29" s="94">
        <v>1.1518102653326023</v>
      </c>
      <c r="I29" s="94">
        <v>1.1567597846950655</v>
      </c>
      <c r="J29" s="94">
        <v>1.1660568269471661</v>
      </c>
      <c r="K29" s="94">
        <v>1.1827607017265331</v>
      </c>
      <c r="L29" s="94">
        <v>1.1706465737198615</v>
      </c>
      <c r="M29" s="94">
        <v>1.1732680396958928</v>
      </c>
      <c r="N29" s="94">
        <v>1.1709893053141343</v>
      </c>
      <c r="O29" s="94">
        <v>1.073406863204623</v>
      </c>
    </row>
    <row r="30" spans="1:15">
      <c r="A30" s="90" t="str">
        <f>'Dashboard Production Quality'!A51</f>
        <v>5h</v>
      </c>
      <c r="B30" s="90" t="str">
        <f>'Dashboard Production Quality'!B51</f>
        <v>Production Loss</v>
      </c>
      <c r="C30" s="90" t="str">
        <f>'Dashboard Production Quality'!C51</f>
        <v>M3</v>
      </c>
      <c r="D30" s="91">
        <v>0</v>
      </c>
      <c r="E30" s="91">
        <v>0</v>
      </c>
      <c r="F30" s="91">
        <v>0</v>
      </c>
      <c r="G30" s="91">
        <v>0</v>
      </c>
      <c r="H30" s="91">
        <v>0</v>
      </c>
      <c r="I30" s="91">
        <v>0</v>
      </c>
      <c r="J30" s="91">
        <v>0</v>
      </c>
      <c r="K30" s="91">
        <v>0</v>
      </c>
      <c r="L30" s="91">
        <v>0</v>
      </c>
      <c r="M30" s="91">
        <v>0</v>
      </c>
      <c r="N30" s="91">
        <v>0</v>
      </c>
      <c r="O30" s="91">
        <v>0</v>
      </c>
    </row>
    <row r="31" spans="1:15">
      <c r="A31" s="90">
        <f>'Dashboard Production Quality'!A53</f>
        <v>6</v>
      </c>
      <c r="B31" s="90" t="str">
        <f>'Dashboard Production Quality'!B53</f>
        <v>POLICELINE PRODUCTION SITE</v>
      </c>
      <c r="C31" s="90">
        <f>'Dashboard Production Quality'!C53</f>
        <v>0</v>
      </c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1"/>
    </row>
    <row r="32" spans="1:15">
      <c r="A32" s="90" t="str">
        <f>'Dashboard Production Quality'!A54</f>
        <v>6a</v>
      </c>
      <c r="B32" s="90" t="str">
        <f>'Dashboard Production Quality'!B54</f>
        <v>Water Volume Abstracted</v>
      </c>
      <c r="C32" s="90" t="str">
        <f>'Dashboard Production Quality'!C54</f>
        <v>M3</v>
      </c>
      <c r="D32" s="91">
        <v>0</v>
      </c>
      <c r="E32" s="91">
        <v>0</v>
      </c>
      <c r="F32" s="91">
        <v>0</v>
      </c>
      <c r="G32" s="91">
        <v>0</v>
      </c>
      <c r="H32" s="91">
        <v>0</v>
      </c>
      <c r="I32" s="91">
        <v>0</v>
      </c>
      <c r="J32" s="91">
        <v>0</v>
      </c>
      <c r="K32" s="91">
        <v>0</v>
      </c>
      <c r="L32" s="91">
        <v>0</v>
      </c>
      <c r="M32" s="91">
        <v>0</v>
      </c>
      <c r="N32" s="91">
        <v>0</v>
      </c>
      <c r="O32" s="91">
        <v>0</v>
      </c>
    </row>
    <row r="33" spans="1:15">
      <c r="A33" s="90" t="str">
        <f>'Dashboard Production Quality'!A56</f>
        <v>6c</v>
      </c>
      <c r="B33" s="90" t="str">
        <f>'Dashboard Production Quality'!B56</f>
        <v>Power Grid</v>
      </c>
      <c r="C33" s="90" t="str">
        <f>'Dashboard Production Quality'!C56</f>
        <v>KWH</v>
      </c>
      <c r="D33" s="91">
        <v>0</v>
      </c>
      <c r="E33" s="91">
        <v>0</v>
      </c>
      <c r="F33" s="91">
        <v>0</v>
      </c>
      <c r="G33" s="91">
        <v>0</v>
      </c>
      <c r="H33" s="91">
        <v>0</v>
      </c>
      <c r="I33" s="91">
        <v>0</v>
      </c>
      <c r="J33" s="91">
        <v>0</v>
      </c>
      <c r="K33" s="91">
        <v>0</v>
      </c>
      <c r="L33" s="91">
        <v>0</v>
      </c>
      <c r="M33" s="91">
        <v>0</v>
      </c>
      <c r="N33" s="91">
        <v>0</v>
      </c>
      <c r="O33" s="91">
        <v>0</v>
      </c>
    </row>
    <row r="34" spans="1:15">
      <c r="A34" s="90" t="str">
        <f>'Dashboard Production Quality'!A60</f>
        <v>6g</v>
      </c>
      <c r="B34" s="90" t="str">
        <f>'Dashboard Production Quality'!B60</f>
        <v>Power  Efficiency</v>
      </c>
      <c r="C34" s="90" t="str">
        <f>'Dashboard Production Quality'!C60</f>
        <v>KWH/M3</v>
      </c>
      <c r="D34" s="91">
        <v>0</v>
      </c>
      <c r="E34" s="91">
        <v>0</v>
      </c>
      <c r="F34" s="91">
        <v>0</v>
      </c>
      <c r="G34" s="91">
        <v>0</v>
      </c>
      <c r="H34" s="91">
        <v>0</v>
      </c>
      <c r="I34" s="91">
        <v>0</v>
      </c>
      <c r="J34" s="91">
        <v>0</v>
      </c>
      <c r="K34" s="91">
        <v>0</v>
      </c>
      <c r="L34" s="91">
        <v>0</v>
      </c>
      <c r="M34" s="91">
        <v>0</v>
      </c>
      <c r="N34" s="91">
        <v>0</v>
      </c>
      <c r="O34" s="91">
        <v>0</v>
      </c>
    </row>
    <row r="35" spans="1:15">
      <c r="A35" s="90" t="str">
        <f>'Dashboard Production Quality'!A61</f>
        <v>6h</v>
      </c>
      <c r="B35" s="90" t="str">
        <f>'Dashboard Production Quality'!B61</f>
        <v>Production Loss</v>
      </c>
      <c r="C35" s="90" t="str">
        <f>'Dashboard Production Quality'!C61</f>
        <v>M3</v>
      </c>
      <c r="D35" s="91">
        <v>0</v>
      </c>
      <c r="E35" s="91">
        <v>0</v>
      </c>
      <c r="F35" s="91">
        <v>0</v>
      </c>
      <c r="G35" s="91">
        <v>0</v>
      </c>
      <c r="H35" s="91">
        <v>0</v>
      </c>
      <c r="I35" s="91">
        <v>0</v>
      </c>
      <c r="J35" s="91">
        <v>0</v>
      </c>
      <c r="K35" s="91">
        <v>0</v>
      </c>
      <c r="L35" s="91">
        <v>0</v>
      </c>
      <c r="M35" s="91">
        <v>0</v>
      </c>
      <c r="N35" s="91">
        <v>0</v>
      </c>
      <c r="O35" s="91">
        <v>0</v>
      </c>
    </row>
    <row r="36" spans="1:15">
      <c r="A36" s="90">
        <f>'Dashboard Production Quality'!A62</f>
        <v>7</v>
      </c>
      <c r="B36" s="90" t="str">
        <f>'Dashboard Production Quality'!B62</f>
        <v>MAI MAHIU PRODUCTION SITE</v>
      </c>
      <c r="C36" s="90">
        <f>'Dashboard Production Quality'!C62</f>
        <v>0</v>
      </c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</row>
    <row r="37" spans="1:15">
      <c r="A37" s="90" t="str">
        <f>'Dashboard Production Quality'!A63</f>
        <v>7a</v>
      </c>
      <c r="B37" s="90" t="str">
        <f>'Dashboard Production Quality'!B63</f>
        <v>Water Volume Abstracted</v>
      </c>
      <c r="C37" s="90" t="str">
        <f>'Dashboard Production Quality'!C63</f>
        <v>M3</v>
      </c>
      <c r="D37" s="91">
        <v>0</v>
      </c>
      <c r="E37" s="91">
        <v>0</v>
      </c>
      <c r="F37" s="91">
        <v>0</v>
      </c>
      <c r="G37" s="91">
        <v>0</v>
      </c>
      <c r="H37" s="91">
        <v>0</v>
      </c>
      <c r="I37" s="91">
        <v>0</v>
      </c>
      <c r="J37" s="91">
        <v>0</v>
      </c>
      <c r="K37" s="91">
        <v>0</v>
      </c>
      <c r="L37" s="91">
        <v>0</v>
      </c>
      <c r="M37" s="91">
        <v>0</v>
      </c>
      <c r="N37" s="91">
        <v>0</v>
      </c>
      <c r="O37" s="91">
        <v>0</v>
      </c>
    </row>
    <row r="38" spans="1:15">
      <c r="A38" s="90" t="str">
        <f>'Dashboard Production Quality'!A65</f>
        <v>7c</v>
      </c>
      <c r="B38" s="90" t="str">
        <f>'Dashboard Production Quality'!B65</f>
        <v>Power Consumption</v>
      </c>
      <c r="C38" s="90" t="str">
        <f>'Dashboard Production Quality'!C65</f>
        <v>KWH</v>
      </c>
      <c r="D38" s="91">
        <v>0</v>
      </c>
      <c r="E38" s="91">
        <v>0</v>
      </c>
      <c r="F38" s="91">
        <v>0</v>
      </c>
      <c r="G38" s="91">
        <v>0</v>
      </c>
      <c r="H38" s="91">
        <v>0</v>
      </c>
      <c r="I38" s="91">
        <v>0</v>
      </c>
      <c r="J38" s="91">
        <v>0</v>
      </c>
      <c r="K38" s="91">
        <v>0</v>
      </c>
      <c r="L38" s="91">
        <v>0</v>
      </c>
      <c r="M38" s="91">
        <v>0</v>
      </c>
      <c r="N38" s="91">
        <v>0</v>
      </c>
      <c r="O38" s="91">
        <v>0</v>
      </c>
    </row>
    <row r="39" spans="1:15">
      <c r="A39" s="90" t="str">
        <f>'Dashboard Production Quality'!A66</f>
        <v>7d</v>
      </c>
      <c r="B39" s="90" t="str">
        <f>'Dashboard Production Quality'!B66</f>
        <v>Power  Efficiency</v>
      </c>
      <c r="C39" s="90" t="str">
        <f>'Dashboard Production Quality'!C66</f>
        <v>KWH/M3</v>
      </c>
      <c r="D39" s="91">
        <v>0</v>
      </c>
      <c r="E39" s="91">
        <v>0</v>
      </c>
      <c r="F39" s="91">
        <v>0</v>
      </c>
      <c r="G39" s="91">
        <v>0</v>
      </c>
      <c r="H39" s="91">
        <v>0</v>
      </c>
      <c r="I39" s="91">
        <v>0</v>
      </c>
      <c r="J39" s="91">
        <v>0</v>
      </c>
      <c r="K39" s="91">
        <v>0</v>
      </c>
      <c r="L39" s="91">
        <v>0</v>
      </c>
      <c r="M39" s="91">
        <v>0</v>
      </c>
      <c r="N39" s="91">
        <v>0</v>
      </c>
      <c r="O39" s="91">
        <v>0</v>
      </c>
    </row>
    <row r="40" spans="1:15">
      <c r="A40" s="90" t="str">
        <f>'Dashboard Production Quality'!A67</f>
        <v>7e</v>
      </c>
      <c r="B40" s="90" t="str">
        <f>'Dashboard Production Quality'!B67</f>
        <v>Production Loss</v>
      </c>
      <c r="C40" s="90" t="str">
        <f>'Dashboard Production Quality'!C67</f>
        <v>M3</v>
      </c>
      <c r="D40" s="91">
        <v>0</v>
      </c>
      <c r="E40" s="91">
        <v>0</v>
      </c>
      <c r="F40" s="91">
        <v>0</v>
      </c>
      <c r="G40" s="91">
        <v>0</v>
      </c>
      <c r="H40" s="91">
        <v>0</v>
      </c>
      <c r="I40" s="91">
        <v>0</v>
      </c>
      <c r="J40" s="91">
        <v>0</v>
      </c>
      <c r="K40" s="91">
        <v>0</v>
      </c>
      <c r="L40" s="91">
        <v>0</v>
      </c>
      <c r="M40" s="91">
        <v>0</v>
      </c>
      <c r="N40" s="91">
        <v>0</v>
      </c>
      <c r="O40" s="91">
        <v>0</v>
      </c>
    </row>
    <row r="41" spans="1:15">
      <c r="A41" s="90">
        <f>'Dashboard Production Quality'!A68</f>
        <v>8</v>
      </c>
      <c r="B41" s="90" t="str">
        <f>'Dashboard Production Quality'!B68</f>
        <v>MUCHIRINGIRI PRODUCTION SITE</v>
      </c>
      <c r="C41" s="90">
        <f>'Dashboard Production Quality'!C68</f>
        <v>0</v>
      </c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</row>
    <row r="42" spans="1:15">
      <c r="A42" s="90" t="str">
        <f>'Dashboard Production Quality'!A69</f>
        <v>8a</v>
      </c>
      <c r="B42" s="90" t="str">
        <f>'Dashboard Production Quality'!B69</f>
        <v>Water Volume Abstracted</v>
      </c>
      <c r="C42" s="90" t="str">
        <f>'Dashboard Production Quality'!C69</f>
        <v>M3</v>
      </c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</row>
    <row r="43" spans="1:15">
      <c r="A43" s="90" t="str">
        <f>'Dashboard Production Quality'!A71</f>
        <v>8c</v>
      </c>
      <c r="B43" s="90" t="str">
        <f>'Dashboard Production Quality'!B71</f>
        <v>Power Consumption</v>
      </c>
      <c r="C43" s="90" t="str">
        <f>'Dashboard Production Quality'!C71</f>
        <v>KWH</v>
      </c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</row>
    <row r="44" spans="1:15">
      <c r="A44" s="90" t="str">
        <f>'Dashboard Production Quality'!A72</f>
        <v>8d</v>
      </c>
      <c r="B44" s="90" t="str">
        <f>'Dashboard Production Quality'!B72</f>
        <v>Power  Efficiency</v>
      </c>
      <c r="C44" s="90" t="str">
        <f>'Dashboard Production Quality'!C72</f>
        <v>KWH/M3</v>
      </c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</row>
    <row r="45" spans="1:15">
      <c r="A45" s="90" t="str">
        <f>'Dashboard Production Quality'!A73</f>
        <v>8e</v>
      </c>
      <c r="B45" s="90" t="str">
        <f>'Dashboard Production Quality'!B73</f>
        <v>Production Loss</v>
      </c>
      <c r="C45" s="90" t="str">
        <f>'Dashboard Production Quality'!C73</f>
        <v>M3</v>
      </c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</row>
    <row r="46" spans="1:15">
      <c r="A46" s="90">
        <f>'Dashboard Production Quality'!A86</f>
        <v>0</v>
      </c>
      <c r="B46" s="90" t="str">
        <f>'Dashboard Production Quality'!B86</f>
        <v>BULK WATER PURCHASE</v>
      </c>
      <c r="C46" s="90">
        <f>'Dashboard Production Quality'!C86</f>
        <v>0</v>
      </c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</row>
    <row r="47" spans="1:15">
      <c r="A47" s="90" t="str">
        <f>'Dashboard Production Quality'!A87</f>
        <v>6b</v>
      </c>
      <c r="B47" s="90" t="str">
        <f>'Dashboard Production Quality'!B87</f>
        <v>Volume Water Imported ( Bulk Purchase)</v>
      </c>
      <c r="C47" s="90" t="str">
        <f>'Dashboard Production Quality'!C87</f>
        <v>M3</v>
      </c>
      <c r="D47" s="91">
        <v>0</v>
      </c>
      <c r="E47" s="91">
        <v>0</v>
      </c>
      <c r="F47" s="91">
        <v>0</v>
      </c>
      <c r="G47" s="91">
        <v>0</v>
      </c>
      <c r="H47" s="91">
        <v>0</v>
      </c>
      <c r="I47" s="91">
        <v>0</v>
      </c>
      <c r="J47" s="91">
        <v>0</v>
      </c>
      <c r="K47" s="91">
        <v>0</v>
      </c>
      <c r="L47" s="91">
        <v>0</v>
      </c>
      <c r="M47" s="91">
        <v>3937</v>
      </c>
      <c r="N47" s="91">
        <v>0</v>
      </c>
      <c r="O47" s="91">
        <v>0</v>
      </c>
    </row>
    <row r="48" spans="1:15">
      <c r="A48" s="90" t="str">
        <f>'Dashboard Production Quality'!A88</f>
        <v>6b1</v>
      </c>
      <c r="B48" s="90" t="str">
        <f>'Dashboard Production Quality'!B88</f>
        <v>Cost Incurred for Purchase</v>
      </c>
      <c r="C48" s="90" t="str">
        <f>'Dashboard Production Quality'!C88</f>
        <v>Ksh</v>
      </c>
      <c r="D48" s="91">
        <v>0</v>
      </c>
      <c r="E48" s="91">
        <v>0</v>
      </c>
      <c r="F48" s="91">
        <v>0</v>
      </c>
      <c r="G48" s="91">
        <v>0</v>
      </c>
      <c r="H48" s="91">
        <v>0</v>
      </c>
      <c r="I48" s="91">
        <v>0</v>
      </c>
      <c r="J48" s="91">
        <v>0</v>
      </c>
      <c r="K48" s="91">
        <v>0</v>
      </c>
      <c r="L48" s="91">
        <v>0</v>
      </c>
      <c r="M48" s="91">
        <v>118110</v>
      </c>
      <c r="N48" s="91">
        <v>0</v>
      </c>
      <c r="O48" s="91">
        <v>0</v>
      </c>
    </row>
    <row r="49" spans="1:15">
      <c r="A49" s="90">
        <f>'Dashboard Production Quality'!A131</f>
        <v>17</v>
      </c>
      <c r="B49" s="90" t="str">
        <f>'Dashboard Production Quality'!B131</f>
        <v>SUMMARY</v>
      </c>
      <c r="C49" s="90">
        <f>'Dashboard Production Quality'!C131</f>
        <v>0</v>
      </c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</row>
    <row r="50" spans="1:15">
      <c r="A50" s="90" t="str">
        <f>'Dashboard Production Quality'!A132</f>
        <v>17a</v>
      </c>
      <c r="B50" s="90" t="str">
        <f>'Dashboard Production Quality'!B132</f>
        <v>CLOSING DATE CENTRAL REGION</v>
      </c>
      <c r="C50" s="90" t="str">
        <f>'Dashboard Production Quality'!C132</f>
        <v>M3</v>
      </c>
      <c r="D50" s="91">
        <f>D7+D17+D42</f>
        <v>74676</v>
      </c>
      <c r="E50" s="91">
        <f t="shared" ref="E50:O50" si="1">E7+E17+E42</f>
        <v>79981</v>
      </c>
      <c r="F50" s="91">
        <f t="shared" si="1"/>
        <v>81903</v>
      </c>
      <c r="G50" s="91">
        <f t="shared" si="1"/>
        <v>80279</v>
      </c>
      <c r="H50" s="91">
        <f t="shared" si="1"/>
        <v>74424</v>
      </c>
      <c r="I50" s="91">
        <f t="shared" si="1"/>
        <v>80981</v>
      </c>
      <c r="J50" s="91">
        <f t="shared" si="1"/>
        <v>85891</v>
      </c>
      <c r="K50" s="91">
        <f t="shared" si="1"/>
        <v>74200</v>
      </c>
      <c r="L50" s="91">
        <f t="shared" si="1"/>
        <v>86423</v>
      </c>
      <c r="M50" s="91">
        <f t="shared" si="1"/>
        <v>74716</v>
      </c>
      <c r="N50" s="91">
        <f t="shared" si="1"/>
        <v>82950</v>
      </c>
      <c r="O50" s="91">
        <f t="shared" si="1"/>
        <v>81379</v>
      </c>
    </row>
    <row r="51" spans="1:15">
      <c r="A51" s="90" t="str">
        <f>'Dashboard Production Quality'!A133</f>
        <v>Aa</v>
      </c>
      <c r="B51" s="90" t="str">
        <f>'Dashboard Production Quality'!B133</f>
        <v>CENTRAL -Production Loss</v>
      </c>
      <c r="C51" s="90" t="str">
        <f>'Dashboard Production Quality'!C133</f>
        <v>M3</v>
      </c>
      <c r="D51" s="91">
        <f>D10+D15+D45</f>
        <v>1687.075</v>
      </c>
      <c r="E51" s="91">
        <f t="shared" ref="E51:O51" si="2">E10+E15+E45</f>
        <v>1826.2750000000001</v>
      </c>
      <c r="F51" s="91">
        <f t="shared" si="2"/>
        <v>1833.9250000000002</v>
      </c>
      <c r="G51" s="91">
        <f t="shared" si="2"/>
        <v>1785.75</v>
      </c>
      <c r="H51" s="91">
        <f t="shared" si="2"/>
        <v>1695.7250000000001</v>
      </c>
      <c r="I51" s="91">
        <f t="shared" si="2"/>
        <v>1612.0250000000001</v>
      </c>
      <c r="J51" s="91">
        <f t="shared" si="2"/>
        <v>1837.5</v>
      </c>
      <c r="K51" s="91">
        <f t="shared" si="2"/>
        <v>1613.5500000000002</v>
      </c>
      <c r="L51" s="91">
        <f t="shared" si="2"/>
        <v>1466.375</v>
      </c>
      <c r="M51" s="91">
        <f t="shared" si="2"/>
        <v>1681.575</v>
      </c>
      <c r="N51" s="91">
        <f t="shared" si="2"/>
        <v>1856.875</v>
      </c>
      <c r="O51" s="91">
        <f t="shared" si="2"/>
        <v>1692.5</v>
      </c>
    </row>
    <row r="52" spans="1:15">
      <c r="A52" s="90" t="str">
        <f>'Dashboard Production Quality'!A134</f>
        <v>17b</v>
      </c>
      <c r="B52" s="90" t="str">
        <f>'Dashboard Production Quality'!B134</f>
        <v>CENTRAL - Available for sale</v>
      </c>
      <c r="C52" s="90" t="str">
        <f>'Dashboard Production Quality'!C134</f>
        <v>M3</v>
      </c>
      <c r="D52" s="91">
        <f>D50-D51</f>
        <v>72988.925000000003</v>
      </c>
      <c r="E52" s="91">
        <v>74676</v>
      </c>
      <c r="F52" s="91">
        <v>74676</v>
      </c>
      <c r="G52" s="91">
        <v>74676</v>
      </c>
      <c r="H52" s="91">
        <v>74676</v>
      </c>
      <c r="I52" s="91">
        <v>74676</v>
      </c>
      <c r="J52" s="91">
        <v>74676</v>
      </c>
      <c r="K52" s="91">
        <v>74676</v>
      </c>
      <c r="L52" s="91">
        <v>74676</v>
      </c>
      <c r="M52" s="91">
        <v>74676</v>
      </c>
      <c r="N52" s="91">
        <v>74676</v>
      </c>
      <c r="O52" s="91">
        <v>74676</v>
      </c>
    </row>
    <row r="53" spans="1:15">
      <c r="A53" s="90" t="str">
        <f>'Dashboard Production Quality'!A135</f>
        <v>17c</v>
      </c>
      <c r="B53" s="90" t="str">
        <f>'Dashboard Production Quality'!B135</f>
        <v>CLOSING DATE SOUTHERN REGION</v>
      </c>
      <c r="C53" s="90" t="str">
        <f>'Dashboard Production Quality'!C135</f>
        <v>M3</v>
      </c>
      <c r="D53" s="91">
        <v>70971</v>
      </c>
      <c r="E53" s="91">
        <v>70971</v>
      </c>
      <c r="F53" s="91">
        <v>70971</v>
      </c>
      <c r="G53" s="91">
        <v>70971</v>
      </c>
      <c r="H53" s="91">
        <v>70971</v>
      </c>
      <c r="I53" s="91">
        <v>70971</v>
      </c>
      <c r="J53" s="91">
        <v>70971</v>
      </c>
      <c r="K53" s="91">
        <v>70971</v>
      </c>
      <c r="L53" s="91">
        <v>70971</v>
      </c>
      <c r="M53" s="91">
        <v>70971</v>
      </c>
      <c r="N53" s="91">
        <v>70971</v>
      </c>
      <c r="O53" s="91">
        <v>70971</v>
      </c>
    </row>
    <row r="54" spans="1:15">
      <c r="A54" s="90" t="str">
        <f>'Dashboard Production Quality'!A136</f>
        <v>Bb</v>
      </c>
      <c r="B54" s="90" t="str">
        <f>'Dashboard Production Quality'!B136</f>
        <v>SOUTHERN- Production Loss</v>
      </c>
      <c r="C54" s="90" t="str">
        <f>'Dashboard Production Quality'!C136</f>
        <v>M3</v>
      </c>
      <c r="D54" s="91">
        <v>0</v>
      </c>
      <c r="E54" s="91">
        <v>0</v>
      </c>
      <c r="F54" s="91">
        <v>0</v>
      </c>
      <c r="G54" s="91">
        <v>0</v>
      </c>
      <c r="H54" s="91">
        <v>0</v>
      </c>
      <c r="I54" s="91">
        <v>0</v>
      </c>
      <c r="J54" s="91">
        <v>0</v>
      </c>
      <c r="K54" s="91">
        <v>0</v>
      </c>
      <c r="L54" s="91">
        <v>0</v>
      </c>
      <c r="M54" s="91">
        <v>0</v>
      </c>
      <c r="N54" s="91">
        <v>0</v>
      </c>
      <c r="O54" s="91">
        <v>0</v>
      </c>
    </row>
    <row r="55" spans="1:15">
      <c r="A55" s="90" t="str">
        <f>'Dashboard Production Quality'!A137</f>
        <v>17d</v>
      </c>
      <c r="B55" s="90" t="str">
        <f>'Dashboard Production Quality'!B137</f>
        <v>SOUTHERN - Available for sale</v>
      </c>
      <c r="C55" s="90" t="str">
        <f>'Dashboard Production Quality'!C137</f>
        <v>M3</v>
      </c>
      <c r="D55" s="91">
        <v>70971</v>
      </c>
      <c r="E55" s="91">
        <v>70971</v>
      </c>
      <c r="F55" s="91">
        <v>70971</v>
      </c>
      <c r="G55" s="91">
        <v>70971</v>
      </c>
      <c r="H55" s="91">
        <v>70971</v>
      </c>
      <c r="I55" s="91">
        <v>70971</v>
      </c>
      <c r="J55" s="91">
        <v>70971</v>
      </c>
      <c r="K55" s="91">
        <v>70971</v>
      </c>
      <c r="L55" s="91">
        <v>70971</v>
      </c>
      <c r="M55" s="91">
        <v>70971</v>
      </c>
      <c r="N55" s="91">
        <v>70971</v>
      </c>
      <c r="O55" s="91">
        <v>70971</v>
      </c>
    </row>
    <row r="56" spans="1:15">
      <c r="A56" s="90">
        <f>'Dashboard Production Quality'!A141</f>
        <v>0</v>
      </c>
      <c r="B56" s="90">
        <f>'Dashboard Production Quality'!B141</f>
        <v>0</v>
      </c>
      <c r="C56" s="90">
        <f>'Dashboard Production Quality'!C141</f>
        <v>0</v>
      </c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</row>
    <row r="57" spans="1:15">
      <c r="A57" s="90">
        <f>'Dashboard Production Quality'!A142</f>
        <v>7</v>
      </c>
      <c r="B57" s="90" t="str">
        <f>'Dashboard Production Quality'!B142</f>
        <v>Total Water Volume Abstracted</v>
      </c>
      <c r="C57" s="90" t="str">
        <f>'Dashboard Production Quality'!C142</f>
        <v>M3</v>
      </c>
      <c r="D57" s="91">
        <v>145647</v>
      </c>
      <c r="E57" s="91">
        <v>145647</v>
      </c>
      <c r="F57" s="91">
        <v>145647</v>
      </c>
      <c r="G57" s="91">
        <v>145647</v>
      </c>
      <c r="H57" s="91">
        <v>145647</v>
      </c>
      <c r="I57" s="91">
        <v>145647</v>
      </c>
      <c r="J57" s="91">
        <v>145647</v>
      </c>
      <c r="K57" s="91">
        <v>145647</v>
      </c>
      <c r="L57" s="91">
        <v>145647</v>
      </c>
      <c r="M57" s="91">
        <v>145647</v>
      </c>
      <c r="N57" s="91">
        <v>145647</v>
      </c>
      <c r="O57" s="91">
        <v>145647</v>
      </c>
    </row>
    <row r="58" spans="1:15">
      <c r="A58" s="90" t="str">
        <f>'Dashboard Production Quality'!A143</f>
        <v>11a</v>
      </c>
      <c r="B58" s="90" t="str">
        <f>'Dashboard Production Quality'!B143</f>
        <v>Production Loss</v>
      </c>
      <c r="C58" s="90" t="str">
        <f>'Dashboard Production Quality'!C143</f>
        <v>M3</v>
      </c>
      <c r="D58" s="91">
        <v>2476</v>
      </c>
      <c r="E58" s="91">
        <v>2476</v>
      </c>
      <c r="F58" s="91">
        <v>2476</v>
      </c>
      <c r="G58" s="91">
        <v>2476</v>
      </c>
      <c r="H58" s="91">
        <v>2476</v>
      </c>
      <c r="I58" s="91">
        <v>2476</v>
      </c>
      <c r="J58" s="91">
        <v>2476</v>
      </c>
      <c r="K58" s="91">
        <v>2476</v>
      </c>
      <c r="L58" s="91">
        <v>2476</v>
      </c>
      <c r="M58" s="91">
        <v>2476</v>
      </c>
      <c r="N58" s="91">
        <v>2476</v>
      </c>
      <c r="O58" s="91">
        <v>2476</v>
      </c>
    </row>
    <row r="59" spans="1:15">
      <c r="A59" s="90" t="str">
        <f>'Dashboard Production Quality'!A144</f>
        <v>11b</v>
      </c>
      <c r="B59" s="90" t="str">
        <f>'Dashboard Production Quality'!B144</f>
        <v>Production Loss</v>
      </c>
      <c r="C59" s="90" t="str">
        <f>'Dashboard Production Quality'!C144</f>
        <v>%</v>
      </c>
      <c r="D59" s="92">
        <v>1.7000006865915535E-2</v>
      </c>
      <c r="E59" s="92">
        <v>1.01700000686592</v>
      </c>
      <c r="F59" s="92">
        <v>2.0170000068659202</v>
      </c>
      <c r="G59" s="92">
        <v>3.0170000068659202</v>
      </c>
      <c r="H59" s="92">
        <v>4.0170000068659197</v>
      </c>
      <c r="I59" s="92">
        <v>5.0170000068659197</v>
      </c>
      <c r="J59" s="92">
        <v>6.0170000068659197</v>
      </c>
      <c r="K59" s="92">
        <v>7.0170000068659197</v>
      </c>
      <c r="L59" s="92">
        <v>8.0170000068659206</v>
      </c>
      <c r="M59" s="92">
        <v>9.0170000068659206</v>
      </c>
      <c r="N59" s="92">
        <v>10.017000006865899</v>
      </c>
      <c r="O59" s="92">
        <v>11.017000006865899</v>
      </c>
    </row>
    <row r="60" spans="1:15">
      <c r="A60" s="90" t="str">
        <f>'Dashboard Production Quality'!A145</f>
        <v>11c</v>
      </c>
      <c r="B60" s="90" t="str">
        <f>'Dashboard Production Quality'!B145</f>
        <v>Water Available for Sales (m3)</v>
      </c>
      <c r="C60" s="90" t="str">
        <f>'Dashboard Production Quality'!C145</f>
        <v>M3</v>
      </c>
      <c r="D60" s="91">
        <v>143171</v>
      </c>
      <c r="E60" s="91">
        <v>143172</v>
      </c>
      <c r="F60" s="91">
        <v>143173</v>
      </c>
      <c r="G60" s="91">
        <v>143174</v>
      </c>
      <c r="H60" s="91">
        <v>143175</v>
      </c>
      <c r="I60" s="91">
        <v>143176</v>
      </c>
      <c r="J60" s="91">
        <v>143177</v>
      </c>
      <c r="K60" s="91">
        <v>143178</v>
      </c>
      <c r="L60" s="91">
        <v>143179</v>
      </c>
      <c r="M60" s="91">
        <v>143180</v>
      </c>
      <c r="N60" s="91">
        <v>143181</v>
      </c>
      <c r="O60" s="91">
        <v>143182</v>
      </c>
    </row>
    <row r="61" spans="1:15">
      <c r="A61" s="90" t="str">
        <f>'Dashboard Production Quality'!A146</f>
        <v>DASHBOARD - POWER CONSUMPTION / COSTS / EFFICIENCY</v>
      </c>
      <c r="B61" s="90">
        <f>'Dashboard Production Quality'!B146</f>
        <v>0</v>
      </c>
      <c r="C61" s="90">
        <f>'Dashboard Production Quality'!C146</f>
        <v>0</v>
      </c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</row>
    <row r="62" spans="1:15">
      <c r="A62" s="90" t="str">
        <f>'Dashboard Production Quality'!A147</f>
        <v>18a</v>
      </c>
      <c r="B62" s="90" t="str">
        <f>'Dashboard Production Quality'!B147</f>
        <v>Power Grid</v>
      </c>
      <c r="C62" s="90" t="str">
        <f>'Dashboard Production Quality'!C147</f>
        <v>Kwh</v>
      </c>
      <c r="D62" s="91">
        <v>158451</v>
      </c>
      <c r="E62" s="91">
        <v>158451</v>
      </c>
      <c r="F62" s="91">
        <v>158451</v>
      </c>
      <c r="G62" s="91">
        <v>158451</v>
      </c>
      <c r="H62" s="91">
        <v>158451</v>
      </c>
      <c r="I62" s="91">
        <v>158451</v>
      </c>
      <c r="J62" s="91">
        <v>158451</v>
      </c>
      <c r="K62" s="91">
        <v>158451</v>
      </c>
      <c r="L62" s="91">
        <v>158451</v>
      </c>
      <c r="M62" s="91">
        <v>158451</v>
      </c>
      <c r="N62" s="91">
        <v>158451</v>
      </c>
      <c r="O62" s="91">
        <v>158451</v>
      </c>
    </row>
    <row r="63" spans="1:15">
      <c r="A63" s="90" t="str">
        <f>'Dashboard Production Quality'!A151</f>
        <v>18e</v>
      </c>
      <c r="B63" s="90" t="str">
        <f>'Dashboard Production Quality'!B151</f>
        <v>Power (pump) efficiency</v>
      </c>
      <c r="C63" s="90" t="str">
        <f>'Dashboard Production Quality'!C151</f>
        <v>kwh/m3</v>
      </c>
      <c r="D63" s="91">
        <v>1.0879111825166328</v>
      </c>
      <c r="E63" s="91">
        <v>1.0879111825166328</v>
      </c>
      <c r="F63" s="91">
        <v>1.0879111825166328</v>
      </c>
      <c r="G63" s="91">
        <v>1.0879111825166328</v>
      </c>
      <c r="H63" s="91">
        <v>1.0879111825166328</v>
      </c>
      <c r="I63" s="91">
        <v>1.0879111825166328</v>
      </c>
      <c r="J63" s="91">
        <v>1.0879111825166328</v>
      </c>
      <c r="K63" s="91">
        <v>1.0879111825166328</v>
      </c>
      <c r="L63" s="91">
        <v>1.0879111825166328</v>
      </c>
      <c r="M63" s="91">
        <v>1.0879111825166328</v>
      </c>
      <c r="N63" s="91">
        <v>1.0879111825166328</v>
      </c>
      <c r="O63" s="91">
        <v>1.0879111825166328</v>
      </c>
    </row>
    <row r="64" spans="1:15">
      <c r="A64" s="90" t="str">
        <f>'Dashboard Production Quality'!A149</f>
        <v>18c</v>
      </c>
      <c r="B64" s="90" t="str">
        <f>'Dashboard Production Quality'!B149</f>
        <v>Total Power Consumption</v>
      </c>
      <c r="C64" s="90" t="str">
        <f>'Dashboard Production Quality'!C149</f>
        <v>Kwh</v>
      </c>
      <c r="D64" s="91">
        <v>158633</v>
      </c>
      <c r="E64" s="91">
        <v>158633</v>
      </c>
      <c r="F64" s="91">
        <v>158633</v>
      </c>
      <c r="G64" s="91">
        <v>158633</v>
      </c>
      <c r="H64" s="91">
        <v>158633</v>
      </c>
      <c r="I64" s="91">
        <v>158633</v>
      </c>
      <c r="J64" s="91">
        <v>158633</v>
      </c>
      <c r="K64" s="91">
        <v>158633</v>
      </c>
      <c r="L64" s="91">
        <v>158633</v>
      </c>
      <c r="M64" s="91">
        <v>158633</v>
      </c>
      <c r="N64" s="91">
        <v>158633</v>
      </c>
      <c r="O64" s="91">
        <v>158633</v>
      </c>
    </row>
    <row r="65" spans="1:15">
      <c r="A65" s="90" t="str">
        <f>'Dashboard Production Quality'!A152</f>
        <v>18f</v>
      </c>
      <c r="B65" s="90" t="str">
        <f>'Dashboard Production Quality'!B152</f>
        <v>Power costs per m3 water produced</v>
      </c>
      <c r="C65" s="90" t="str">
        <f>'Dashboard Production Quality'!C152</f>
        <v>Ksh/m3</v>
      </c>
      <c r="D65" s="91">
        <v>22.872376362025996</v>
      </c>
      <c r="E65" s="91">
        <v>22.872376362025996</v>
      </c>
      <c r="F65" s="91">
        <v>22.872376362025996</v>
      </c>
      <c r="G65" s="91">
        <v>22.872376362025996</v>
      </c>
      <c r="H65" s="91">
        <v>22.872376362025996</v>
      </c>
      <c r="I65" s="91">
        <v>22.872376362025996</v>
      </c>
      <c r="J65" s="91">
        <v>22.872376362025996</v>
      </c>
      <c r="K65" s="91">
        <v>22.872376362025996</v>
      </c>
      <c r="L65" s="91">
        <v>22.872376362025996</v>
      </c>
      <c r="M65" s="91">
        <v>22.872376362025996</v>
      </c>
      <c r="N65" s="91">
        <v>22.872376362025996</v>
      </c>
      <c r="O65" s="91">
        <v>22.872376362025996</v>
      </c>
    </row>
    <row r="66" spans="1:15">
      <c r="A66" s="90" t="str">
        <f>'Dashboard Production Quality'!A153</f>
        <v>18g</v>
      </c>
      <c r="B66" s="90" t="str">
        <f>'Dashboard Production Quality'!B153</f>
        <v>Power costs per kwh</v>
      </c>
      <c r="C66" s="90" t="str">
        <f>'Dashboard Production Quality'!C153</f>
        <v>Ksh/kwh</v>
      </c>
      <c r="D66" s="91">
        <v>21.024121021640759</v>
      </c>
      <c r="E66" s="91">
        <v>23</v>
      </c>
      <c r="F66" s="91">
        <v>21</v>
      </c>
      <c r="G66" s="91">
        <v>21.5</v>
      </c>
      <c r="H66" s="91">
        <v>21</v>
      </c>
      <c r="I66" s="91">
        <v>20.916966929470941</v>
      </c>
      <c r="J66" s="91">
        <v>21</v>
      </c>
      <c r="K66" s="91">
        <v>21.037835362953096</v>
      </c>
      <c r="L66" s="91">
        <v>22</v>
      </c>
      <c r="M66" s="91">
        <v>24</v>
      </c>
      <c r="N66" s="91">
        <v>24</v>
      </c>
      <c r="O66" s="91">
        <v>23.995145085522914</v>
      </c>
    </row>
    <row r="67" spans="1:15">
      <c r="A67" s="90" t="str">
        <f>'Dashboard Production Quality'!A154</f>
        <v>DASHBOARD - PRODUCTION COSTS / OPERATIONAL RESULT WATER</v>
      </c>
      <c r="B67" s="90">
        <f>'Dashboard Production Quality'!B154</f>
        <v>0</v>
      </c>
      <c r="C67" s="90">
        <f>'Dashboard Production Quality'!C154</f>
        <v>0</v>
      </c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</row>
    <row r="68" spans="1:15">
      <c r="A68" s="90" t="str">
        <f>'Dashboard Production Quality'!A155</f>
        <v>19a</v>
      </c>
      <c r="B68" s="90" t="str">
        <f>'Dashboard Production Quality'!B155</f>
        <v>Power costs</v>
      </c>
      <c r="C68" s="90" t="str">
        <f>'Dashboard Production Quality'!C155</f>
        <v>Ksh</v>
      </c>
      <c r="D68" s="91">
        <v>3331293</v>
      </c>
      <c r="E68" s="91">
        <v>3331293</v>
      </c>
      <c r="F68" s="91">
        <v>3331293</v>
      </c>
      <c r="G68" s="91">
        <v>3331293</v>
      </c>
      <c r="H68" s="91">
        <v>3331293</v>
      </c>
      <c r="I68" s="91">
        <v>3331293</v>
      </c>
      <c r="J68" s="91">
        <v>3331293</v>
      </c>
      <c r="K68" s="91">
        <v>3331293</v>
      </c>
      <c r="L68" s="91">
        <v>3331293</v>
      </c>
      <c r="M68" s="91">
        <v>3331293</v>
      </c>
      <c r="N68" s="91">
        <v>3331293</v>
      </c>
      <c r="O68" s="91">
        <v>3331293</v>
      </c>
    </row>
    <row r="69" spans="1:15">
      <c r="A69" s="90" t="str">
        <f>'Dashboard Production Quality'!A156</f>
        <v>19b</v>
      </c>
      <c r="B69" s="90" t="str">
        <f>'Dashboard Production Quality'!B156</f>
        <v>Repair &amp; Maintenance Production</v>
      </c>
      <c r="C69" s="90" t="str">
        <f>'Dashboard Production Quality'!C156</f>
        <v>Ksh</v>
      </c>
      <c r="D69" s="91">
        <v>0</v>
      </c>
      <c r="E69" s="91">
        <v>0</v>
      </c>
      <c r="F69" s="91">
        <v>153400</v>
      </c>
      <c r="G69" s="91">
        <v>0</v>
      </c>
      <c r="H69" s="91">
        <v>152708</v>
      </c>
      <c r="I69" s="91">
        <v>0</v>
      </c>
      <c r="J69" s="91">
        <v>0</v>
      </c>
      <c r="K69" s="91">
        <v>0</v>
      </c>
      <c r="L69" s="91">
        <v>0</v>
      </c>
      <c r="M69" s="91">
        <v>0</v>
      </c>
      <c r="N69" s="91">
        <v>0</v>
      </c>
      <c r="O69" s="91">
        <v>0</v>
      </c>
    </row>
    <row r="70" spans="1:15">
      <c r="A70" s="90" t="str">
        <f>'Dashboard Production Quality'!A157</f>
        <v>19c</v>
      </c>
      <c r="B70" s="90" t="str">
        <f>'Dashboard Production Quality'!B157</f>
        <v>Abstraction fee</v>
      </c>
      <c r="C70" s="90" t="str">
        <f>'Dashboard Production Quality'!C157</f>
        <v>Ksh</v>
      </c>
      <c r="D70" s="91">
        <v>72824</v>
      </c>
      <c r="E70" s="91">
        <v>72824</v>
      </c>
      <c r="F70" s="91">
        <v>72824</v>
      </c>
      <c r="G70" s="91">
        <v>72824</v>
      </c>
      <c r="H70" s="91">
        <v>72824</v>
      </c>
      <c r="I70" s="91">
        <v>72824</v>
      </c>
      <c r="J70" s="91">
        <v>72824</v>
      </c>
      <c r="K70" s="91">
        <v>72824</v>
      </c>
      <c r="L70" s="91">
        <v>72824</v>
      </c>
      <c r="M70" s="91">
        <v>72824</v>
      </c>
      <c r="N70" s="91">
        <v>72824</v>
      </c>
      <c r="O70" s="91">
        <v>72824</v>
      </c>
    </row>
    <row r="71" spans="1:15">
      <c r="A71" s="90" t="str">
        <f>'Dashboard Production Quality'!A158</f>
        <v>19d</v>
      </c>
      <c r="B71" s="90" t="str">
        <f>'Dashboard Production Quality'!B158</f>
        <v>Chemicals costs</v>
      </c>
      <c r="C71" s="90" t="str">
        <f>'Dashboard Production Quality'!C158</f>
        <v>Ksh</v>
      </c>
      <c r="D71" s="91">
        <v>32040</v>
      </c>
      <c r="E71" s="91">
        <v>33120</v>
      </c>
      <c r="F71" s="91">
        <v>33120</v>
      </c>
      <c r="G71" s="91">
        <v>31280</v>
      </c>
      <c r="H71" s="91">
        <v>30260</v>
      </c>
      <c r="I71" s="91">
        <v>30600</v>
      </c>
      <c r="J71" s="91">
        <v>32980</v>
      </c>
      <c r="K71" s="91">
        <v>32300</v>
      </c>
      <c r="L71" s="91">
        <v>32980</v>
      </c>
      <c r="M71" s="91">
        <v>32640</v>
      </c>
      <c r="N71" s="91">
        <v>34340</v>
      </c>
      <c r="O71" s="91">
        <v>35360</v>
      </c>
    </row>
    <row r="72" spans="1:15">
      <c r="A72" s="90" t="str">
        <f>'Dashboard Production Quality'!A159</f>
        <v>19e</v>
      </c>
      <c r="B72" s="90" t="str">
        <f>'Dashboard Production Quality'!B159</f>
        <v>Total direct costs WATER</v>
      </c>
      <c r="C72" s="90" t="str">
        <f>'Dashboard Production Quality'!C159</f>
        <v>Ksh</v>
      </c>
      <c r="D72" s="91">
        <v>3436157</v>
      </c>
      <c r="E72" s="91">
        <v>3436157</v>
      </c>
      <c r="F72" s="91">
        <v>3436157</v>
      </c>
      <c r="G72" s="91">
        <v>3436157</v>
      </c>
      <c r="H72" s="91">
        <v>3436157</v>
      </c>
      <c r="I72" s="91">
        <v>3436157</v>
      </c>
      <c r="J72" s="91">
        <v>3436157</v>
      </c>
      <c r="K72" s="91">
        <v>3436157</v>
      </c>
      <c r="L72" s="91">
        <v>3436157</v>
      </c>
      <c r="M72" s="91">
        <v>3436157</v>
      </c>
      <c r="N72" s="91">
        <v>3436157</v>
      </c>
      <c r="O72" s="91">
        <v>3436157</v>
      </c>
    </row>
    <row r="73" spans="1:15">
      <c r="A73" s="90" t="str">
        <f>'Dashboard Production Quality'!A160</f>
        <v>19f</v>
      </c>
      <c r="B73" s="90" t="str">
        <f>'Dashboard Production Quality'!B160</f>
        <v>Total direct costs WATER per m3 water produced</v>
      </c>
      <c r="C73" s="90" t="str">
        <f>'Dashboard Production Quality'!C160</f>
        <v>Ksh/m3</v>
      </c>
      <c r="D73" s="91">
        <v>23.592363728741407</v>
      </c>
      <c r="E73" s="91">
        <v>23.592363728741407</v>
      </c>
      <c r="F73" s="91">
        <v>23.592363728741407</v>
      </c>
      <c r="G73" s="91">
        <v>23.592363728741407</v>
      </c>
      <c r="H73" s="91">
        <v>23.592363728741407</v>
      </c>
      <c r="I73" s="91">
        <v>23.592363728741407</v>
      </c>
      <c r="J73" s="91">
        <v>23.592363728741407</v>
      </c>
      <c r="K73" s="91">
        <v>23.592363728741407</v>
      </c>
      <c r="L73" s="91">
        <v>23.592363728741407</v>
      </c>
      <c r="M73" s="91">
        <v>23.592363728741407</v>
      </c>
      <c r="N73" s="91">
        <v>23.592363728741407</v>
      </c>
      <c r="O73" s="91">
        <v>23.592363728741407</v>
      </c>
    </row>
    <row r="74" spans="1:15">
      <c r="A74" s="90" t="str">
        <f>'Dashboard Production Quality'!A161</f>
        <v>19g</v>
      </c>
      <c r="B74" s="90" t="str">
        <f>'Dashboard Production Quality'!B161</f>
        <v>Direct operational result WATER before depreciation</v>
      </c>
      <c r="C74" s="90" t="str">
        <f>'Dashboard Production Quality'!C161</f>
        <v>Ksh</v>
      </c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</row>
    <row r="75" spans="1:15">
      <c r="A75" s="90" t="str">
        <f>'Dashboard Production Quality'!A162</f>
        <v>19h</v>
      </c>
      <c r="B75" s="90" t="str">
        <f>'Dashboard Production Quality'!B162</f>
        <v>Direct operational result WATER before depreciation per m3 water produced</v>
      </c>
      <c r="C75" s="90" t="str">
        <f>'Dashboard Production Quality'!C162</f>
        <v>Ksh/m3</v>
      </c>
      <c r="D75" s="91"/>
      <c r="E75" s="91"/>
      <c r="F75" s="91"/>
      <c r="G75" s="91"/>
      <c r="H75" s="91"/>
      <c r="I75" s="91"/>
      <c r="J75" s="91"/>
      <c r="K75" s="91"/>
      <c r="L75" s="91"/>
      <c r="M75" s="91"/>
      <c r="N75" s="91"/>
      <c r="O75" s="91"/>
    </row>
    <row r="76" spans="1:15">
      <c r="A76" s="90" t="str">
        <f>'Dashboard Production Quality'!A163</f>
        <v>DASHBOARD - WATER QUALITY</v>
      </c>
      <c r="B76" s="90">
        <f>'Dashboard Production Quality'!B163</f>
        <v>0</v>
      </c>
      <c r="C76" s="90">
        <f>'Dashboard Production Quality'!C163</f>
        <v>0</v>
      </c>
      <c r="D76" s="91"/>
      <c r="E76" s="91"/>
      <c r="F76" s="91"/>
      <c r="G76" s="91"/>
      <c r="H76" s="91"/>
      <c r="I76" s="91"/>
      <c r="J76" s="91"/>
      <c r="K76" s="91"/>
      <c r="L76" s="91"/>
      <c r="M76" s="91"/>
      <c r="N76" s="91"/>
      <c r="O76" s="91"/>
    </row>
    <row r="77" spans="1:15">
      <c r="A77" s="90" t="str">
        <f>'Dashboard Production Quality'!A164</f>
        <v>20a</v>
      </c>
      <c r="B77" s="90" t="str">
        <f>'Dashboard Production Quality'!B164</f>
        <v>Number of tests compared to budget, production, chemical</v>
      </c>
      <c r="C77" s="90" t="str">
        <f>'Dashboard Production Quality'!C164</f>
        <v>#</v>
      </c>
      <c r="D77" s="91">
        <v>298</v>
      </c>
      <c r="E77" s="91">
        <v>298</v>
      </c>
      <c r="F77" s="91">
        <v>267</v>
      </c>
      <c r="G77" s="91">
        <v>297</v>
      </c>
      <c r="H77" s="91">
        <v>297</v>
      </c>
      <c r="I77" s="91">
        <v>295</v>
      </c>
      <c r="J77" s="91">
        <v>298</v>
      </c>
      <c r="K77" s="91">
        <v>298</v>
      </c>
      <c r="L77" s="91">
        <v>298</v>
      </c>
      <c r="M77" s="91">
        <v>298</v>
      </c>
      <c r="N77" s="91">
        <v>297</v>
      </c>
      <c r="O77" s="91">
        <v>297</v>
      </c>
    </row>
    <row r="78" spans="1:15">
      <c r="A78" s="90" t="str">
        <f>'Dashboard Production Quality'!A165</f>
        <v>20b</v>
      </c>
      <c r="B78" s="90" t="str">
        <f>'Dashboard Production Quality'!B165</f>
        <v>Number of tests compared to budget, production, biological</v>
      </c>
      <c r="C78" s="90" t="str">
        <f>'Dashboard Production Quality'!C165</f>
        <v>#</v>
      </c>
      <c r="D78" s="91">
        <v>0</v>
      </c>
      <c r="E78" s="91">
        <v>0</v>
      </c>
      <c r="F78" s="91">
        <v>0</v>
      </c>
      <c r="G78" s="91">
        <v>42</v>
      </c>
      <c r="H78" s="91">
        <v>49</v>
      </c>
      <c r="I78" s="91">
        <v>51</v>
      </c>
      <c r="J78" s="91">
        <v>66</v>
      </c>
      <c r="K78" s="91">
        <v>66</v>
      </c>
      <c r="L78" s="91">
        <v>66</v>
      </c>
      <c r="M78" s="91">
        <v>66</v>
      </c>
      <c r="N78" s="91">
        <v>68</v>
      </c>
      <c r="O78" s="91">
        <v>68</v>
      </c>
    </row>
    <row r="79" spans="1:15">
      <c r="A79" s="90" t="str">
        <f>'Dashboard Production Quality'!A166</f>
        <v>20c</v>
      </c>
      <c r="B79" s="90" t="str">
        <f>'Dashboard Production Quality'!B166</f>
        <v>Number of tests compared to budget, consumer, chemical</v>
      </c>
      <c r="C79" s="90" t="str">
        <f>'Dashboard Production Quality'!C166</f>
        <v>#</v>
      </c>
      <c r="D79" s="91">
        <v>310</v>
      </c>
      <c r="E79" s="91">
        <v>310</v>
      </c>
      <c r="F79" s="91">
        <v>311</v>
      </c>
      <c r="G79" s="91">
        <v>311</v>
      </c>
      <c r="H79" s="91">
        <v>311</v>
      </c>
      <c r="I79" s="91">
        <v>308</v>
      </c>
      <c r="J79" s="91">
        <v>311</v>
      </c>
      <c r="K79" s="91">
        <v>311</v>
      </c>
      <c r="L79" s="91">
        <v>311</v>
      </c>
      <c r="M79" s="91">
        <v>311</v>
      </c>
      <c r="N79" s="91">
        <v>310</v>
      </c>
      <c r="O79" s="91">
        <v>310</v>
      </c>
    </row>
    <row r="80" spans="1:15">
      <c r="A80" s="90" t="str">
        <f>'Dashboard Production Quality'!A167</f>
        <v>20d</v>
      </c>
      <c r="B80" s="90" t="str">
        <f>'Dashboard Production Quality'!B167</f>
        <v>Number of tests compared to budget, consumer, biological</v>
      </c>
      <c r="C80" s="90" t="str">
        <f>'Dashboard Production Quality'!C167</f>
        <v>#</v>
      </c>
      <c r="D80" s="91">
        <v>0</v>
      </c>
      <c r="E80" s="91">
        <v>0</v>
      </c>
      <c r="F80" s="91">
        <v>0</v>
      </c>
      <c r="G80" s="91">
        <v>134</v>
      </c>
      <c r="H80" s="91">
        <v>139</v>
      </c>
      <c r="I80" s="91">
        <v>146</v>
      </c>
      <c r="J80" s="91">
        <v>204</v>
      </c>
      <c r="K80" s="91">
        <v>204</v>
      </c>
      <c r="L80" s="91">
        <v>204</v>
      </c>
      <c r="M80" s="91">
        <v>204</v>
      </c>
      <c r="N80" s="91">
        <v>201</v>
      </c>
      <c r="O80" s="91">
        <v>201</v>
      </c>
    </row>
    <row r="81" spans="1:15">
      <c r="A81" s="90">
        <v>29</v>
      </c>
      <c r="B81" s="90" t="s">
        <v>51</v>
      </c>
      <c r="C81" s="90" t="s">
        <v>50</v>
      </c>
      <c r="D81" s="91">
        <v>298</v>
      </c>
      <c r="E81" s="91">
        <v>298</v>
      </c>
      <c r="F81" s="91">
        <v>267</v>
      </c>
      <c r="G81" s="91">
        <v>297</v>
      </c>
      <c r="H81" s="91">
        <v>297</v>
      </c>
      <c r="I81" s="91">
        <v>295</v>
      </c>
      <c r="J81" s="91">
        <v>298</v>
      </c>
      <c r="K81" s="91">
        <v>298</v>
      </c>
      <c r="L81" s="91">
        <v>298</v>
      </c>
      <c r="M81" s="91">
        <v>298</v>
      </c>
      <c r="N81" s="91">
        <v>297</v>
      </c>
      <c r="O81" s="91">
        <v>297</v>
      </c>
    </row>
    <row r="82" spans="1:15">
      <c r="A82" s="90">
        <v>30</v>
      </c>
      <c r="B82" s="90" t="s">
        <v>52</v>
      </c>
      <c r="C82" s="90" t="s">
        <v>50</v>
      </c>
      <c r="D82" s="91">
        <v>0</v>
      </c>
      <c r="E82" s="91">
        <v>0</v>
      </c>
      <c r="F82" s="91">
        <v>0</v>
      </c>
      <c r="G82" s="91">
        <v>42</v>
      </c>
      <c r="H82" s="91">
        <v>49</v>
      </c>
      <c r="I82" s="91">
        <v>51</v>
      </c>
      <c r="J82" s="91">
        <v>66</v>
      </c>
      <c r="K82" s="91">
        <v>66</v>
      </c>
      <c r="L82" s="91">
        <v>66</v>
      </c>
      <c r="M82" s="91">
        <v>66</v>
      </c>
      <c r="N82" s="91">
        <v>68</v>
      </c>
      <c r="O82" s="91">
        <v>68</v>
      </c>
    </row>
    <row r="83" spans="1:15">
      <c r="A83" s="90">
        <v>31</v>
      </c>
      <c r="B83" s="90" t="s">
        <v>53</v>
      </c>
      <c r="C83" s="90" t="s">
        <v>50</v>
      </c>
      <c r="D83" s="91">
        <v>310</v>
      </c>
      <c r="E83" s="91">
        <v>310</v>
      </c>
      <c r="F83" s="91">
        <v>311</v>
      </c>
      <c r="G83" s="91">
        <v>311</v>
      </c>
      <c r="H83" s="91">
        <v>311</v>
      </c>
      <c r="I83" s="91">
        <v>308</v>
      </c>
      <c r="J83" s="91">
        <v>311</v>
      </c>
      <c r="K83" s="91">
        <v>311</v>
      </c>
      <c r="L83" s="91">
        <v>311</v>
      </c>
      <c r="M83" s="91">
        <v>311</v>
      </c>
      <c r="N83" s="91">
        <v>310</v>
      </c>
      <c r="O83" s="91">
        <v>310</v>
      </c>
    </row>
    <row r="84" spans="1:15">
      <c r="A84" s="90">
        <v>32</v>
      </c>
      <c r="B84" s="90" t="s">
        <v>54</v>
      </c>
      <c r="C84" s="90" t="s">
        <v>50</v>
      </c>
      <c r="D84" s="91">
        <v>0</v>
      </c>
      <c r="E84" s="91">
        <v>0</v>
      </c>
      <c r="F84" s="91">
        <v>0</v>
      </c>
      <c r="G84" s="91">
        <v>134</v>
      </c>
      <c r="H84" s="91">
        <v>139</v>
      </c>
      <c r="I84" s="91">
        <v>146</v>
      </c>
      <c r="J84" s="91">
        <v>204</v>
      </c>
      <c r="K84" s="91">
        <v>204</v>
      </c>
      <c r="L84" s="91">
        <v>204</v>
      </c>
      <c r="M84" s="91">
        <v>204</v>
      </c>
      <c r="N84" s="91">
        <v>201</v>
      </c>
      <c r="O84" s="91">
        <v>201</v>
      </c>
    </row>
    <row r="85" spans="1:15">
      <c r="A85" s="90" t="str">
        <f>'Dashboard Production Quality'!A172</f>
        <v>20i</v>
      </c>
      <c r="B85" s="90" t="str">
        <f>'Dashboard Production Quality'!B172</f>
        <v>% compliance with WHO standards, production, chemical</v>
      </c>
      <c r="C85" s="90" t="str">
        <f>'Dashboard Production Quality'!C172</f>
        <v>%</v>
      </c>
      <c r="D85" s="92">
        <v>0.96308724832214765</v>
      </c>
      <c r="E85" s="92">
        <v>0.96979865771812079</v>
      </c>
      <c r="F85" s="92">
        <v>1.0823970037453183</v>
      </c>
      <c r="G85" s="92">
        <v>0.97643097643097643</v>
      </c>
      <c r="H85" s="92">
        <v>0.97643097643097643</v>
      </c>
      <c r="I85" s="92">
        <v>0.97627118644067801</v>
      </c>
      <c r="J85" s="92">
        <v>0.97986577181208057</v>
      </c>
      <c r="K85" s="92">
        <v>0.97986577181208057</v>
      </c>
      <c r="L85" s="92">
        <v>0.97986577181208057</v>
      </c>
      <c r="M85" s="92">
        <v>0.97986577181208057</v>
      </c>
      <c r="N85" s="92">
        <v>0.98989898989898994</v>
      </c>
      <c r="O85" s="92">
        <v>0.98989898989898994</v>
      </c>
    </row>
    <row r="86" spans="1:15">
      <c r="A86" s="90" t="str">
        <f>'Dashboard Production Quality'!A173</f>
        <v>20j</v>
      </c>
      <c r="B86" s="90" t="str">
        <f>'Dashboard Production Quality'!B173</f>
        <v>% compliance with WHO standards, production, biological</v>
      </c>
      <c r="C86" s="90" t="str">
        <f>'Dashboard Production Quality'!C173</f>
        <v>%</v>
      </c>
      <c r="D86" s="92"/>
      <c r="E86" s="92"/>
      <c r="F86" s="92"/>
      <c r="G86" s="92">
        <v>0.90476190476190477</v>
      </c>
      <c r="H86" s="92">
        <v>0.95918367346938771</v>
      </c>
      <c r="I86" s="92">
        <v>0.94117647058823528</v>
      </c>
      <c r="J86" s="92">
        <v>0.96969696969696972</v>
      </c>
      <c r="K86" s="92">
        <v>0.96969696969696972</v>
      </c>
      <c r="L86" s="92">
        <v>0.96969696969696972</v>
      </c>
      <c r="M86" s="92">
        <v>0.96969696969696972</v>
      </c>
      <c r="N86" s="92">
        <v>0.94117647058823528</v>
      </c>
      <c r="O86" s="92">
        <v>0.94117647058823528</v>
      </c>
    </row>
    <row r="87" spans="1:15">
      <c r="A87" s="90" t="str">
        <f>'Dashboard Production Quality'!A174</f>
        <v>20k</v>
      </c>
      <c r="B87" s="90" t="str">
        <f>'Dashboard Production Quality'!B174</f>
        <v>% compliance with WHO standards, consumer, chemical</v>
      </c>
      <c r="C87" s="90" t="str">
        <f>'Dashboard Production Quality'!C174</f>
        <v>%</v>
      </c>
      <c r="D87" s="92">
        <v>0.99032258064516132</v>
      </c>
      <c r="E87" s="92">
        <v>0.99677419354838714</v>
      </c>
      <c r="F87" s="92">
        <v>0.99356913183279738</v>
      </c>
      <c r="G87" s="92">
        <v>0.98070739549839225</v>
      </c>
      <c r="H87" s="92">
        <v>0.98070739549839225</v>
      </c>
      <c r="I87" s="92">
        <v>0.99025974025974028</v>
      </c>
      <c r="J87" s="92">
        <v>0.977491961414791</v>
      </c>
      <c r="K87" s="92">
        <v>0.977491961414791</v>
      </c>
      <c r="L87" s="92">
        <v>0.977491961414791</v>
      </c>
      <c r="M87" s="92">
        <v>0.977491961414791</v>
      </c>
      <c r="N87" s="92">
        <v>0.97096774193548385</v>
      </c>
      <c r="O87" s="92">
        <v>0.97096774193548385</v>
      </c>
    </row>
    <row r="88" spans="1:15">
      <c r="A88" s="90" t="str">
        <f>'Dashboard Production Quality'!A175</f>
        <v>20l</v>
      </c>
      <c r="B88" s="90" t="str">
        <f>'Dashboard Production Quality'!B175</f>
        <v>% compliance with WHO standards, consumer, biological</v>
      </c>
      <c r="C88" s="90" t="str">
        <f>'Dashboard Production Quality'!C175</f>
        <v>%</v>
      </c>
      <c r="D88" s="92"/>
      <c r="E88" s="92"/>
      <c r="F88" s="92"/>
      <c r="G88" s="92">
        <v>0.97014925373134331</v>
      </c>
      <c r="H88" s="92">
        <v>0.97841726618705038</v>
      </c>
      <c r="I88" s="92">
        <v>0.9726027397260274</v>
      </c>
      <c r="J88" s="92">
        <v>0.99019607843137258</v>
      </c>
      <c r="K88" s="92">
        <v>0.99019607843137258</v>
      </c>
      <c r="L88" s="92">
        <v>0.99019607843137258</v>
      </c>
      <c r="M88" s="92">
        <v>0.99019607843137258</v>
      </c>
      <c r="N88" s="92">
        <v>0.97512437810945274</v>
      </c>
      <c r="O88" s="92">
        <v>0.97512437810945274</v>
      </c>
    </row>
    <row r="89" spans="1:15">
      <c r="A89" s="90">
        <f>'Dashboard Production Quality'!A176</f>
        <v>0</v>
      </c>
      <c r="B89" s="90">
        <f>'Dashboard Production Quality'!B176</f>
        <v>0</v>
      </c>
      <c r="C89" s="90">
        <f>'Dashboard Production Quality'!C176</f>
        <v>0</v>
      </c>
      <c r="D89"/>
      <c r="E89"/>
      <c r="F89"/>
      <c r="G89"/>
      <c r="H89"/>
      <c r="I89"/>
      <c r="J89"/>
      <c r="K89"/>
      <c r="L89"/>
      <c r="M89"/>
      <c r="N89"/>
      <c r="O89"/>
    </row>
    <row r="90" spans="1:15">
      <c r="A90" s="90" t="e">
        <f>'Dashboard Production Quality'!#REF!</f>
        <v>#REF!</v>
      </c>
      <c r="B90" s="90" t="e">
        <f>'Dashboard Production Quality'!#REF!</f>
        <v>#REF!</v>
      </c>
      <c r="C90" s="90" t="e">
        <f>'Dashboard Production Quality'!#REF!</f>
        <v>#REF!</v>
      </c>
      <c r="D90"/>
      <c r="E90"/>
      <c r="F90"/>
      <c r="G90"/>
      <c r="H90"/>
      <c r="I90"/>
      <c r="J90"/>
      <c r="K90"/>
      <c r="L90"/>
      <c r="M90"/>
      <c r="N90"/>
      <c r="O90"/>
    </row>
    <row r="91" spans="1:15">
      <c r="A91" s="90" t="e">
        <f>'Dashboard Production Quality'!#REF!</f>
        <v>#REF!</v>
      </c>
      <c r="B91" s="90" t="e">
        <f>'Dashboard Production Quality'!#REF!</f>
        <v>#REF!</v>
      </c>
      <c r="C91" s="90" t="e">
        <f>'Dashboard Production Quality'!#REF!</f>
        <v>#REF!</v>
      </c>
      <c r="D91"/>
      <c r="E91"/>
      <c r="F91"/>
      <c r="G91"/>
      <c r="H91"/>
      <c r="I91"/>
      <c r="J91"/>
      <c r="K91"/>
      <c r="L91"/>
      <c r="M91"/>
      <c r="N91"/>
      <c r="O91"/>
    </row>
    <row r="92" spans="1:15">
      <c r="A92" s="90" t="e">
        <f>'Dashboard Production Quality'!#REF!</f>
        <v>#REF!</v>
      </c>
      <c r="B92" s="90" t="e">
        <f>'Dashboard Production Quality'!#REF!</f>
        <v>#REF!</v>
      </c>
      <c r="C92" s="90" t="e">
        <f>'Dashboard Production Quality'!#REF!</f>
        <v>#REF!</v>
      </c>
      <c r="D92"/>
      <c r="E92"/>
      <c r="F92"/>
      <c r="G92"/>
      <c r="H92"/>
      <c r="I92"/>
      <c r="J92"/>
      <c r="K92"/>
      <c r="L92"/>
      <c r="M92"/>
      <c r="N92"/>
      <c r="O92"/>
    </row>
    <row r="93" spans="1:15">
      <c r="A93" s="90" t="e">
        <f>'Dashboard Production Quality'!#REF!</f>
        <v>#REF!</v>
      </c>
      <c r="B93" s="90" t="e">
        <f>'Dashboard Production Quality'!#REF!</f>
        <v>#REF!</v>
      </c>
      <c r="C93" s="90" t="e">
        <f>'Dashboard Production Quality'!#REF!</f>
        <v>#REF!</v>
      </c>
      <c r="D93"/>
      <c r="E93"/>
      <c r="F93"/>
      <c r="G93"/>
      <c r="H93"/>
      <c r="I93"/>
      <c r="J93"/>
      <c r="K93"/>
      <c r="L93"/>
      <c r="M93"/>
      <c r="N93"/>
      <c r="O93"/>
    </row>
    <row r="94" spans="1:15">
      <c r="A94" s="90" t="e">
        <f>'Dashboard Production Quality'!#REF!</f>
        <v>#REF!</v>
      </c>
      <c r="B94" s="90" t="e">
        <f>'Dashboard Production Quality'!#REF!</f>
        <v>#REF!</v>
      </c>
      <c r="C94" s="90" t="e">
        <f>'Dashboard Production Quality'!#REF!</f>
        <v>#REF!</v>
      </c>
      <c r="D94"/>
      <c r="E94"/>
      <c r="F94"/>
      <c r="G94"/>
      <c r="H94"/>
      <c r="I94"/>
      <c r="J94"/>
      <c r="K94"/>
      <c r="L94"/>
      <c r="M94"/>
      <c r="N94"/>
      <c r="O94"/>
    </row>
    <row r="95" spans="1:15">
      <c r="A95" s="90" t="e">
        <f>'Dashboard Production Quality'!#REF!</f>
        <v>#REF!</v>
      </c>
      <c r="B95" s="90" t="e">
        <f>'Dashboard Production Quality'!#REF!</f>
        <v>#REF!</v>
      </c>
      <c r="C95" s="90" t="e">
        <f>'Dashboard Production Quality'!#REF!</f>
        <v>#REF!</v>
      </c>
      <c r="D95"/>
      <c r="E95"/>
      <c r="F95"/>
      <c r="G95"/>
      <c r="H95"/>
      <c r="I95"/>
      <c r="J95"/>
      <c r="K95"/>
      <c r="L95"/>
      <c r="M95"/>
      <c r="N95"/>
      <c r="O95"/>
    </row>
    <row r="96" spans="1:15">
      <c r="A96" s="90" t="e">
        <f>'Dashboard Production Quality'!#REF!</f>
        <v>#REF!</v>
      </c>
      <c r="B96" s="90" t="e">
        <f>'Dashboard Production Quality'!#REF!</f>
        <v>#REF!</v>
      </c>
      <c r="C96" s="90" t="e">
        <f>'Dashboard Production Quality'!#REF!</f>
        <v>#REF!</v>
      </c>
      <c r="D96"/>
      <c r="E96"/>
      <c r="F96"/>
      <c r="G96"/>
      <c r="H96"/>
      <c r="I96"/>
      <c r="J96"/>
      <c r="K96"/>
      <c r="L96"/>
      <c r="M96"/>
      <c r="N96"/>
      <c r="O96"/>
    </row>
    <row r="97" spans="1:15">
      <c r="A97" s="90" t="e">
        <f>'Dashboard Production Quality'!#REF!</f>
        <v>#REF!</v>
      </c>
      <c r="B97" s="90" t="e">
        <f>'Dashboard Production Quality'!#REF!</f>
        <v>#REF!</v>
      </c>
      <c r="C97" s="90" t="e">
        <f>'Dashboard Production Quality'!#REF!</f>
        <v>#REF!</v>
      </c>
      <c r="D97"/>
      <c r="E97"/>
      <c r="F97"/>
      <c r="G97"/>
      <c r="H97"/>
      <c r="I97"/>
      <c r="J97"/>
      <c r="K97"/>
      <c r="L97"/>
      <c r="M97"/>
      <c r="N97"/>
      <c r="O97"/>
    </row>
    <row r="98" spans="1:15">
      <c r="A98" s="90" t="e">
        <f>'Dashboard Production Quality'!#REF!</f>
        <v>#REF!</v>
      </c>
      <c r="B98" s="90" t="e">
        <f>'Dashboard Production Quality'!#REF!</f>
        <v>#REF!</v>
      </c>
      <c r="C98" s="90" t="e">
        <f>'Dashboard Production Quality'!#REF!</f>
        <v>#REF!</v>
      </c>
      <c r="D98"/>
      <c r="E98"/>
      <c r="F98"/>
      <c r="G98"/>
      <c r="H98"/>
      <c r="I98"/>
      <c r="J98"/>
      <c r="K98"/>
      <c r="L98"/>
      <c r="M98"/>
      <c r="N98"/>
      <c r="O98"/>
    </row>
    <row r="99" spans="1:15">
      <c r="A99" s="90" t="e">
        <f>'Dashboard Production Quality'!#REF!</f>
        <v>#REF!</v>
      </c>
      <c r="B99" s="90" t="e">
        <f>'Dashboard Production Quality'!#REF!</f>
        <v>#REF!</v>
      </c>
      <c r="C99" s="90" t="e">
        <f>'Dashboard Production Quality'!#REF!</f>
        <v>#REF!</v>
      </c>
      <c r="D99"/>
      <c r="E99"/>
      <c r="F99"/>
      <c r="G99"/>
      <c r="H99"/>
      <c r="I99"/>
      <c r="J99"/>
      <c r="K99"/>
      <c r="L99"/>
      <c r="M99"/>
      <c r="N99"/>
      <c r="O99"/>
    </row>
    <row r="100" spans="1:15">
      <c r="A100" s="90" t="e">
        <f>'Dashboard Production Quality'!#REF!</f>
        <v>#REF!</v>
      </c>
      <c r="B100" s="90" t="e">
        <f>'Dashboard Production Quality'!#REF!</f>
        <v>#REF!</v>
      </c>
      <c r="C100" s="90" t="e">
        <f>'Dashboard Production Quality'!#REF!</f>
        <v>#REF!</v>
      </c>
      <c r="D100"/>
      <c r="E100"/>
      <c r="F100"/>
      <c r="G100"/>
      <c r="H100"/>
      <c r="I100"/>
      <c r="J100"/>
      <c r="K100"/>
      <c r="L100"/>
      <c r="M100"/>
      <c r="N100"/>
      <c r="O100"/>
    </row>
    <row r="101" spans="1:15">
      <c r="A101" s="90" t="e">
        <f>'Dashboard Production Quality'!#REF!</f>
        <v>#REF!</v>
      </c>
      <c r="B101" s="90" t="e">
        <f>'Dashboard Production Quality'!#REF!</f>
        <v>#REF!</v>
      </c>
      <c r="C101" s="90" t="e">
        <f>'Dashboard Production Quality'!#REF!</f>
        <v>#REF!</v>
      </c>
      <c r="D101"/>
      <c r="E101"/>
      <c r="F101"/>
      <c r="G101"/>
      <c r="H101"/>
      <c r="I101"/>
      <c r="J101"/>
      <c r="K101"/>
      <c r="L101"/>
      <c r="M101"/>
      <c r="N101"/>
      <c r="O101"/>
    </row>
    <row r="102" spans="1:15">
      <c r="A102" s="90" t="e">
        <f>'Dashboard Production Quality'!#REF!</f>
        <v>#REF!</v>
      </c>
      <c r="B102" s="90" t="e">
        <f>'Dashboard Production Quality'!#REF!</f>
        <v>#REF!</v>
      </c>
      <c r="C102" s="90" t="e">
        <f>'Dashboard Production Quality'!#REF!</f>
        <v>#REF!</v>
      </c>
      <c r="D102"/>
      <c r="E102"/>
      <c r="F102"/>
      <c r="G102"/>
      <c r="H102"/>
      <c r="I102"/>
      <c r="J102"/>
      <c r="K102"/>
      <c r="L102"/>
      <c r="M102"/>
      <c r="N102"/>
      <c r="O102"/>
    </row>
    <row r="103" spans="1:15">
      <c r="A103" s="90" t="e">
        <f>'Dashboard Production Quality'!#REF!</f>
        <v>#REF!</v>
      </c>
      <c r="B103" s="90" t="e">
        <f>'Dashboard Production Quality'!#REF!</f>
        <v>#REF!</v>
      </c>
      <c r="C103" s="90" t="e">
        <f>'Dashboard Production Quality'!#REF!</f>
        <v>#REF!</v>
      </c>
      <c r="D103"/>
      <c r="E103"/>
      <c r="F103"/>
      <c r="G103"/>
      <c r="H103"/>
      <c r="I103"/>
      <c r="J103"/>
      <c r="K103"/>
      <c r="L103"/>
      <c r="M103"/>
      <c r="N103"/>
      <c r="O103"/>
    </row>
    <row r="104" spans="1:15">
      <c r="A104" s="90" t="e">
        <f>'Dashboard Production Quality'!#REF!</f>
        <v>#REF!</v>
      </c>
      <c r="B104" s="90" t="e">
        <f>'Dashboard Production Quality'!#REF!</f>
        <v>#REF!</v>
      </c>
      <c r="C104" s="90" t="e">
        <f>'Dashboard Production Quality'!#REF!</f>
        <v>#REF!</v>
      </c>
      <c r="D104"/>
      <c r="E104"/>
      <c r="F104"/>
      <c r="G104"/>
      <c r="H104"/>
      <c r="I104"/>
      <c r="J104"/>
      <c r="K104"/>
      <c r="L104"/>
      <c r="M104"/>
      <c r="N104"/>
      <c r="O104"/>
    </row>
    <row r="105" spans="1:15">
      <c r="A105" s="90" t="e">
        <f>'Dashboard Production Quality'!#REF!</f>
        <v>#REF!</v>
      </c>
      <c r="B105" s="90" t="e">
        <f>'Dashboard Production Quality'!#REF!</f>
        <v>#REF!</v>
      </c>
      <c r="C105" s="90" t="e">
        <f>'Dashboard Production Quality'!#REF!</f>
        <v>#REF!</v>
      </c>
      <c r="D105"/>
      <c r="E105"/>
      <c r="F105"/>
      <c r="G105"/>
      <c r="H105"/>
      <c r="I105"/>
      <c r="J105"/>
      <c r="K105"/>
      <c r="L105"/>
      <c r="M105"/>
      <c r="N105"/>
      <c r="O105"/>
    </row>
    <row r="106" spans="1:15">
      <c r="A106" s="90" t="e">
        <f>'Dashboard Production Quality'!#REF!</f>
        <v>#REF!</v>
      </c>
      <c r="B106" s="90" t="e">
        <f>'Dashboard Production Quality'!#REF!</f>
        <v>#REF!</v>
      </c>
      <c r="C106" s="90" t="e">
        <f>'Dashboard Production Quality'!#REF!</f>
        <v>#REF!</v>
      </c>
      <c r="D106"/>
      <c r="E106"/>
      <c r="F106"/>
      <c r="G106"/>
      <c r="H106"/>
      <c r="I106"/>
      <c r="J106"/>
      <c r="K106"/>
      <c r="L106"/>
      <c r="M106"/>
      <c r="N106"/>
      <c r="O106"/>
    </row>
    <row r="107" spans="1:15">
      <c r="A107" s="90" t="e">
        <f>'Dashboard Production Quality'!#REF!</f>
        <v>#REF!</v>
      </c>
      <c r="B107" s="90" t="e">
        <f>'Dashboard Production Quality'!#REF!</f>
        <v>#REF!</v>
      </c>
      <c r="C107" s="90" t="e">
        <f>'Dashboard Production Quality'!#REF!</f>
        <v>#REF!</v>
      </c>
      <c r="D107"/>
      <c r="E107"/>
      <c r="F107"/>
      <c r="G107"/>
      <c r="H107"/>
      <c r="I107"/>
      <c r="J107"/>
      <c r="K107"/>
      <c r="L107"/>
      <c r="M107"/>
      <c r="N107"/>
      <c r="O107"/>
    </row>
    <row r="108" spans="1:15">
      <c r="A108" s="90" t="e">
        <f>'Dashboard Production Quality'!#REF!</f>
        <v>#REF!</v>
      </c>
      <c r="B108" s="90" t="e">
        <f>'Dashboard Production Quality'!#REF!</f>
        <v>#REF!</v>
      </c>
      <c r="C108" s="90" t="e">
        <f>'Dashboard Production Quality'!#REF!</f>
        <v>#REF!</v>
      </c>
      <c r="D108"/>
      <c r="E108"/>
      <c r="F108"/>
      <c r="G108"/>
      <c r="H108"/>
      <c r="I108"/>
      <c r="J108"/>
      <c r="K108"/>
      <c r="L108"/>
      <c r="M108"/>
      <c r="N108"/>
      <c r="O108"/>
    </row>
    <row r="109" spans="1:15">
      <c r="A109" s="90" t="e">
        <f>'Dashboard Production Quality'!#REF!</f>
        <v>#REF!</v>
      </c>
      <c r="B109" s="90" t="e">
        <f>'Dashboard Production Quality'!#REF!</f>
        <v>#REF!</v>
      </c>
      <c r="C109" s="90" t="e">
        <f>'Dashboard Production Quality'!#REF!</f>
        <v>#REF!</v>
      </c>
      <c r="D109"/>
      <c r="E109"/>
      <c r="F109"/>
      <c r="G109"/>
      <c r="H109"/>
      <c r="I109"/>
      <c r="J109"/>
      <c r="K109"/>
      <c r="L109"/>
      <c r="M109"/>
      <c r="N109"/>
      <c r="O10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>
    <tabColor rgb="FFFFC000"/>
  </sheetPr>
  <dimension ref="A1:S30"/>
  <sheetViews>
    <sheetView zoomScale="90" zoomScaleNormal="90" zoomScalePageLayoutView="90" workbookViewId="0">
      <pane ySplit="2" topLeftCell="A3" activePane="bottomLeft" state="frozen"/>
      <selection activeCell="F58" sqref="F58"/>
      <selection pane="bottomLeft" activeCell="I36" sqref="I36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81640625" style="4" bestFit="1" customWidth="1"/>
    <col min="18" max="18" width="9.1796875" style="4" customWidth="1"/>
    <col min="19" max="16384" width="9.1796875" style="4"/>
  </cols>
  <sheetData>
    <row r="1" spans="1:19" ht="21">
      <c r="A1" s="5" t="s">
        <v>5</v>
      </c>
      <c r="B1" s="5" t="str">
        <f>+'Dashboard Production Quality'!A7</f>
        <v>1a</v>
      </c>
      <c r="C1" s="5" t="str">
        <f>+'Dashboard Production Quality'!B7</f>
        <v>Water Volume Abstracted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19">
      <c r="A2" s="4" t="s">
        <v>15</v>
      </c>
      <c r="C2" s="4" t="s">
        <v>16</v>
      </c>
      <c r="R2" s="7"/>
    </row>
    <row r="3" spans="1:19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6">
        <f>INDEX(E27:P27,Actual_month)</f>
        <v>345878</v>
      </c>
    </row>
    <row r="5" spans="1:19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6">
        <f>INDEX(E26:P26,Actual_month)</f>
        <v>330640</v>
      </c>
    </row>
    <row r="6" spans="1:19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6">
        <f>+S5*R6</f>
        <v>297576</v>
      </c>
    </row>
    <row r="7" spans="1:19">
      <c r="J7" s="199"/>
      <c r="K7" s="200"/>
      <c r="L7" s="200"/>
      <c r="M7" s="200"/>
      <c r="N7" s="200"/>
      <c r="O7" s="200"/>
      <c r="P7" s="200"/>
      <c r="Q7" s="201"/>
    </row>
    <row r="8" spans="1:19" ht="15" thickBot="1">
      <c r="J8" s="202"/>
      <c r="K8" s="203"/>
      <c r="L8" s="203"/>
      <c r="M8" s="203"/>
      <c r="N8" s="203"/>
      <c r="O8" s="203"/>
      <c r="P8" s="203"/>
      <c r="Q8" s="204"/>
    </row>
    <row r="9" spans="1:19" ht="15" thickBot="1">
      <c r="J9" s="4" t="s">
        <v>14</v>
      </c>
    </row>
    <row r="10" spans="1:19">
      <c r="J10" s="196"/>
      <c r="K10" s="197"/>
      <c r="L10" s="197"/>
      <c r="M10" s="197"/>
      <c r="N10" s="197"/>
      <c r="O10" s="197"/>
      <c r="P10" s="197"/>
      <c r="Q10" s="198"/>
    </row>
    <row r="11" spans="1:19">
      <c r="J11" s="199"/>
      <c r="K11" s="200"/>
      <c r="L11" s="200"/>
      <c r="M11" s="200"/>
      <c r="N11" s="200"/>
      <c r="O11" s="200"/>
      <c r="P11" s="200"/>
      <c r="Q11" s="201"/>
    </row>
    <row r="12" spans="1:19">
      <c r="J12" s="199"/>
      <c r="K12" s="200"/>
      <c r="L12" s="200"/>
      <c r="M12" s="200"/>
      <c r="N12" s="200"/>
      <c r="O12" s="200"/>
      <c r="P12" s="200"/>
      <c r="Q12" s="201"/>
    </row>
    <row r="13" spans="1:19">
      <c r="J13" s="199"/>
      <c r="K13" s="200"/>
      <c r="L13" s="200"/>
      <c r="M13" s="200"/>
      <c r="N13" s="200"/>
      <c r="O13" s="200"/>
      <c r="P13" s="200"/>
      <c r="Q13" s="201"/>
    </row>
    <row r="14" spans="1:19">
      <c r="J14" s="199"/>
      <c r="K14" s="200"/>
      <c r="L14" s="200"/>
      <c r="M14" s="200"/>
      <c r="N14" s="200"/>
      <c r="O14" s="200"/>
      <c r="P14" s="200"/>
      <c r="Q14" s="201"/>
    </row>
    <row r="15" spans="1:19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61">
        <v>45839</v>
      </c>
      <c r="F18" s="61">
        <v>45870</v>
      </c>
      <c r="G18" s="61">
        <v>45901</v>
      </c>
      <c r="H18" s="61">
        <v>45931</v>
      </c>
      <c r="I18" s="61">
        <v>45962</v>
      </c>
      <c r="J18" s="61">
        <v>45992</v>
      </c>
      <c r="K18" s="61">
        <v>46023</v>
      </c>
      <c r="L18" s="61">
        <v>46054</v>
      </c>
      <c r="M18" s="61">
        <v>46082</v>
      </c>
      <c r="N18" s="61">
        <v>46113</v>
      </c>
      <c r="O18" s="61">
        <v>46143</v>
      </c>
      <c r="P18" s="61">
        <v>46174</v>
      </c>
      <c r="Q18" s="9" t="s">
        <v>0</v>
      </c>
    </row>
    <row r="19" spans="3:17">
      <c r="D19" s="62" t="s">
        <v>217</v>
      </c>
      <c r="E19" s="6">
        <f>Budget2526!E7</f>
        <v>40000</v>
      </c>
      <c r="F19" s="6">
        <f>Budget2526!F7</f>
        <v>40020</v>
      </c>
      <c r="G19" s="6">
        <f>Budget2526!G7</f>
        <v>40520</v>
      </c>
      <c r="H19" s="6">
        <f>Budget2526!H7</f>
        <v>41020</v>
      </c>
      <c r="I19" s="6">
        <f>Budget2526!I7</f>
        <v>41520</v>
      </c>
      <c r="J19" s="6">
        <f>Budget2526!J7</f>
        <v>42020</v>
      </c>
      <c r="K19" s="6">
        <f>Budget2526!K7</f>
        <v>42520</v>
      </c>
      <c r="L19" s="6">
        <f>Budget2526!L7</f>
        <v>43020</v>
      </c>
      <c r="M19" s="6">
        <f>Budget2526!M7</f>
        <v>43520</v>
      </c>
      <c r="N19" s="6">
        <f>Budget2526!N7</f>
        <v>44020</v>
      </c>
      <c r="O19" s="6">
        <f>Budget2526!O7</f>
        <v>44520</v>
      </c>
      <c r="P19" s="6">
        <f>Budget2526!P7</f>
        <v>45020</v>
      </c>
      <c r="Q19" s="6">
        <f>SUM(E19:P19)</f>
        <v>507720</v>
      </c>
    </row>
    <row r="20" spans="3:17">
      <c r="D20" s="62" t="s">
        <v>218</v>
      </c>
      <c r="E20" s="6">
        <f>'ACTUAL 2526'!D7</f>
        <v>45093</v>
      </c>
      <c r="F20" s="6">
        <f>'ACTUAL 2526'!E7</f>
        <v>50272</v>
      </c>
      <c r="G20" s="6">
        <f>'ACTUAL 2526'!F7</f>
        <v>38210</v>
      </c>
      <c r="H20" s="6">
        <f>'ACTUAL 2526'!G7</f>
        <v>45521</v>
      </c>
      <c r="I20" s="6">
        <f>'ACTUAL 2526'!H7</f>
        <v>38240</v>
      </c>
      <c r="J20" s="6">
        <f>'ACTUAL 2526'!I7</f>
        <v>37291</v>
      </c>
      <c r="K20" s="6">
        <f>'ACTUAL 2526'!J7</f>
        <v>57214</v>
      </c>
      <c r="L20" s="6">
        <f>'ACTUAL 2526'!K7</f>
        <v>34037</v>
      </c>
      <c r="M20" s="6">
        <f>'ACTUAL 2526'!L7</f>
        <v>0</v>
      </c>
      <c r="N20" s="6">
        <f>'ACTUAL 2526'!M7</f>
        <v>0</v>
      </c>
      <c r="O20" s="6">
        <f>'ACTUAL 2526'!N7</f>
        <v>0</v>
      </c>
      <c r="P20" s="6">
        <f>'ACTUAL 2526'!O7</f>
        <v>0</v>
      </c>
      <c r="Q20" s="6">
        <f>SUM(E20:P20)</f>
        <v>345878</v>
      </c>
    </row>
    <row r="21" spans="3:17">
      <c r="D21" s="62" t="s">
        <v>8</v>
      </c>
      <c r="E21" s="6">
        <f t="shared" ref="E21:P21" si="0">IF(E20=0,0,E20-E19)</f>
        <v>5093</v>
      </c>
      <c r="F21" s="6">
        <f t="shared" si="0"/>
        <v>10252</v>
      </c>
      <c r="G21" s="6">
        <f t="shared" si="0"/>
        <v>-2310</v>
      </c>
      <c r="H21" s="6">
        <f t="shared" si="0"/>
        <v>4501</v>
      </c>
      <c r="I21" s="6">
        <f t="shared" si="0"/>
        <v>-3280</v>
      </c>
      <c r="J21" s="6">
        <f t="shared" si="0"/>
        <v>-4729</v>
      </c>
      <c r="K21" s="6">
        <f t="shared" si="0"/>
        <v>14694</v>
      </c>
      <c r="L21" s="6">
        <f t="shared" si="0"/>
        <v>-8983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15238</v>
      </c>
    </row>
    <row r="22" spans="3:17">
      <c r="D22" s="62" t="s">
        <v>9</v>
      </c>
      <c r="E22" s="10">
        <f>E20/E19</f>
        <v>1.1273249999999999</v>
      </c>
      <c r="F22" s="10">
        <f t="shared" ref="F22:P22" si="1">F20/F19</f>
        <v>1.2561719140429786</v>
      </c>
      <c r="G22" s="10">
        <f t="shared" si="1"/>
        <v>0.94299111549851922</v>
      </c>
      <c r="H22" s="10">
        <f t="shared" si="1"/>
        <v>1.1097269624573378</v>
      </c>
      <c r="I22" s="10">
        <f t="shared" si="1"/>
        <v>0.92100192678227355</v>
      </c>
      <c r="J22" s="10">
        <f t="shared" si="1"/>
        <v>0.88745835316515942</v>
      </c>
      <c r="K22" s="10">
        <f t="shared" si="1"/>
        <v>1.3455785512699905</v>
      </c>
      <c r="L22" s="10">
        <f t="shared" si="1"/>
        <v>0.79119014411901445</v>
      </c>
      <c r="M22" s="10">
        <f t="shared" si="1"/>
        <v>0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10">
        <f>Q20/Q19</f>
        <v>0.68123769006539037</v>
      </c>
    </row>
    <row r="23" spans="3:17">
      <c r="D23" s="62" t="s">
        <v>178</v>
      </c>
      <c r="E23" s="6">
        <f>Actual2425!D7</f>
        <v>53163.899999999994</v>
      </c>
      <c r="F23" s="6">
        <f>Actual2425!E7</f>
        <v>54631</v>
      </c>
      <c r="G23" s="6">
        <f>Actual2425!F7</f>
        <v>46421</v>
      </c>
      <c r="H23" s="6">
        <f>Actual2425!G7</f>
        <v>50191</v>
      </c>
      <c r="I23" s="6">
        <f>Actual2425!H7</f>
        <v>48727</v>
      </c>
      <c r="J23" s="6">
        <f>Actual2425!I7</f>
        <v>36591</v>
      </c>
      <c r="K23" s="6">
        <f>Actual2425!J7</f>
        <v>68716</v>
      </c>
      <c r="L23" s="6">
        <f>Actual2425!K7</f>
        <v>50990</v>
      </c>
      <c r="M23" s="6">
        <f>Actual2425!L7</f>
        <v>41459</v>
      </c>
      <c r="N23" s="6">
        <f>Actual2425!M7</f>
        <v>35925</v>
      </c>
      <c r="O23" s="6">
        <f>Actual2425!N7</f>
        <v>45550</v>
      </c>
      <c r="P23" s="6">
        <f>Actual2425!O7</f>
        <v>40458</v>
      </c>
      <c r="Q23" s="159">
        <f>SUM(E23:P23)</f>
        <v>572822.9</v>
      </c>
    </row>
    <row r="25" spans="3:17">
      <c r="C25" s="8" t="s">
        <v>4</v>
      </c>
      <c r="E25" s="61">
        <f>E18</f>
        <v>45839</v>
      </c>
      <c r="F25" s="61">
        <f t="shared" ref="F25:P25" si="2">F18</f>
        <v>45870</v>
      </c>
      <c r="G25" s="61">
        <f t="shared" si="2"/>
        <v>45901</v>
      </c>
      <c r="H25" s="61">
        <f t="shared" si="2"/>
        <v>45931</v>
      </c>
      <c r="I25" s="61">
        <f t="shared" si="2"/>
        <v>45962</v>
      </c>
      <c r="J25" s="61">
        <f t="shared" si="2"/>
        <v>45992</v>
      </c>
      <c r="K25" s="61">
        <f t="shared" si="2"/>
        <v>46023</v>
      </c>
      <c r="L25" s="61">
        <f t="shared" si="2"/>
        <v>46054</v>
      </c>
      <c r="M25" s="61">
        <f t="shared" si="2"/>
        <v>46082</v>
      </c>
      <c r="N25" s="61">
        <f t="shared" si="2"/>
        <v>46113</v>
      </c>
      <c r="O25" s="61">
        <f t="shared" si="2"/>
        <v>46143</v>
      </c>
      <c r="P25" s="61">
        <f t="shared" si="2"/>
        <v>46174</v>
      </c>
    </row>
    <row r="26" spans="3:17">
      <c r="D26" s="62" t="str">
        <f>D19</f>
        <v>Budget 25/26</v>
      </c>
      <c r="E26" s="6">
        <f>SUM($E19:E19)</f>
        <v>40000</v>
      </c>
      <c r="F26" s="6">
        <f>SUM($E19:F19)</f>
        <v>80020</v>
      </c>
      <c r="G26" s="6">
        <f>SUM($E19:G19)</f>
        <v>120540</v>
      </c>
      <c r="H26" s="6">
        <f>SUM($E19:H19)</f>
        <v>161560</v>
      </c>
      <c r="I26" s="6">
        <f>SUM($E19:I19)</f>
        <v>203080</v>
      </c>
      <c r="J26" s="6">
        <f>SUM($E19:J19)</f>
        <v>245100</v>
      </c>
      <c r="K26" s="6">
        <f>SUM($E19:K19)</f>
        <v>287620</v>
      </c>
      <c r="L26" s="6">
        <f>SUM($E19:L19)</f>
        <v>330640</v>
      </c>
      <c r="M26" s="6">
        <f>SUM($E19:M19)</f>
        <v>374160</v>
      </c>
      <c r="N26" s="6">
        <f>SUM($E19:N19)</f>
        <v>418180</v>
      </c>
      <c r="O26" s="6">
        <f>SUM($E19:O19)</f>
        <v>462700</v>
      </c>
      <c r="P26" s="6">
        <f>SUM($E19:P19)</f>
        <v>507720</v>
      </c>
      <c r="Q26" s="6">
        <f>SUM(E26:P26)</f>
        <v>3231320</v>
      </c>
    </row>
    <row r="27" spans="3:17">
      <c r="D27" s="62" t="str">
        <f>D20</f>
        <v>Actual 25/26</v>
      </c>
      <c r="E27" s="6">
        <f>SUM($E20:E20)</f>
        <v>45093</v>
      </c>
      <c r="F27" s="6">
        <f>SUM($E20:F20)</f>
        <v>95365</v>
      </c>
      <c r="G27" s="6">
        <f>SUM($E20:G20)</f>
        <v>133575</v>
      </c>
      <c r="H27" s="6">
        <f>SUM($E20:H20)</f>
        <v>179096</v>
      </c>
      <c r="I27" s="6">
        <f>SUM($E20:I20)</f>
        <v>217336</v>
      </c>
      <c r="J27" s="6">
        <f>SUM($E20:J20)</f>
        <v>254627</v>
      </c>
      <c r="K27" s="6">
        <f>SUM($E20:K20)</f>
        <v>311841</v>
      </c>
      <c r="L27" s="6">
        <f>SUM($E20:L20)</f>
        <v>345878</v>
      </c>
      <c r="M27" s="6">
        <f>SUM($E20:M20)</f>
        <v>345878</v>
      </c>
      <c r="N27" s="6">
        <f>SUM($E20:N20)</f>
        <v>345878</v>
      </c>
      <c r="O27" s="6">
        <f>SUM($E20:O20)</f>
        <v>345878</v>
      </c>
      <c r="P27" s="6">
        <f>SUM($E20:P20)</f>
        <v>345878</v>
      </c>
      <c r="Q27" s="6">
        <f>SUM(E27:P27)</f>
        <v>2966323</v>
      </c>
    </row>
    <row r="28" spans="3:17">
      <c r="D28" s="62" t="str">
        <f>D21</f>
        <v>Difference</v>
      </c>
      <c r="E28" s="6">
        <f>SUM($E21:E21)</f>
        <v>5093</v>
      </c>
      <c r="F28" s="6">
        <f>SUM($E21:F21)</f>
        <v>15345</v>
      </c>
      <c r="G28" s="6">
        <f>SUM($E21:G21)</f>
        <v>13035</v>
      </c>
      <c r="H28" s="6">
        <f>SUM($E21:H21)</f>
        <v>17536</v>
      </c>
      <c r="I28" s="6">
        <f>SUM($E21:I21)</f>
        <v>14256</v>
      </c>
      <c r="J28" s="6">
        <f>SUM($E21:J21)</f>
        <v>9527</v>
      </c>
      <c r="K28" s="6">
        <f>SUM($E21:K21)</f>
        <v>24221</v>
      </c>
      <c r="L28" s="6">
        <f>SUM($E21:L21)</f>
        <v>15238</v>
      </c>
      <c r="M28" s="6">
        <f>SUM($E21:M21)</f>
        <v>15238</v>
      </c>
      <c r="N28" s="6">
        <f>SUM($E21:N21)</f>
        <v>15238</v>
      </c>
      <c r="O28" s="6">
        <f>SUM($E21:O21)</f>
        <v>15238</v>
      </c>
      <c r="P28" s="6">
        <f>SUM($E21:P21)</f>
        <v>15238</v>
      </c>
      <c r="Q28" s="6">
        <f>SUM(E28:P28)</f>
        <v>175203</v>
      </c>
    </row>
    <row r="29" spans="3:17">
      <c r="D29" s="62" t="str">
        <f>D22</f>
        <v>% realisation</v>
      </c>
      <c r="E29" s="10">
        <f t="shared" ref="E29:P29" si="3">E27/E26</f>
        <v>1.1273249999999999</v>
      </c>
      <c r="F29" s="10">
        <f>F27/F26</f>
        <v>1.191764558860285</v>
      </c>
      <c r="G29" s="10">
        <f t="shared" si="3"/>
        <v>1.1081383773021403</v>
      </c>
      <c r="H29" s="10">
        <f t="shared" si="3"/>
        <v>1.1085417182470909</v>
      </c>
      <c r="I29" s="10">
        <f t="shared" si="3"/>
        <v>1.0701989363797517</v>
      </c>
      <c r="J29" s="10">
        <f t="shared" si="3"/>
        <v>1.0388698490412076</v>
      </c>
      <c r="K29" s="10">
        <f t="shared" si="3"/>
        <v>1.0842118072456715</v>
      </c>
      <c r="L29" s="10">
        <f t="shared" si="3"/>
        <v>1.0460863779337044</v>
      </c>
      <c r="M29" s="10">
        <f t="shared" si="3"/>
        <v>0.92441201624973268</v>
      </c>
      <c r="N29" s="10">
        <f t="shared" si="3"/>
        <v>0.82710316131809269</v>
      </c>
      <c r="O29" s="10">
        <f t="shared" si="3"/>
        <v>0.74752107196887829</v>
      </c>
      <c r="P29" s="10">
        <f t="shared" si="3"/>
        <v>0.68123769006539037</v>
      </c>
      <c r="Q29" s="6">
        <f>SUM(E29:P29)</f>
        <v>11.955410564611945</v>
      </c>
    </row>
    <row r="30" spans="3:17">
      <c r="D30" s="62" t="str">
        <f>D23</f>
        <v>Actual 24/25</v>
      </c>
      <c r="E30" s="6">
        <f>SUM($E23:E23)</f>
        <v>53163.899999999994</v>
      </c>
      <c r="F30" s="6">
        <f>SUM($E23:F23)</f>
        <v>107794.9</v>
      </c>
      <c r="G30" s="6">
        <f>SUM($E23:G23)</f>
        <v>154215.9</v>
      </c>
      <c r="H30" s="6">
        <f>SUM($E23:H23)</f>
        <v>204406.9</v>
      </c>
      <c r="I30" s="6">
        <f>SUM($E23:I23)</f>
        <v>253133.9</v>
      </c>
      <c r="J30" s="6">
        <f>SUM($E23:J23)</f>
        <v>289724.90000000002</v>
      </c>
      <c r="K30" s="6">
        <f>SUM($E23:K23)</f>
        <v>358440.9</v>
      </c>
      <c r="L30" s="6">
        <f>SUM($E23:L23)</f>
        <v>409430.9</v>
      </c>
      <c r="M30" s="6">
        <f>SUM($E23:M23)</f>
        <v>450889.9</v>
      </c>
      <c r="N30" s="6">
        <f>SUM($E23:N23)</f>
        <v>486814.9</v>
      </c>
      <c r="O30" s="6">
        <f>SUM($E23:O23)</f>
        <v>532364.9</v>
      </c>
      <c r="P30" s="6">
        <f>SUM($E23:P23)</f>
        <v>572822.9</v>
      </c>
    </row>
  </sheetData>
  <mergeCells count="2">
    <mergeCell ref="J4:Q8"/>
    <mergeCell ref="J10:Q15"/>
  </mergeCells>
  <conditionalFormatting sqref="C3">
    <cfRule type="expression" dxfId="431" priority="4">
      <formula>S4&lt;S6</formula>
    </cfRule>
  </conditionalFormatting>
  <conditionalFormatting sqref="C4">
    <cfRule type="expression" dxfId="430" priority="1">
      <formula>AND(S4&gt;=S6,S4&lt;S5)</formula>
    </cfRule>
  </conditionalFormatting>
  <conditionalFormatting sqref="C5">
    <cfRule type="expression" dxfId="429" priority="5">
      <formula>S4&gt;=S5</formula>
    </cfRule>
  </conditionalFormatting>
  <hyperlinks>
    <hyperlink ref="L1" location="'Dashboard Production Quality'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Spinner 1">
              <controlPr defaultSize="0" autoPict="0">
                <anchor moveWithCells="1" sizeWithCells="1">
                  <from>
                    <xdr:col>9</xdr:col>
                    <xdr:colOff>0</xdr:colOff>
                    <xdr:row>0</xdr:row>
                    <xdr:rowOff>0</xdr:rowOff>
                  </from>
                  <to>
                    <xdr:col>9</xdr:col>
                    <xdr:colOff>603250</xdr:colOff>
                    <xdr:row>1</xdr:row>
                    <xdr:rowOff>184150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S30"/>
  <sheetViews>
    <sheetView zoomScale="90" zoomScaleNormal="90" zoomScalePageLayoutView="90" workbookViewId="0">
      <pane ySplit="2" topLeftCell="A3" activePane="bottomLeft" state="frozen"/>
      <selection activeCell="F58" sqref="F58"/>
      <selection pane="bottomLeft" activeCell="B2" sqref="B2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81640625" style="4" bestFit="1" customWidth="1"/>
    <col min="18" max="18" width="9.1796875" style="4" customWidth="1"/>
    <col min="19" max="16384" width="9.1796875" style="4"/>
  </cols>
  <sheetData>
    <row r="1" spans="1:19" ht="21">
      <c r="A1" s="5" t="s">
        <v>5</v>
      </c>
      <c r="B1" s="5" t="str">
        <f>+'Dashboard Production Quality'!A8</f>
        <v>1b</v>
      </c>
      <c r="C1" s="5" t="str">
        <f>+'Dashboard Production Quality'!B8</f>
        <v>Water Volume Supplied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19">
      <c r="A2" s="4" t="s">
        <v>15</v>
      </c>
      <c r="C2" s="4" t="s">
        <v>16</v>
      </c>
      <c r="R2" s="7"/>
    </row>
    <row r="3" spans="1:19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6">
        <f>INDEX(E27:P27,Actual_month)</f>
        <v>345878</v>
      </c>
    </row>
    <row r="5" spans="1:19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6">
        <f>INDEX(E26:P26,Actual_month)</f>
        <v>324027.2</v>
      </c>
    </row>
    <row r="6" spans="1:19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6">
        <f>+S5*R6</f>
        <v>291624.48000000004</v>
      </c>
    </row>
    <row r="7" spans="1:19">
      <c r="J7" s="199"/>
      <c r="K7" s="200"/>
      <c r="L7" s="200"/>
      <c r="M7" s="200"/>
      <c r="N7" s="200"/>
      <c r="O7" s="200"/>
      <c r="P7" s="200"/>
      <c r="Q7" s="201"/>
    </row>
    <row r="8" spans="1:19" ht="15" thickBot="1">
      <c r="J8" s="202"/>
      <c r="K8" s="203"/>
      <c r="L8" s="203"/>
      <c r="M8" s="203"/>
      <c r="N8" s="203"/>
      <c r="O8" s="203"/>
      <c r="P8" s="203"/>
      <c r="Q8" s="204"/>
    </row>
    <row r="9" spans="1:19" ht="15" thickBot="1">
      <c r="J9" s="4" t="s">
        <v>14</v>
      </c>
    </row>
    <row r="10" spans="1:19">
      <c r="J10" s="196"/>
      <c r="K10" s="197"/>
      <c r="L10" s="197"/>
      <c r="M10" s="197"/>
      <c r="N10" s="197"/>
      <c r="O10" s="197"/>
      <c r="P10" s="197"/>
      <c r="Q10" s="198"/>
    </row>
    <row r="11" spans="1:19">
      <c r="J11" s="199"/>
      <c r="K11" s="200"/>
      <c r="L11" s="200"/>
      <c r="M11" s="200"/>
      <c r="N11" s="200"/>
      <c r="O11" s="200"/>
      <c r="P11" s="200"/>
      <c r="Q11" s="201"/>
    </row>
    <row r="12" spans="1:19">
      <c r="J12" s="199"/>
      <c r="K12" s="200"/>
      <c r="L12" s="200"/>
      <c r="M12" s="200"/>
      <c r="N12" s="200"/>
      <c r="O12" s="200"/>
      <c r="P12" s="200"/>
      <c r="Q12" s="201"/>
    </row>
    <row r="13" spans="1:19">
      <c r="J13" s="199"/>
      <c r="K13" s="200"/>
      <c r="L13" s="200"/>
      <c r="M13" s="200"/>
      <c r="N13" s="200"/>
      <c r="O13" s="200"/>
      <c r="P13" s="200"/>
      <c r="Q13" s="201"/>
    </row>
    <row r="14" spans="1:19">
      <c r="J14" s="199"/>
      <c r="K14" s="200"/>
      <c r="L14" s="200"/>
      <c r="M14" s="200"/>
      <c r="N14" s="200"/>
      <c r="O14" s="200"/>
      <c r="P14" s="200"/>
      <c r="Q14" s="201"/>
    </row>
    <row r="15" spans="1:19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61">
        <v>45839</v>
      </c>
      <c r="F18" s="61">
        <v>45870</v>
      </c>
      <c r="G18" s="61">
        <v>45901</v>
      </c>
      <c r="H18" s="61">
        <v>45931</v>
      </c>
      <c r="I18" s="61">
        <v>45962</v>
      </c>
      <c r="J18" s="61">
        <v>45992</v>
      </c>
      <c r="K18" s="61">
        <v>46023</v>
      </c>
      <c r="L18" s="61">
        <v>46054</v>
      </c>
      <c r="M18" s="61">
        <v>46082</v>
      </c>
      <c r="N18" s="61">
        <v>46113</v>
      </c>
      <c r="O18" s="61">
        <v>46143</v>
      </c>
      <c r="P18" s="61">
        <v>46174</v>
      </c>
      <c r="Q18" s="9" t="s">
        <v>0</v>
      </c>
    </row>
    <row r="19" spans="3:17">
      <c r="D19" s="62" t="s">
        <v>217</v>
      </c>
      <c r="E19" s="6">
        <f>Budget2526!E8</f>
        <v>39200</v>
      </c>
      <c r="F19" s="6">
        <f>Budget2526!F8</f>
        <v>39219.599999999999</v>
      </c>
      <c r="G19" s="6">
        <f>Budget2526!G8</f>
        <v>39709.599999999999</v>
      </c>
      <c r="H19" s="6">
        <f>Budget2526!H8</f>
        <v>40199.599999999999</v>
      </c>
      <c r="I19" s="6">
        <f>Budget2526!I8</f>
        <v>40689.599999999999</v>
      </c>
      <c r="J19" s="6">
        <f>Budget2526!J8</f>
        <v>41179.599999999999</v>
      </c>
      <c r="K19" s="6">
        <f>Budget2526!K8</f>
        <v>41669.599999999999</v>
      </c>
      <c r="L19" s="6">
        <f>Budget2526!L8</f>
        <v>42159.6</v>
      </c>
      <c r="M19" s="6">
        <f>Budget2526!M8</f>
        <v>42649.599999999999</v>
      </c>
      <c r="N19" s="6">
        <f>Budget2526!N8</f>
        <v>43139.6</v>
      </c>
      <c r="O19" s="6">
        <f>Budget2526!O8</f>
        <v>43629.599999999999</v>
      </c>
      <c r="P19" s="6">
        <f>Budget2526!P8</f>
        <v>44119.6</v>
      </c>
      <c r="Q19" s="6">
        <f>SUM(E19:P19)</f>
        <v>497565.59999999992</v>
      </c>
    </row>
    <row r="20" spans="3:17">
      <c r="D20" s="62" t="s">
        <v>218</v>
      </c>
      <c r="E20" s="6">
        <f>'ACTUAL 2526'!D7</f>
        <v>45093</v>
      </c>
      <c r="F20" s="6">
        <f>'ACTUAL 2526'!E7</f>
        <v>50272</v>
      </c>
      <c r="G20" s="6">
        <f>'ACTUAL 2526'!F7</f>
        <v>38210</v>
      </c>
      <c r="H20" s="6">
        <f>'ACTUAL 2526'!G7</f>
        <v>45521</v>
      </c>
      <c r="I20" s="6">
        <f>'ACTUAL 2526'!H7</f>
        <v>38240</v>
      </c>
      <c r="J20" s="6">
        <f>'ACTUAL 2526'!I7</f>
        <v>37291</v>
      </c>
      <c r="K20" s="6">
        <f>'ACTUAL 2526'!J7</f>
        <v>57214</v>
      </c>
      <c r="L20" s="6">
        <f>'ACTUAL 2526'!K7</f>
        <v>34037</v>
      </c>
      <c r="M20" s="6">
        <f>'ACTUAL 2526'!L7</f>
        <v>0</v>
      </c>
      <c r="N20" s="6">
        <f>'ACTUAL 2526'!M7</f>
        <v>0</v>
      </c>
      <c r="O20" s="6">
        <f>'ACTUAL 2526'!N7</f>
        <v>0</v>
      </c>
      <c r="P20" s="6">
        <f>'ACTUAL 2526'!O7</f>
        <v>0</v>
      </c>
      <c r="Q20" s="6">
        <f>SUM(E20:P20)</f>
        <v>345878</v>
      </c>
    </row>
    <row r="21" spans="3:17">
      <c r="D21" s="62" t="s">
        <v>8</v>
      </c>
      <c r="E21" s="6">
        <f t="shared" ref="E21:P21" si="0">IF(E20=0,0,E20-E19)</f>
        <v>5893</v>
      </c>
      <c r="F21" s="6">
        <f t="shared" si="0"/>
        <v>11052.400000000001</v>
      </c>
      <c r="G21" s="6">
        <f t="shared" si="0"/>
        <v>-1499.5999999999985</v>
      </c>
      <c r="H21" s="6">
        <f t="shared" si="0"/>
        <v>5321.4000000000015</v>
      </c>
      <c r="I21" s="6">
        <f t="shared" si="0"/>
        <v>-2449.5999999999985</v>
      </c>
      <c r="J21" s="6">
        <f t="shared" si="0"/>
        <v>-3888.5999999999985</v>
      </c>
      <c r="K21" s="6">
        <f t="shared" si="0"/>
        <v>15544.400000000001</v>
      </c>
      <c r="L21" s="6">
        <f t="shared" si="0"/>
        <v>-8122.5999999999985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21850.80000000001</v>
      </c>
    </row>
    <row r="22" spans="3:17">
      <c r="D22" s="62" t="s">
        <v>9</v>
      </c>
      <c r="E22" s="10">
        <f>E20/E19</f>
        <v>1.1503316326530613</v>
      </c>
      <c r="F22" s="10">
        <f t="shared" ref="F22:P22" si="1">F20/F19</f>
        <v>1.2818080755540597</v>
      </c>
      <c r="G22" s="10">
        <f t="shared" si="1"/>
        <v>0.96223583214134623</v>
      </c>
      <c r="H22" s="10">
        <f t="shared" si="1"/>
        <v>1.1323744514870795</v>
      </c>
      <c r="I22" s="10">
        <f t="shared" si="1"/>
        <v>0.93979788447170776</v>
      </c>
      <c r="J22" s="10">
        <f t="shared" si="1"/>
        <v>0.90556974812771374</v>
      </c>
      <c r="K22" s="10">
        <f t="shared" si="1"/>
        <v>1.3730393380306027</v>
      </c>
      <c r="L22" s="10">
        <f t="shared" si="1"/>
        <v>0.80733688175409635</v>
      </c>
      <c r="M22" s="10">
        <f t="shared" si="1"/>
        <v>0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10">
        <f>Q20/Q19</f>
        <v>0.69514050006672501</v>
      </c>
    </row>
    <row r="23" spans="3:17">
      <c r="D23" s="62" t="s">
        <v>178</v>
      </c>
      <c r="E23" s="6">
        <f>Actual2425!D7</f>
        <v>53163.899999999994</v>
      </c>
      <c r="F23" s="6">
        <f>Actual2425!E7</f>
        <v>54631</v>
      </c>
      <c r="G23" s="6">
        <f>Actual2425!F7</f>
        <v>46421</v>
      </c>
      <c r="H23" s="6">
        <f>Actual2425!G7</f>
        <v>50191</v>
      </c>
      <c r="I23" s="6">
        <f>Actual2425!H7</f>
        <v>48727</v>
      </c>
      <c r="J23" s="6">
        <f>Actual2425!I7</f>
        <v>36591</v>
      </c>
      <c r="K23" s="6">
        <f>Actual2425!J7</f>
        <v>68716</v>
      </c>
      <c r="L23" s="6">
        <f>Actual2425!K7</f>
        <v>50990</v>
      </c>
      <c r="M23" s="6">
        <f>Actual2425!L7</f>
        <v>41459</v>
      </c>
      <c r="N23" s="6">
        <f>Actual2425!M7</f>
        <v>35925</v>
      </c>
      <c r="O23" s="6">
        <f>Actual2425!N7</f>
        <v>45550</v>
      </c>
      <c r="P23" s="6">
        <f>Actual2425!O7</f>
        <v>40458</v>
      </c>
      <c r="Q23" s="159">
        <f>SUM(E23:P23)</f>
        <v>572822.9</v>
      </c>
    </row>
    <row r="25" spans="3:17">
      <c r="C25" s="8" t="s">
        <v>4</v>
      </c>
      <c r="E25" s="61">
        <f>E18</f>
        <v>45839</v>
      </c>
      <c r="F25" s="61">
        <f t="shared" ref="F25:P25" si="2">F18</f>
        <v>45870</v>
      </c>
      <c r="G25" s="61">
        <f t="shared" si="2"/>
        <v>45901</v>
      </c>
      <c r="H25" s="61">
        <f t="shared" si="2"/>
        <v>45931</v>
      </c>
      <c r="I25" s="61">
        <f t="shared" si="2"/>
        <v>45962</v>
      </c>
      <c r="J25" s="61">
        <f t="shared" si="2"/>
        <v>45992</v>
      </c>
      <c r="K25" s="61">
        <f t="shared" si="2"/>
        <v>46023</v>
      </c>
      <c r="L25" s="61">
        <f t="shared" si="2"/>
        <v>46054</v>
      </c>
      <c r="M25" s="61">
        <f t="shared" si="2"/>
        <v>46082</v>
      </c>
      <c r="N25" s="61">
        <f t="shared" si="2"/>
        <v>46113</v>
      </c>
      <c r="O25" s="61">
        <f t="shared" si="2"/>
        <v>46143</v>
      </c>
      <c r="P25" s="61">
        <f t="shared" si="2"/>
        <v>46174</v>
      </c>
    </row>
    <row r="26" spans="3:17">
      <c r="D26" s="62" t="str">
        <f>D19</f>
        <v>Budget 25/26</v>
      </c>
      <c r="E26" s="6">
        <f>SUM($E19:E19)</f>
        <v>39200</v>
      </c>
      <c r="F26" s="6">
        <f>SUM($E19:F19)</f>
        <v>78419.600000000006</v>
      </c>
      <c r="G26" s="6">
        <f>SUM($E19:G19)</f>
        <v>118129.20000000001</v>
      </c>
      <c r="H26" s="6">
        <f>SUM($E19:H19)</f>
        <v>158328.80000000002</v>
      </c>
      <c r="I26" s="6">
        <f>SUM($E19:I19)</f>
        <v>199018.40000000002</v>
      </c>
      <c r="J26" s="6">
        <f>SUM($E19:J19)</f>
        <v>240198.00000000003</v>
      </c>
      <c r="K26" s="6">
        <f>SUM($E19:K19)</f>
        <v>281867.60000000003</v>
      </c>
      <c r="L26" s="6">
        <f>SUM($E19:L19)</f>
        <v>324027.2</v>
      </c>
      <c r="M26" s="6">
        <f>SUM($E19:M19)</f>
        <v>366676.8</v>
      </c>
      <c r="N26" s="6">
        <f>SUM($E19:N19)</f>
        <v>409816.39999999997</v>
      </c>
      <c r="O26" s="6">
        <f>SUM($E19:O19)</f>
        <v>453445.99999999994</v>
      </c>
      <c r="P26" s="6">
        <f>SUM($E19:P19)</f>
        <v>497565.59999999992</v>
      </c>
      <c r="Q26" s="6">
        <f>SUM(E26:P26)</f>
        <v>3166693.6</v>
      </c>
    </row>
    <row r="27" spans="3:17">
      <c r="D27" s="62" t="str">
        <f>D20</f>
        <v>Actual 25/26</v>
      </c>
      <c r="E27" s="6">
        <f>SUM($E20:E20)</f>
        <v>45093</v>
      </c>
      <c r="F27" s="6">
        <f>SUM($E20:F20)</f>
        <v>95365</v>
      </c>
      <c r="G27" s="6">
        <f>SUM($E20:G20)</f>
        <v>133575</v>
      </c>
      <c r="H27" s="6">
        <f>SUM($E20:H20)</f>
        <v>179096</v>
      </c>
      <c r="I27" s="6">
        <f>SUM($E20:I20)</f>
        <v>217336</v>
      </c>
      <c r="J27" s="6">
        <f>SUM($E20:J20)</f>
        <v>254627</v>
      </c>
      <c r="K27" s="6">
        <f>SUM($E20:K20)</f>
        <v>311841</v>
      </c>
      <c r="L27" s="6">
        <f>SUM($E20:L20)</f>
        <v>345878</v>
      </c>
      <c r="M27" s="6">
        <f>SUM($E20:M20)</f>
        <v>345878</v>
      </c>
      <c r="N27" s="6">
        <f>SUM($E20:N20)</f>
        <v>345878</v>
      </c>
      <c r="O27" s="6">
        <f>SUM($E20:O20)</f>
        <v>345878</v>
      </c>
      <c r="P27" s="6">
        <f>SUM($E20:P20)</f>
        <v>345878</v>
      </c>
      <c r="Q27" s="6">
        <f>SUM(E27:P27)</f>
        <v>2966323</v>
      </c>
    </row>
    <row r="28" spans="3:17">
      <c r="D28" s="62" t="str">
        <f>D21</f>
        <v>Difference</v>
      </c>
      <c r="E28" s="6">
        <f>SUM($E21:E21)</f>
        <v>5893</v>
      </c>
      <c r="F28" s="6">
        <f>SUM($E21:F21)</f>
        <v>16945.400000000001</v>
      </c>
      <c r="G28" s="6">
        <f>SUM($E21:G21)</f>
        <v>15445.800000000003</v>
      </c>
      <c r="H28" s="6">
        <f>SUM($E21:H21)</f>
        <v>20767.200000000004</v>
      </c>
      <c r="I28" s="6">
        <f>SUM($E21:I21)</f>
        <v>18317.600000000006</v>
      </c>
      <c r="J28" s="6">
        <f>SUM($E21:J21)</f>
        <v>14429.000000000007</v>
      </c>
      <c r="K28" s="6">
        <f>SUM($E21:K21)</f>
        <v>29973.400000000009</v>
      </c>
      <c r="L28" s="6">
        <f>SUM($E21:L21)</f>
        <v>21850.80000000001</v>
      </c>
      <c r="M28" s="6">
        <f>SUM($E21:M21)</f>
        <v>21850.80000000001</v>
      </c>
      <c r="N28" s="6">
        <f>SUM($E21:N21)</f>
        <v>21850.80000000001</v>
      </c>
      <c r="O28" s="6">
        <f>SUM($E21:O21)</f>
        <v>21850.80000000001</v>
      </c>
      <c r="P28" s="6">
        <f>SUM($E21:P21)</f>
        <v>21850.80000000001</v>
      </c>
      <c r="Q28" s="6">
        <f>SUM(E28:P28)</f>
        <v>231025.40000000011</v>
      </c>
    </row>
    <row r="29" spans="3:17">
      <c r="D29" s="62" t="str">
        <f>D22</f>
        <v>% realisation</v>
      </c>
      <c r="E29" s="10">
        <f t="shared" ref="E29:P29" si="3">E27/E26</f>
        <v>1.1503316326530613</v>
      </c>
      <c r="F29" s="10">
        <f>F27/F26</f>
        <v>1.216086284551311</v>
      </c>
      <c r="G29" s="10">
        <f t="shared" si="3"/>
        <v>1.1307534462266737</v>
      </c>
      <c r="H29" s="10">
        <f t="shared" si="3"/>
        <v>1.1311650186194804</v>
      </c>
      <c r="I29" s="10">
        <f t="shared" si="3"/>
        <v>1.0920397309997467</v>
      </c>
      <c r="J29" s="10">
        <f t="shared" si="3"/>
        <v>1.0600712745318444</v>
      </c>
      <c r="K29" s="10">
        <f t="shared" si="3"/>
        <v>1.1063385788221136</v>
      </c>
      <c r="L29" s="10">
        <f t="shared" si="3"/>
        <v>1.067435079524188</v>
      </c>
      <c r="M29" s="10">
        <f t="shared" si="3"/>
        <v>0.94327756760176817</v>
      </c>
      <c r="N29" s="10">
        <f t="shared" si="3"/>
        <v>0.84398281767152328</v>
      </c>
      <c r="O29" s="10">
        <f t="shared" si="3"/>
        <v>0.76277660404987591</v>
      </c>
      <c r="P29" s="10">
        <f t="shared" si="3"/>
        <v>0.69514050006672501</v>
      </c>
      <c r="Q29" s="6">
        <f>SUM(E29:P29)</f>
        <v>12.199398535318311</v>
      </c>
    </row>
    <row r="30" spans="3:17">
      <c r="D30" s="62" t="str">
        <f>D23</f>
        <v>Actual 24/25</v>
      </c>
      <c r="E30" s="6">
        <f>SUM($E23:E23)</f>
        <v>53163.899999999994</v>
      </c>
      <c r="F30" s="6">
        <f>SUM($E23:F23)</f>
        <v>107794.9</v>
      </c>
      <c r="G30" s="6">
        <f>SUM($E23:G23)</f>
        <v>154215.9</v>
      </c>
      <c r="H30" s="6">
        <f>SUM($E23:H23)</f>
        <v>204406.9</v>
      </c>
      <c r="I30" s="6">
        <f>SUM($E23:I23)</f>
        <v>253133.9</v>
      </c>
      <c r="J30" s="6">
        <f>SUM($E23:J23)</f>
        <v>289724.90000000002</v>
      </c>
      <c r="K30" s="6">
        <f>SUM($E23:K23)</f>
        <v>358440.9</v>
      </c>
      <c r="L30" s="6">
        <f>SUM($E23:L23)</f>
        <v>409430.9</v>
      </c>
      <c r="M30" s="6">
        <f>SUM($E23:M23)</f>
        <v>450889.9</v>
      </c>
      <c r="N30" s="6">
        <f>SUM($E23:N23)</f>
        <v>486814.9</v>
      </c>
      <c r="O30" s="6">
        <f>SUM($E23:O23)</f>
        <v>532364.9</v>
      </c>
      <c r="P30" s="6">
        <f>SUM($E23:P23)</f>
        <v>572822.9</v>
      </c>
    </row>
  </sheetData>
  <mergeCells count="2">
    <mergeCell ref="J4:Q8"/>
    <mergeCell ref="J10:Q15"/>
  </mergeCells>
  <conditionalFormatting sqref="C3">
    <cfRule type="expression" dxfId="428" priority="2">
      <formula>S4&lt;S6</formula>
    </cfRule>
  </conditionalFormatting>
  <conditionalFormatting sqref="C4">
    <cfRule type="expression" dxfId="427" priority="1">
      <formula>AND(S4&gt;=S6,S4&lt;S5)</formula>
    </cfRule>
  </conditionalFormatting>
  <conditionalFormatting sqref="C5">
    <cfRule type="expression" dxfId="426" priority="3">
      <formula>S4&gt;=S5</formula>
    </cfRule>
  </conditionalFormatting>
  <hyperlinks>
    <hyperlink ref="L1" location="'Dashboard Production Quality'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44257" r:id="rId4" name="Spinner 1">
              <controlPr defaultSize="0" autoPict="0">
                <anchor moveWithCells="1" sizeWithCells="1">
                  <from>
                    <xdr:col>9</xdr:col>
                    <xdr:colOff>0</xdr:colOff>
                    <xdr:row>0</xdr:row>
                    <xdr:rowOff>0</xdr:rowOff>
                  </from>
                  <to>
                    <xdr:col>9</xdr:col>
                    <xdr:colOff>603250</xdr:colOff>
                    <xdr:row>1</xdr:row>
                    <xdr:rowOff>184150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3">
    <tabColor rgb="FFFFC000"/>
  </sheetPr>
  <dimension ref="A1:S30"/>
  <sheetViews>
    <sheetView zoomScale="90" zoomScaleNormal="90" zoomScalePageLayoutView="90" workbookViewId="0">
      <pane ySplit="2" topLeftCell="A3" activePane="bottomLeft" state="frozen"/>
      <selection activeCell="D31" sqref="D31"/>
      <selection pane="bottomLeft" activeCell="L1" sqref="L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36.1796875" style="4" customWidth="1"/>
    <col min="5" max="16" width="11.1796875" style="4" customWidth="1"/>
    <col min="17" max="17" width="10.453125" style="4" bestFit="1" customWidth="1"/>
    <col min="18" max="18" width="9.1796875" style="4" customWidth="1"/>
    <col min="19" max="16384" width="9.1796875" style="4"/>
  </cols>
  <sheetData>
    <row r="1" spans="1:19" ht="21">
      <c r="A1" s="5" t="s">
        <v>5</v>
      </c>
      <c r="B1" s="5" t="str">
        <f>'Dashboard Production Quality'!A9</f>
        <v>1c</v>
      </c>
      <c r="C1" s="5" t="str">
        <f>'Dashboard Production Quality'!B9</f>
        <v>Power Grid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19">
      <c r="A2" s="4" t="s">
        <v>15</v>
      </c>
      <c r="C2" s="4" t="s">
        <v>45</v>
      </c>
      <c r="R2" s="7"/>
    </row>
    <row r="3" spans="1:19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>
      <c r="C4" s="2" t="s">
        <v>6</v>
      </c>
      <c r="E4" s="11"/>
      <c r="F4" s="11"/>
      <c r="G4" s="11"/>
      <c r="H4" s="11"/>
      <c r="I4" s="11"/>
      <c r="J4" s="205"/>
      <c r="K4" s="206"/>
      <c r="L4" s="206"/>
      <c r="M4" s="206"/>
      <c r="N4" s="206"/>
      <c r="O4" s="206"/>
      <c r="P4" s="206"/>
      <c r="Q4" s="207"/>
      <c r="R4" s="4" t="s">
        <v>26</v>
      </c>
      <c r="S4" s="6">
        <f>INDEX(E27:P27,Actual_month)</f>
        <v>431553.88726502372</v>
      </c>
    </row>
    <row r="5" spans="1:19" ht="25.5" customHeight="1">
      <c r="C5" s="2" t="s">
        <v>6</v>
      </c>
      <c r="E5" s="11"/>
      <c r="F5" s="11"/>
      <c r="G5" s="11"/>
      <c r="H5" s="11"/>
      <c r="I5" s="11"/>
      <c r="J5" s="208"/>
      <c r="K5" s="209"/>
      <c r="L5" s="209"/>
      <c r="M5" s="209"/>
      <c r="N5" s="209"/>
      <c r="O5" s="209"/>
      <c r="P5" s="209"/>
      <c r="Q5" s="210"/>
      <c r="R5" s="4" t="s">
        <v>27</v>
      </c>
      <c r="S5" s="6">
        <f>INDEX(E26:P26,Actual_month)</f>
        <v>402386.08888888883</v>
      </c>
    </row>
    <row r="6" spans="1:19">
      <c r="J6" s="208"/>
      <c r="K6" s="209"/>
      <c r="L6" s="209"/>
      <c r="M6" s="209"/>
      <c r="N6" s="209"/>
      <c r="O6" s="209"/>
      <c r="P6" s="209"/>
      <c r="Q6" s="210"/>
      <c r="R6" s="7">
        <v>0.9</v>
      </c>
      <c r="S6" s="6">
        <f>+S5/R6</f>
        <v>447095.65432098758</v>
      </c>
    </row>
    <row r="7" spans="1:19">
      <c r="J7" s="208"/>
      <c r="K7" s="209"/>
      <c r="L7" s="209"/>
      <c r="M7" s="209"/>
      <c r="N7" s="209"/>
      <c r="O7" s="209"/>
      <c r="P7" s="209"/>
      <c r="Q7" s="210"/>
    </row>
    <row r="8" spans="1:19" ht="15" thickBot="1">
      <c r="J8" s="211"/>
      <c r="K8" s="212"/>
      <c r="L8" s="212"/>
      <c r="M8" s="212"/>
      <c r="N8" s="212"/>
      <c r="O8" s="212"/>
      <c r="P8" s="212"/>
      <c r="Q8" s="213"/>
    </row>
    <row r="9" spans="1:19" ht="15" thickBot="1">
      <c r="J9" s="4" t="s">
        <v>14</v>
      </c>
    </row>
    <row r="10" spans="1:19">
      <c r="J10" s="205"/>
      <c r="K10" s="206"/>
      <c r="L10" s="206"/>
      <c r="M10" s="206"/>
      <c r="N10" s="206"/>
      <c r="O10" s="206"/>
      <c r="P10" s="206"/>
      <c r="Q10" s="207"/>
    </row>
    <row r="11" spans="1:19">
      <c r="J11" s="208"/>
      <c r="K11" s="209"/>
      <c r="L11" s="209"/>
      <c r="M11" s="209"/>
      <c r="N11" s="209"/>
      <c r="O11" s="209"/>
      <c r="P11" s="209"/>
      <c r="Q11" s="210"/>
    </row>
    <row r="12" spans="1:19">
      <c r="J12" s="208"/>
      <c r="K12" s="209"/>
      <c r="L12" s="209"/>
      <c r="M12" s="209"/>
      <c r="N12" s="209"/>
      <c r="O12" s="209"/>
      <c r="P12" s="209"/>
      <c r="Q12" s="210"/>
    </row>
    <row r="13" spans="1:19">
      <c r="J13" s="208"/>
      <c r="K13" s="209"/>
      <c r="L13" s="209"/>
      <c r="M13" s="209"/>
      <c r="N13" s="209"/>
      <c r="O13" s="209"/>
      <c r="P13" s="209"/>
      <c r="Q13" s="210"/>
    </row>
    <row r="14" spans="1:19">
      <c r="J14" s="208"/>
      <c r="K14" s="209"/>
      <c r="L14" s="209"/>
      <c r="M14" s="209"/>
      <c r="N14" s="209"/>
      <c r="O14" s="209"/>
      <c r="P14" s="209"/>
      <c r="Q14" s="210"/>
    </row>
    <row r="15" spans="1:19" ht="15" thickBot="1">
      <c r="J15" s="211"/>
      <c r="K15" s="212"/>
      <c r="L15" s="212"/>
      <c r="M15" s="212"/>
      <c r="N15" s="212"/>
      <c r="O15" s="212"/>
      <c r="P15" s="212"/>
      <c r="Q15" s="213"/>
    </row>
    <row r="18" spans="3:18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 t="s">
        <v>0</v>
      </c>
    </row>
    <row r="19" spans="3:18">
      <c r="D19" s="4" t="str">
        <f>'KPI 20l'!D19</f>
        <v>Budget 25/26</v>
      </c>
      <c r="E19" s="53">
        <f>Budget2526!E9</f>
        <v>50298.261111111111</v>
      </c>
      <c r="F19" s="53">
        <f>Budget2526!F9</f>
        <v>50298.261111111111</v>
      </c>
      <c r="G19" s="53">
        <f>Budget2526!G9</f>
        <v>50298.261111111111</v>
      </c>
      <c r="H19" s="53">
        <f>Budget2526!H9</f>
        <v>50298.261111111111</v>
      </c>
      <c r="I19" s="53">
        <f>Budget2526!I9</f>
        <v>50298.261111111111</v>
      </c>
      <c r="J19" s="53">
        <f>Budget2526!J9</f>
        <v>50298.261111111111</v>
      </c>
      <c r="K19" s="53">
        <f>Budget2526!K9</f>
        <v>50298.261111111111</v>
      </c>
      <c r="L19" s="53">
        <f>Budget2526!L9</f>
        <v>50298.261111111111</v>
      </c>
      <c r="M19" s="53">
        <f>Budget2526!M9</f>
        <v>50298.261111111111</v>
      </c>
      <c r="N19" s="53">
        <f>Budget2526!N9</f>
        <v>50298.261111111111</v>
      </c>
      <c r="O19" s="53">
        <f>Budget2526!O9</f>
        <v>50298.261111111111</v>
      </c>
      <c r="P19" s="53">
        <f>Budget2526!P9</f>
        <v>50298.261111111111</v>
      </c>
      <c r="Q19" s="53">
        <f>SUM(E19:P19)</f>
        <v>603579.1333333333</v>
      </c>
    </row>
    <row r="20" spans="3:18">
      <c r="D20" s="4" t="str">
        <f>'KPI 20l'!D20</f>
        <v>Actual 25/26</v>
      </c>
      <c r="E20" s="53">
        <f>'ACTUAL 2526'!D9</f>
        <v>54776</v>
      </c>
      <c r="F20" s="53">
        <f>'ACTUAL 2526'!E9</f>
        <v>55447</v>
      </c>
      <c r="G20" s="53">
        <f>'ACTUAL 2526'!F9</f>
        <v>56659</v>
      </c>
      <c r="H20" s="53">
        <f>'ACTUAL 2526'!G9</f>
        <v>56802</v>
      </c>
      <c r="I20" s="53">
        <f>'ACTUAL 2526'!H9</f>
        <v>42378</v>
      </c>
      <c r="J20" s="53">
        <f>'ACTUAL 2526'!I9</f>
        <v>53153</v>
      </c>
      <c r="K20" s="53">
        <f>'ACTUAL 2526'!J9</f>
        <v>63824</v>
      </c>
      <c r="L20" s="53">
        <f>'ACTUAL 2526'!K9</f>
        <v>48514.887265023732</v>
      </c>
      <c r="M20" s="53">
        <f>'ACTUAL 2526'!L9</f>
        <v>0</v>
      </c>
      <c r="N20" s="53">
        <f>'ACTUAL 2526'!M9</f>
        <v>0</v>
      </c>
      <c r="O20" s="53">
        <f>'ACTUAL 2526'!N9</f>
        <v>0</v>
      </c>
      <c r="P20" s="53">
        <f>'ACTUAL 2526'!O9</f>
        <v>0</v>
      </c>
      <c r="Q20" s="53">
        <f>SUM(E20:P20)</f>
        <v>431553.88726502372</v>
      </c>
      <c r="R20" s="7"/>
    </row>
    <row r="21" spans="3:18">
      <c r="D21" s="4" t="str">
        <f>'KPI 20l'!D21</f>
        <v>Difference</v>
      </c>
      <c r="E21" s="53">
        <f t="shared" ref="E21:P21" si="0">IF(E20=0,0,E20-E19)</f>
        <v>4477.7388888888891</v>
      </c>
      <c r="F21" s="53">
        <f t="shared" si="0"/>
        <v>5148.7388888888891</v>
      </c>
      <c r="G21" s="53">
        <f t="shared" si="0"/>
        <v>6360.7388888888891</v>
      </c>
      <c r="H21" s="53">
        <f t="shared" si="0"/>
        <v>6503.7388888888891</v>
      </c>
      <c r="I21" s="53">
        <f>IF(I20=0,0,I20-I19)</f>
        <v>-7920.2611111111109</v>
      </c>
      <c r="J21" s="53">
        <f t="shared" si="0"/>
        <v>2854.7388888888891</v>
      </c>
      <c r="K21" s="53">
        <f t="shared" si="0"/>
        <v>13525.738888888889</v>
      </c>
      <c r="L21" s="53">
        <f t="shared" si="0"/>
        <v>-1783.3738460873792</v>
      </c>
      <c r="M21" s="53">
        <f t="shared" si="0"/>
        <v>0</v>
      </c>
      <c r="N21" s="53">
        <f t="shared" si="0"/>
        <v>0</v>
      </c>
      <c r="O21" s="53">
        <f t="shared" si="0"/>
        <v>0</v>
      </c>
      <c r="P21" s="53">
        <f t="shared" si="0"/>
        <v>0</v>
      </c>
      <c r="Q21" s="53">
        <f>SUM(E21:P21)</f>
        <v>29167.798376134844</v>
      </c>
    </row>
    <row r="22" spans="3:18">
      <c r="D22" s="4" t="str">
        <f>'KPI 20l'!D22</f>
        <v>% realisation</v>
      </c>
      <c r="E22" s="52">
        <f>E20/E19</f>
        <v>1.0890237314367064</v>
      </c>
      <c r="F22" s="52">
        <f t="shared" ref="F22:P22" si="1">F20/F19</f>
        <v>1.1023641528583881</v>
      </c>
      <c r="G22" s="52">
        <f t="shared" si="1"/>
        <v>1.1264604133100691</v>
      </c>
      <c r="H22" s="52">
        <f t="shared" si="1"/>
        <v>1.1293034539409192</v>
      </c>
      <c r="I22" s="52">
        <f t="shared" si="1"/>
        <v>0.84253409688229774</v>
      </c>
      <c r="J22" s="52">
        <f t="shared" si="1"/>
        <v>1.0567562143467075</v>
      </c>
      <c r="K22" s="52">
        <f t="shared" si="1"/>
        <v>1.2689106658977718</v>
      </c>
      <c r="L22" s="52">
        <f t="shared" si="1"/>
        <v>0.96454402584320309</v>
      </c>
      <c r="M22" s="52">
        <f t="shared" si="1"/>
        <v>0</v>
      </c>
      <c r="N22" s="52">
        <f t="shared" si="1"/>
        <v>0</v>
      </c>
      <c r="O22" s="52">
        <f t="shared" si="1"/>
        <v>0</v>
      </c>
      <c r="P22" s="52">
        <f t="shared" si="1"/>
        <v>0</v>
      </c>
      <c r="Q22" s="53">
        <f>SUM(E22:P22)</f>
        <v>8.5798967545160618</v>
      </c>
    </row>
    <row r="23" spans="3:18">
      <c r="D23" s="4" t="str">
        <f>'KPI 1a'!D23</f>
        <v>Actual 24/25</v>
      </c>
      <c r="E23" s="1">
        <f>'ACTUAL 2324'!D8</f>
        <v>48802</v>
      </c>
      <c r="F23" s="1">
        <f>'ACTUAL 2324'!E8</f>
        <v>47470</v>
      </c>
      <c r="G23" s="1">
        <f>'ACTUAL 2324'!F8</f>
        <v>34266</v>
      </c>
      <c r="H23" s="1">
        <f>'ACTUAL 2324'!G8</f>
        <v>26459</v>
      </c>
      <c r="I23" s="1">
        <f>'ACTUAL 2324'!H8</f>
        <v>40178</v>
      </c>
      <c r="J23" s="1">
        <f>'ACTUAL 2324'!I8</f>
        <v>54738</v>
      </c>
      <c r="K23" s="1">
        <f>'ACTUAL 2324'!J8</f>
        <v>32787</v>
      </c>
      <c r="L23" s="1">
        <f>'ACTUAL 2324'!K8</f>
        <v>31589</v>
      </c>
      <c r="M23" s="1">
        <f>'ACTUAL 2324'!L8</f>
        <v>40890</v>
      </c>
      <c r="N23" s="1">
        <f>'ACTUAL 2324'!M8</f>
        <v>41837</v>
      </c>
      <c r="O23" s="1">
        <f>'ACTUAL 2324'!N8</f>
        <v>39056</v>
      </c>
      <c r="P23" s="1">
        <f>'ACTUAL 2324'!O8</f>
        <v>26345</v>
      </c>
      <c r="Q23" s="53">
        <f>SUM(E23:P23)</f>
        <v>464417</v>
      </c>
    </row>
    <row r="24" spans="3:18"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spans="3:18">
      <c r="C25" s="8" t="s">
        <v>4</v>
      </c>
      <c r="E25" s="12">
        <f>E18</f>
        <v>45839</v>
      </c>
      <c r="F25" s="12">
        <f t="shared" ref="F25:P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/>
    </row>
    <row r="26" spans="3:18">
      <c r="D26" s="4" t="str">
        <f>D19</f>
        <v>Budget 25/26</v>
      </c>
      <c r="E26" s="53">
        <f>+E19</f>
        <v>50298.261111111111</v>
      </c>
      <c r="F26" s="53">
        <f>+E26+F19</f>
        <v>100596.52222222222</v>
      </c>
      <c r="G26" s="53">
        <f>+F26+G19</f>
        <v>150894.78333333333</v>
      </c>
      <c r="H26" s="53">
        <f t="shared" ref="F26:P27" si="3">+G26+H19</f>
        <v>201193.04444444444</v>
      </c>
      <c r="I26" s="53">
        <f t="shared" si="3"/>
        <v>251491.30555555556</v>
      </c>
      <c r="J26" s="53">
        <f t="shared" si="3"/>
        <v>301789.56666666665</v>
      </c>
      <c r="K26" s="53">
        <f t="shared" si="3"/>
        <v>352087.82777777774</v>
      </c>
      <c r="L26" s="53">
        <f t="shared" si="3"/>
        <v>402386.08888888883</v>
      </c>
      <c r="M26" s="53">
        <f t="shared" si="3"/>
        <v>452684.34999999992</v>
      </c>
      <c r="N26" s="53">
        <f t="shared" si="3"/>
        <v>502982.61111111101</v>
      </c>
      <c r="O26" s="53">
        <f t="shared" si="3"/>
        <v>553280.87222222215</v>
      </c>
      <c r="P26" s="53">
        <f t="shared" si="3"/>
        <v>603579.1333333333</v>
      </c>
      <c r="Q26" s="6"/>
    </row>
    <row r="27" spans="3:18">
      <c r="D27" s="4" t="str">
        <f>D20</f>
        <v>Actual 25/26</v>
      </c>
      <c r="E27" s="53">
        <f>+E20</f>
        <v>54776</v>
      </c>
      <c r="F27" s="53">
        <f t="shared" si="3"/>
        <v>110223</v>
      </c>
      <c r="G27" s="53">
        <f>+F27+G20</f>
        <v>166882</v>
      </c>
      <c r="H27" s="53">
        <f t="shared" si="3"/>
        <v>223684</v>
      </c>
      <c r="I27" s="53">
        <f t="shared" si="3"/>
        <v>266062</v>
      </c>
      <c r="J27" s="53">
        <f t="shared" si="3"/>
        <v>319215</v>
      </c>
      <c r="K27" s="53">
        <f t="shared" si="3"/>
        <v>383039</v>
      </c>
      <c r="L27" s="53">
        <f t="shared" si="3"/>
        <v>431553.88726502372</v>
      </c>
      <c r="M27" s="53">
        <f t="shared" si="3"/>
        <v>431553.88726502372</v>
      </c>
      <c r="N27" s="53">
        <f t="shared" si="3"/>
        <v>431553.88726502372</v>
      </c>
      <c r="O27" s="53">
        <f t="shared" si="3"/>
        <v>431553.88726502372</v>
      </c>
      <c r="P27" s="53">
        <f t="shared" si="3"/>
        <v>431553.88726502372</v>
      </c>
      <c r="Q27" s="6"/>
    </row>
    <row r="28" spans="3:18">
      <c r="D28" s="4" t="str">
        <f>D21</f>
        <v>Difference</v>
      </c>
      <c r="E28" s="53">
        <f t="shared" ref="E28:P28" si="4">IF(E27=0,0,E27-E26)</f>
        <v>4477.7388888888891</v>
      </c>
      <c r="F28" s="53">
        <f t="shared" si="4"/>
        <v>9626.4777777777781</v>
      </c>
      <c r="G28" s="53">
        <f t="shared" si="4"/>
        <v>15987.216666666674</v>
      </c>
      <c r="H28" s="53">
        <f t="shared" si="4"/>
        <v>22490.955555555556</v>
      </c>
      <c r="I28" s="53">
        <f t="shared" si="4"/>
        <v>14570.694444444438</v>
      </c>
      <c r="J28" s="53">
        <f t="shared" si="4"/>
        <v>17425.433333333349</v>
      </c>
      <c r="K28" s="53">
        <f t="shared" si="4"/>
        <v>30951.17222222226</v>
      </c>
      <c r="L28" s="53">
        <f t="shared" si="4"/>
        <v>29167.798376134888</v>
      </c>
      <c r="M28" s="53">
        <f t="shared" si="4"/>
        <v>-21130.462734976201</v>
      </c>
      <c r="N28" s="53">
        <f t="shared" si="4"/>
        <v>-71428.72384608729</v>
      </c>
      <c r="O28" s="53">
        <f t="shared" si="4"/>
        <v>-121726.98495719844</v>
      </c>
      <c r="P28" s="53">
        <f t="shared" si="4"/>
        <v>-172025.24606830959</v>
      </c>
      <c r="Q28" s="6"/>
    </row>
    <row r="29" spans="3:18">
      <c r="D29" s="4" t="str">
        <f>D22</f>
        <v>% realisation</v>
      </c>
      <c r="E29" s="52">
        <f>E27/E26</f>
        <v>1.0890237314367064</v>
      </c>
      <c r="F29" s="52">
        <f t="shared" ref="F29:P29" si="5">F27/F26</f>
        <v>1.0956939421475471</v>
      </c>
      <c r="G29" s="52">
        <f t="shared" si="5"/>
        <v>1.1059494325350545</v>
      </c>
      <c r="H29" s="52">
        <f t="shared" si="5"/>
        <v>1.1117879378865207</v>
      </c>
      <c r="I29" s="52">
        <f t="shared" si="5"/>
        <v>1.0579371696856761</v>
      </c>
      <c r="J29" s="52">
        <f t="shared" si="5"/>
        <v>1.0577403437958481</v>
      </c>
      <c r="K29" s="52">
        <f t="shared" si="5"/>
        <v>1.0879075326675516</v>
      </c>
      <c r="L29" s="52">
        <f t="shared" si="5"/>
        <v>1.0724870943145079</v>
      </c>
      <c r="M29" s="52">
        <f t="shared" si="5"/>
        <v>0.953321861612896</v>
      </c>
      <c r="N29" s="52">
        <f t="shared" si="5"/>
        <v>0.85798967545160643</v>
      </c>
      <c r="O29" s="52">
        <f t="shared" si="5"/>
        <v>0.77999061404691494</v>
      </c>
      <c r="P29" s="52">
        <f t="shared" si="5"/>
        <v>0.71499139620967189</v>
      </c>
      <c r="Q29" s="6"/>
    </row>
    <row r="30" spans="3:18">
      <c r="D30" s="4" t="str">
        <f>'KPI 1a'!D30</f>
        <v>Actual 24/25</v>
      </c>
      <c r="E30" s="53">
        <f>+E23</f>
        <v>48802</v>
      </c>
      <c r="F30" s="53">
        <f t="shared" ref="F30:P30" si="6">+E30+F23</f>
        <v>96272</v>
      </c>
      <c r="G30" s="53">
        <f t="shared" si="6"/>
        <v>130538</v>
      </c>
      <c r="H30" s="53">
        <f t="shared" si="6"/>
        <v>156997</v>
      </c>
      <c r="I30" s="53">
        <f t="shared" si="6"/>
        <v>197175</v>
      </c>
      <c r="J30" s="53">
        <f t="shared" si="6"/>
        <v>251913</v>
      </c>
      <c r="K30" s="53">
        <f t="shared" si="6"/>
        <v>284700</v>
      </c>
      <c r="L30" s="53">
        <f t="shared" si="6"/>
        <v>316289</v>
      </c>
      <c r="M30" s="53">
        <f t="shared" si="6"/>
        <v>357179</v>
      </c>
      <c r="N30" s="53">
        <f t="shared" si="6"/>
        <v>399016</v>
      </c>
      <c r="O30" s="53">
        <f t="shared" si="6"/>
        <v>438072</v>
      </c>
      <c r="P30" s="53">
        <f t="shared" si="6"/>
        <v>464417</v>
      </c>
      <c r="Q30" s="6"/>
    </row>
  </sheetData>
  <mergeCells count="2">
    <mergeCell ref="J4:Q8"/>
    <mergeCell ref="J10:Q15"/>
  </mergeCells>
  <conditionalFormatting sqref="C3">
    <cfRule type="expression" dxfId="425" priority="2">
      <formula>S4&gt;S6</formula>
    </cfRule>
  </conditionalFormatting>
  <conditionalFormatting sqref="C4">
    <cfRule type="expression" dxfId="424" priority="1">
      <formula>AND(S4&gt;S5,S4&lt;=S6)</formula>
    </cfRule>
  </conditionalFormatting>
  <conditionalFormatting sqref="C5">
    <cfRule type="expression" dxfId="423" priority="3">
      <formula>S4&lt;=S5</formula>
    </cfRule>
  </conditionalFormatting>
  <hyperlinks>
    <hyperlink ref="L1" location="'Dashboard Production Quality'!A1" display="Dashboard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53025" r:id="rId4" name="Spinner 1">
              <controlPr defaultSize="0" autoPict="0">
                <anchor moveWithCells="1" sizeWithCells="1">
                  <from>
                    <xdr:col>9</xdr:col>
                    <xdr:colOff>0</xdr:colOff>
                    <xdr:row>0</xdr:row>
                    <xdr:rowOff>0</xdr:rowOff>
                  </from>
                  <to>
                    <xdr:col>9</xdr:col>
                    <xdr:colOff>603250</xdr:colOff>
                    <xdr:row>1</xdr:row>
                    <xdr:rowOff>184150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">
    <tabColor rgb="FFFFC000"/>
  </sheetPr>
  <dimension ref="A1:S30"/>
  <sheetViews>
    <sheetView zoomScale="90" zoomScaleNormal="90" zoomScalePageLayoutView="90" workbookViewId="0">
      <pane ySplit="2" topLeftCell="A3" activePane="bottomLeft" state="frozen"/>
      <selection activeCell="F58" sqref="F58"/>
      <selection pane="bottomLeft" activeCell="L1" sqref="L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81640625" style="4" bestFit="1" customWidth="1"/>
    <col min="18" max="18" width="9.1796875" style="4" customWidth="1"/>
    <col min="19" max="16384" width="9.1796875" style="4"/>
  </cols>
  <sheetData>
    <row r="1" spans="1:19" ht="21">
      <c r="A1" s="5" t="s">
        <v>5</v>
      </c>
      <c r="B1" s="5" t="str">
        <f>+'Dashboard Production Quality'!A10</f>
        <v>1d</v>
      </c>
      <c r="C1" s="5" t="str">
        <f>'Dashboard Production Quality'!B10</f>
        <v>Power Solar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19">
      <c r="A2" s="4" t="s">
        <v>15</v>
      </c>
      <c r="C2" s="4" t="s">
        <v>16</v>
      </c>
      <c r="R2" s="7"/>
    </row>
    <row r="3" spans="1:19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6">
        <f>INDEX(E27:P27,Actual_month)</f>
        <v>96199.16</v>
      </c>
    </row>
    <row r="5" spans="1:19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6">
        <f>INDEX(E26:P26,Actual_month)</f>
        <v>124278.33018104767</v>
      </c>
    </row>
    <row r="6" spans="1:19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6">
        <f>+S5*R6</f>
        <v>111850.49716294291</v>
      </c>
    </row>
    <row r="7" spans="1:19">
      <c r="J7" s="199"/>
      <c r="K7" s="200"/>
      <c r="L7" s="200"/>
      <c r="M7" s="200"/>
      <c r="N7" s="200"/>
      <c r="O7" s="200"/>
      <c r="P7" s="200"/>
      <c r="Q7" s="201"/>
    </row>
    <row r="8" spans="1:19" ht="15" thickBot="1">
      <c r="J8" s="202"/>
      <c r="K8" s="203"/>
      <c r="L8" s="203"/>
      <c r="M8" s="203"/>
      <c r="N8" s="203"/>
      <c r="O8" s="203"/>
      <c r="P8" s="203"/>
      <c r="Q8" s="204"/>
    </row>
    <row r="9" spans="1:19" ht="15" thickBot="1">
      <c r="J9" s="4" t="s">
        <v>14</v>
      </c>
    </row>
    <row r="10" spans="1:19">
      <c r="J10" s="196"/>
      <c r="K10" s="197"/>
      <c r="L10" s="197"/>
      <c r="M10" s="197"/>
      <c r="N10" s="197"/>
      <c r="O10" s="197"/>
      <c r="P10" s="197"/>
      <c r="Q10" s="198"/>
    </row>
    <row r="11" spans="1:19">
      <c r="J11" s="199"/>
      <c r="K11" s="200"/>
      <c r="L11" s="200"/>
      <c r="M11" s="200"/>
      <c r="N11" s="200"/>
      <c r="O11" s="200"/>
      <c r="P11" s="200"/>
      <c r="Q11" s="201"/>
    </row>
    <row r="12" spans="1:19">
      <c r="J12" s="199"/>
      <c r="K12" s="200"/>
      <c r="L12" s="200"/>
      <c r="M12" s="200"/>
      <c r="N12" s="200"/>
      <c r="O12" s="200"/>
      <c r="P12" s="200"/>
      <c r="Q12" s="201"/>
    </row>
    <row r="13" spans="1:19">
      <c r="J13" s="199"/>
      <c r="K13" s="200"/>
      <c r="L13" s="200"/>
      <c r="M13" s="200"/>
      <c r="N13" s="200"/>
      <c r="O13" s="200"/>
      <c r="P13" s="200"/>
      <c r="Q13" s="201"/>
    </row>
    <row r="14" spans="1:19">
      <c r="J14" s="199"/>
      <c r="K14" s="200"/>
      <c r="L14" s="200"/>
      <c r="M14" s="200"/>
      <c r="N14" s="200"/>
      <c r="O14" s="200"/>
      <c r="P14" s="200"/>
      <c r="Q14" s="201"/>
    </row>
    <row r="15" spans="1:19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61">
        <v>45839</v>
      </c>
      <c r="F18" s="61">
        <v>45870</v>
      </c>
      <c r="G18" s="61">
        <v>45901</v>
      </c>
      <c r="H18" s="61">
        <v>45931</v>
      </c>
      <c r="I18" s="61">
        <v>45962</v>
      </c>
      <c r="J18" s="61">
        <v>45992</v>
      </c>
      <c r="K18" s="61">
        <v>46023</v>
      </c>
      <c r="L18" s="61">
        <v>46054</v>
      </c>
      <c r="M18" s="61">
        <v>46082</v>
      </c>
      <c r="N18" s="61">
        <v>46113</v>
      </c>
      <c r="O18" s="61">
        <v>46143</v>
      </c>
      <c r="P18" s="61">
        <v>46174</v>
      </c>
      <c r="Q18" s="9" t="s">
        <v>0</v>
      </c>
    </row>
    <row r="19" spans="3:17">
      <c r="D19" s="62" t="s">
        <v>217</v>
      </c>
      <c r="E19" s="6">
        <f>Budget2526!E10</f>
        <v>15534.791272630959</v>
      </c>
      <c r="F19" s="6">
        <f>Budget2526!F10</f>
        <v>15534.791272630959</v>
      </c>
      <c r="G19" s="6">
        <f>Budget2526!G10</f>
        <v>15534.791272630959</v>
      </c>
      <c r="H19" s="6">
        <f>Budget2526!H10</f>
        <v>15534.791272630959</v>
      </c>
      <c r="I19" s="6">
        <f>Budget2526!I10</f>
        <v>15534.791272630959</v>
      </c>
      <c r="J19" s="6">
        <f>Budget2526!J10</f>
        <v>15534.791272630959</v>
      </c>
      <c r="K19" s="6">
        <f>Budget2526!K10</f>
        <v>15534.791272630959</v>
      </c>
      <c r="L19" s="6">
        <f>Budget2526!L10</f>
        <v>15534.791272630959</v>
      </c>
      <c r="M19" s="6">
        <f>Budget2526!M10</f>
        <v>15534.791272630959</v>
      </c>
      <c r="N19" s="6">
        <f>Budget2526!N10</f>
        <v>15534.791272630959</v>
      </c>
      <c r="O19" s="6">
        <f>Budget2526!O10</f>
        <v>15534.791272630959</v>
      </c>
      <c r="P19" s="6">
        <f>Budget2526!P10</f>
        <v>15534.791272630959</v>
      </c>
      <c r="Q19" s="6">
        <f>SUM(E19:P19)</f>
        <v>186417.49527157156</v>
      </c>
    </row>
    <row r="20" spans="3:17">
      <c r="D20" s="62" t="s">
        <v>218</v>
      </c>
      <c r="E20" s="6">
        <f>'ACTUAL 2526'!D10</f>
        <v>12533.16</v>
      </c>
      <c r="F20" s="6">
        <f>'ACTUAL 2526'!E10</f>
        <v>8129</v>
      </c>
      <c r="G20" s="6">
        <f>'ACTUAL 2526'!F10</f>
        <v>9469</v>
      </c>
      <c r="H20" s="6">
        <f>'ACTUAL 2526'!G10</f>
        <v>10170</v>
      </c>
      <c r="I20" s="6">
        <f>'ACTUAL 2526'!H10</f>
        <v>14386</v>
      </c>
      <c r="J20" s="6">
        <f>'ACTUAL 2526'!I10</f>
        <v>15791</v>
      </c>
      <c r="K20" s="6">
        <f>'ACTUAL 2526'!J10</f>
        <v>15801</v>
      </c>
      <c r="L20" s="6">
        <f>'ACTUAL 2526'!K10</f>
        <v>9920</v>
      </c>
      <c r="M20" s="6">
        <f>'ACTUAL 2526'!L10</f>
        <v>0</v>
      </c>
      <c r="N20" s="6">
        <f>'ACTUAL 2526'!M10</f>
        <v>0</v>
      </c>
      <c r="O20" s="6">
        <f>'ACTUAL 2526'!N10</f>
        <v>0</v>
      </c>
      <c r="P20" s="6">
        <f>'ACTUAL 2526'!O10</f>
        <v>0</v>
      </c>
      <c r="Q20" s="6">
        <f>SUM(E20:P20)</f>
        <v>96199.16</v>
      </c>
    </row>
    <row r="21" spans="3:17">
      <c r="D21" s="62" t="s">
        <v>8</v>
      </c>
      <c r="E21" s="6">
        <f t="shared" ref="E21:P21" si="0">IF(E20=0,0,E20-E19)</f>
        <v>-3001.6312726309588</v>
      </c>
      <c r="F21" s="6">
        <f t="shared" si="0"/>
        <v>-7405.7912726309587</v>
      </c>
      <c r="G21" s="6">
        <f t="shared" si="0"/>
        <v>-6065.7912726309587</v>
      </c>
      <c r="H21" s="6">
        <f t="shared" si="0"/>
        <v>-5364.7912726309587</v>
      </c>
      <c r="I21" s="6">
        <f t="shared" si="0"/>
        <v>-1148.7912726309587</v>
      </c>
      <c r="J21" s="6">
        <f t="shared" si="0"/>
        <v>256.2087273690413</v>
      </c>
      <c r="K21" s="6">
        <f t="shared" si="0"/>
        <v>266.2087273690413</v>
      </c>
      <c r="L21" s="6">
        <f t="shared" si="0"/>
        <v>-5614.7912726309587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-28079.17018104767</v>
      </c>
    </row>
    <row r="22" spans="3:17">
      <c r="D22" s="62" t="s">
        <v>9</v>
      </c>
      <c r="E22" s="10">
        <f>E20/E19</f>
        <v>0.80678007061998935</v>
      </c>
      <c r="F22" s="10">
        <f t="shared" ref="F22:P22" si="1">F20/F19</f>
        <v>0.52327706612457625</v>
      </c>
      <c r="G22" s="10">
        <f t="shared" si="1"/>
        <v>0.60953506447700978</v>
      </c>
      <c r="H22" s="10">
        <f t="shared" si="1"/>
        <v>0.65465958451063355</v>
      </c>
      <c r="I22" s="10">
        <f t="shared" si="1"/>
        <v>0.92605042111799163</v>
      </c>
      <c r="J22" s="10">
        <f t="shared" si="1"/>
        <v>1.0164925761069237</v>
      </c>
      <c r="K22" s="10">
        <f t="shared" si="1"/>
        <v>1.0171362925125389</v>
      </c>
      <c r="L22" s="10">
        <f t="shared" si="1"/>
        <v>0.63856667437025416</v>
      </c>
      <c r="M22" s="10">
        <f t="shared" si="1"/>
        <v>0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10">
        <f>Q20/Q19</f>
        <v>0.51604147915332632</v>
      </c>
    </row>
    <row r="23" spans="3:17">
      <c r="D23" s="62" t="s">
        <v>178</v>
      </c>
      <c r="E23" s="6">
        <f>Actual2425!D11</f>
        <v>11951.98</v>
      </c>
      <c r="F23" s="6">
        <f>Actual2425!E11</f>
        <v>14944.71</v>
      </c>
      <c r="G23" s="6">
        <f>Actual2425!F11</f>
        <v>17677.14</v>
      </c>
      <c r="H23" s="6">
        <f>Actual2425!G11</f>
        <v>19140.41</v>
      </c>
      <c r="I23" s="6">
        <f>Actual2425!H11</f>
        <v>17715</v>
      </c>
      <c r="J23" s="6">
        <f>Actual2425!I11</f>
        <v>14985.307333333334</v>
      </c>
      <c r="K23" s="6">
        <f>Actual2425!J11</f>
        <v>28802.85</v>
      </c>
      <c r="L23" s="6">
        <f>Actual2425!K11</f>
        <v>17735.590000000004</v>
      </c>
      <c r="M23" s="6">
        <f>Actual2425!L11</f>
        <v>12414.679999999993</v>
      </c>
      <c r="N23" s="6">
        <f>Actual2425!M11</f>
        <v>14579.670000000002</v>
      </c>
      <c r="O23" s="6">
        <f>Actual2425!N11</f>
        <v>9299.5699999999924</v>
      </c>
      <c r="P23" s="6">
        <f>Actual2425!O11</f>
        <v>7167.7300000000068</v>
      </c>
      <c r="Q23" s="6">
        <v>829134</v>
      </c>
    </row>
    <row r="25" spans="3:17">
      <c r="C25" s="8" t="s">
        <v>4</v>
      </c>
      <c r="E25" s="61">
        <f>E18</f>
        <v>45839</v>
      </c>
      <c r="F25" s="61">
        <f t="shared" ref="F25:P25" si="2">F18</f>
        <v>45870</v>
      </c>
      <c r="G25" s="61">
        <f t="shared" si="2"/>
        <v>45901</v>
      </c>
      <c r="H25" s="61">
        <f t="shared" si="2"/>
        <v>45931</v>
      </c>
      <c r="I25" s="61">
        <f t="shared" si="2"/>
        <v>45962</v>
      </c>
      <c r="J25" s="61">
        <f t="shared" si="2"/>
        <v>45992</v>
      </c>
      <c r="K25" s="61">
        <f t="shared" si="2"/>
        <v>46023</v>
      </c>
      <c r="L25" s="61">
        <f t="shared" si="2"/>
        <v>46054</v>
      </c>
      <c r="M25" s="61">
        <f t="shared" si="2"/>
        <v>46082</v>
      </c>
      <c r="N25" s="61">
        <f t="shared" si="2"/>
        <v>46113</v>
      </c>
      <c r="O25" s="61">
        <f t="shared" si="2"/>
        <v>46143</v>
      </c>
      <c r="P25" s="61">
        <f t="shared" si="2"/>
        <v>46174</v>
      </c>
    </row>
    <row r="26" spans="3:17">
      <c r="D26" s="62" t="str">
        <f>D19</f>
        <v>Budget 25/26</v>
      </c>
      <c r="E26" s="6">
        <f>SUM($E19:E19)</f>
        <v>15534.791272630959</v>
      </c>
      <c r="F26" s="6">
        <f>SUM($E19:F19)</f>
        <v>31069.582545261917</v>
      </c>
      <c r="G26" s="6">
        <f>SUM($E19:G19)</f>
        <v>46604.373817892876</v>
      </c>
      <c r="H26" s="6">
        <f>SUM($E19:H19)</f>
        <v>62139.165090523835</v>
      </c>
      <c r="I26" s="6">
        <f>SUM($E19:I19)</f>
        <v>77673.956363154794</v>
      </c>
      <c r="J26" s="6">
        <f>SUM($E19:J19)</f>
        <v>93208.747635785752</v>
      </c>
      <c r="K26" s="6">
        <f>SUM($E19:K19)</f>
        <v>108743.53890841671</v>
      </c>
      <c r="L26" s="6">
        <f>SUM($E19:L19)</f>
        <v>124278.33018104767</v>
      </c>
      <c r="M26" s="6">
        <f>SUM($E19:M19)</f>
        <v>139813.12145367864</v>
      </c>
      <c r="N26" s="6">
        <f>SUM($E19:N19)</f>
        <v>155347.91272630962</v>
      </c>
      <c r="O26" s="6">
        <f>SUM($E19:O19)</f>
        <v>170882.70399894059</v>
      </c>
      <c r="P26" s="6">
        <f>SUM($E19:P19)</f>
        <v>186417.49527157156</v>
      </c>
      <c r="Q26" s="6">
        <f>SUM(E26:P26)</f>
        <v>1211713.7192652151</v>
      </c>
    </row>
    <row r="27" spans="3:17">
      <c r="D27" s="62" t="str">
        <f>D20</f>
        <v>Actual 25/26</v>
      </c>
      <c r="E27" s="6">
        <f>SUM($E20:E20)</f>
        <v>12533.16</v>
      </c>
      <c r="F27" s="6">
        <f>SUM($E20:F20)</f>
        <v>20662.16</v>
      </c>
      <c r="G27" s="6">
        <f>SUM($E20:G20)</f>
        <v>30131.16</v>
      </c>
      <c r="H27" s="6">
        <f>SUM($E20:H20)</f>
        <v>40301.160000000003</v>
      </c>
      <c r="I27" s="6">
        <f>SUM($E20:I20)</f>
        <v>54687.16</v>
      </c>
      <c r="J27" s="6">
        <f>SUM($E20:J20)</f>
        <v>70478.16</v>
      </c>
      <c r="K27" s="6">
        <f>SUM($E20:K20)</f>
        <v>86279.16</v>
      </c>
      <c r="L27" s="6">
        <f>SUM($E20:L20)</f>
        <v>96199.16</v>
      </c>
      <c r="M27" s="6">
        <f>SUM($E20:M20)</f>
        <v>96199.16</v>
      </c>
      <c r="N27" s="6">
        <f>SUM($E20:N20)</f>
        <v>96199.16</v>
      </c>
      <c r="O27" s="6">
        <f>SUM($E20:O20)</f>
        <v>96199.16</v>
      </c>
      <c r="P27" s="6">
        <f>SUM($E20:P20)</f>
        <v>96199.16</v>
      </c>
      <c r="Q27" s="6">
        <f>SUM(E27:P27)</f>
        <v>796067.92000000016</v>
      </c>
    </row>
    <row r="28" spans="3:17">
      <c r="D28" s="62" t="str">
        <f>D21</f>
        <v>Difference</v>
      </c>
      <c r="E28" s="6">
        <f>SUM($E21:E21)</f>
        <v>-3001.6312726309588</v>
      </c>
      <c r="F28" s="6">
        <f>SUM($E21:F21)</f>
        <v>-10407.422545261918</v>
      </c>
      <c r="G28" s="6">
        <f>SUM($E21:G21)</f>
        <v>-16473.213817892876</v>
      </c>
      <c r="H28" s="6">
        <f>SUM($E21:H21)</f>
        <v>-21838.005090523835</v>
      </c>
      <c r="I28" s="6">
        <f>SUM($E21:I21)</f>
        <v>-22986.796363154794</v>
      </c>
      <c r="J28" s="6">
        <f>SUM($E21:J21)</f>
        <v>-22730.587635785752</v>
      </c>
      <c r="K28" s="6">
        <f>SUM($E21:K21)</f>
        <v>-22464.378908416711</v>
      </c>
      <c r="L28" s="6">
        <f>SUM($E21:L21)</f>
        <v>-28079.17018104767</v>
      </c>
      <c r="M28" s="6">
        <f>SUM($E21:M21)</f>
        <v>-28079.17018104767</v>
      </c>
      <c r="N28" s="6">
        <f>SUM($E21:N21)</f>
        <v>-28079.17018104767</v>
      </c>
      <c r="O28" s="6">
        <f>SUM($E21:O21)</f>
        <v>-28079.17018104767</v>
      </c>
      <c r="P28" s="6">
        <f>SUM($E21:P21)</f>
        <v>-28079.17018104767</v>
      </c>
      <c r="Q28" s="6">
        <f>SUM(E28:P28)</f>
        <v>-260297.88653890518</v>
      </c>
    </row>
    <row r="29" spans="3:17">
      <c r="D29" s="62" t="str">
        <f>D22</f>
        <v>% realisation</v>
      </c>
      <c r="E29" s="10">
        <f t="shared" ref="E29:P29" si="3">E27/E26</f>
        <v>0.80678007061998935</v>
      </c>
      <c r="F29" s="10">
        <f>F27/F26</f>
        <v>0.66502856837228286</v>
      </c>
      <c r="G29" s="10">
        <f t="shared" si="3"/>
        <v>0.64653073374052517</v>
      </c>
      <c r="H29" s="10">
        <f t="shared" si="3"/>
        <v>0.64856294643305235</v>
      </c>
      <c r="I29" s="10">
        <f t="shared" si="3"/>
        <v>0.7040604413700402</v>
      </c>
      <c r="J29" s="10">
        <f t="shared" si="3"/>
        <v>0.75613246382618748</v>
      </c>
      <c r="K29" s="10">
        <f t="shared" si="3"/>
        <v>0.79341872506709477</v>
      </c>
      <c r="L29" s="10">
        <f t="shared" si="3"/>
        <v>0.7740622187299897</v>
      </c>
      <c r="M29" s="10">
        <f t="shared" si="3"/>
        <v>0.68805530553776861</v>
      </c>
      <c r="N29" s="10">
        <f t="shared" si="3"/>
        <v>0.6192497749839917</v>
      </c>
      <c r="O29" s="10">
        <f t="shared" si="3"/>
        <v>0.56295434089453789</v>
      </c>
      <c r="P29" s="10">
        <f t="shared" si="3"/>
        <v>0.51604147915332632</v>
      </c>
      <c r="Q29" s="6">
        <f>SUM(E29:P29)</f>
        <v>8.1808770687287868</v>
      </c>
    </row>
    <row r="30" spans="3:17">
      <c r="D30" s="62" t="str">
        <f>D23</f>
        <v>Actual 24/25</v>
      </c>
      <c r="E30" s="6">
        <f>SUM($E23:E23)</f>
        <v>11951.98</v>
      </c>
      <c r="F30" s="6">
        <f>SUM($E23:F23)</f>
        <v>26896.69</v>
      </c>
      <c r="G30" s="6">
        <f>SUM($E23:G23)</f>
        <v>44573.83</v>
      </c>
      <c r="H30" s="6">
        <f>SUM($E23:H23)</f>
        <v>63714.240000000005</v>
      </c>
      <c r="I30" s="6">
        <f>SUM($E23:I23)</f>
        <v>81429.240000000005</v>
      </c>
      <c r="J30" s="6">
        <f>SUM($E23:J23)</f>
        <v>96414.547333333336</v>
      </c>
      <c r="K30" s="6">
        <f>SUM($E23:K23)</f>
        <v>125217.39733333333</v>
      </c>
      <c r="L30" s="6">
        <f>SUM($E23:L23)</f>
        <v>142952.98733333332</v>
      </c>
      <c r="M30" s="6">
        <f>SUM($E23:M23)</f>
        <v>155367.66733333332</v>
      </c>
      <c r="N30" s="6">
        <f>SUM($E23:N23)</f>
        <v>169947.33733333333</v>
      </c>
      <c r="O30" s="6">
        <f>SUM($E23:O23)</f>
        <v>179246.90733333334</v>
      </c>
      <c r="P30" s="6">
        <f>SUM($E23:P23)</f>
        <v>186414.63733333335</v>
      </c>
    </row>
  </sheetData>
  <mergeCells count="2">
    <mergeCell ref="J4:Q8"/>
    <mergeCell ref="J10:Q15"/>
  </mergeCells>
  <conditionalFormatting sqref="C3">
    <cfRule type="expression" dxfId="422" priority="2">
      <formula>S4&lt;S6</formula>
    </cfRule>
  </conditionalFormatting>
  <conditionalFormatting sqref="C4">
    <cfRule type="expression" dxfId="421" priority="1">
      <formula>AND(S4&gt;=S6,S4&lt;S5)</formula>
    </cfRule>
  </conditionalFormatting>
  <conditionalFormatting sqref="C5">
    <cfRule type="expression" dxfId="420" priority="3">
      <formula>S4&gt;=S5</formula>
    </cfRule>
  </conditionalFormatting>
  <hyperlinks>
    <hyperlink ref="L1" location="'Dashboard Production Quality'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43841" r:id="rId4" name="Spinner 1">
              <controlPr defaultSize="0" autoPict="0">
                <anchor moveWithCells="1" sizeWithCells="1">
                  <from>
                    <xdr:col>9</xdr:col>
                    <xdr:colOff>0</xdr:colOff>
                    <xdr:row>0</xdr:row>
                    <xdr:rowOff>0</xdr:rowOff>
                  </from>
                  <to>
                    <xdr:col>9</xdr:col>
                    <xdr:colOff>603250</xdr:colOff>
                    <xdr:row>1</xdr:row>
                    <xdr:rowOff>184150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tabColor rgb="FFFFC000"/>
  </sheetPr>
  <dimension ref="A1:S30"/>
  <sheetViews>
    <sheetView workbookViewId="0">
      <selection activeCell="L1" sqref="L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81640625" style="4" bestFit="1" customWidth="1"/>
    <col min="18" max="18" width="9.1796875" style="4" customWidth="1"/>
    <col min="19" max="16384" width="9.1796875" style="4"/>
  </cols>
  <sheetData>
    <row r="1" spans="1:19" ht="21">
      <c r="A1" s="5" t="s">
        <v>5</v>
      </c>
      <c r="B1" s="5" t="str">
        <f>+'Dashboard Production Quality'!A11</f>
        <v>1e</v>
      </c>
      <c r="C1" s="5" t="str">
        <f>'Dashboard Production Quality'!B11</f>
        <v>Total Power Consumption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19">
      <c r="A2" s="4" t="s">
        <v>15</v>
      </c>
      <c r="C2" s="4" t="s">
        <v>16</v>
      </c>
      <c r="R2" s="7"/>
    </row>
    <row r="3" spans="1:19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6">
        <f>INDEX(E27:P27,Actual_month)</f>
        <v>527753.04726502381</v>
      </c>
    </row>
    <row r="5" spans="1:19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6">
        <f>INDEX(E26:P26,Actual_month)</f>
        <v>526664.4190699365</v>
      </c>
    </row>
    <row r="6" spans="1:19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6">
        <f>+S5*R6</f>
        <v>473997.97716294287</v>
      </c>
    </row>
    <row r="7" spans="1:19">
      <c r="J7" s="199"/>
      <c r="K7" s="200"/>
      <c r="L7" s="200"/>
      <c r="M7" s="200"/>
      <c r="N7" s="200"/>
      <c r="O7" s="200"/>
      <c r="P7" s="200"/>
      <c r="Q7" s="201"/>
    </row>
    <row r="8" spans="1:19" ht="15" thickBot="1">
      <c r="J8" s="202"/>
      <c r="K8" s="203"/>
      <c r="L8" s="203"/>
      <c r="M8" s="203"/>
      <c r="N8" s="203"/>
      <c r="O8" s="203"/>
      <c r="P8" s="203"/>
      <c r="Q8" s="204"/>
    </row>
    <row r="9" spans="1:19" ht="15" thickBot="1">
      <c r="J9" s="4" t="s">
        <v>14</v>
      </c>
    </row>
    <row r="10" spans="1:19">
      <c r="J10" s="196"/>
      <c r="K10" s="197"/>
      <c r="L10" s="197"/>
      <c r="M10" s="197"/>
      <c r="N10" s="197"/>
      <c r="O10" s="197"/>
      <c r="P10" s="197"/>
      <c r="Q10" s="198"/>
    </row>
    <row r="11" spans="1:19">
      <c r="J11" s="199"/>
      <c r="K11" s="200"/>
      <c r="L11" s="200"/>
      <c r="M11" s="200"/>
      <c r="N11" s="200"/>
      <c r="O11" s="200"/>
      <c r="P11" s="200"/>
      <c r="Q11" s="201"/>
    </row>
    <row r="12" spans="1:19">
      <c r="J12" s="199"/>
      <c r="K12" s="200"/>
      <c r="L12" s="200"/>
      <c r="M12" s="200"/>
      <c r="N12" s="200"/>
      <c r="O12" s="200"/>
      <c r="P12" s="200"/>
      <c r="Q12" s="201"/>
    </row>
    <row r="13" spans="1:19">
      <c r="J13" s="199"/>
      <c r="K13" s="200"/>
      <c r="L13" s="200"/>
      <c r="M13" s="200"/>
      <c r="N13" s="200"/>
      <c r="O13" s="200"/>
      <c r="P13" s="200"/>
      <c r="Q13" s="201"/>
    </row>
    <row r="14" spans="1:19">
      <c r="J14" s="199"/>
      <c r="K14" s="200"/>
      <c r="L14" s="200"/>
      <c r="M14" s="200"/>
      <c r="N14" s="200"/>
      <c r="O14" s="200"/>
      <c r="P14" s="200"/>
      <c r="Q14" s="201"/>
    </row>
    <row r="15" spans="1:19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61">
        <v>45839</v>
      </c>
      <c r="F18" s="61">
        <v>45870</v>
      </c>
      <c r="G18" s="61">
        <v>45901</v>
      </c>
      <c r="H18" s="61">
        <v>45931</v>
      </c>
      <c r="I18" s="61">
        <v>45962</v>
      </c>
      <c r="J18" s="61">
        <v>45992</v>
      </c>
      <c r="K18" s="61">
        <v>46023</v>
      </c>
      <c r="L18" s="61">
        <v>46054</v>
      </c>
      <c r="M18" s="61">
        <v>46082</v>
      </c>
      <c r="N18" s="61">
        <v>46113</v>
      </c>
      <c r="O18" s="61">
        <v>46143</v>
      </c>
      <c r="P18" s="61">
        <v>46174</v>
      </c>
      <c r="Q18" s="9" t="s">
        <v>0</v>
      </c>
    </row>
    <row r="19" spans="3:17">
      <c r="D19" s="62" t="s">
        <v>217</v>
      </c>
      <c r="E19" s="6">
        <f>Budget2526!E11</f>
        <v>65833.052383742062</v>
      </c>
      <c r="F19" s="6">
        <f>Budget2526!F11</f>
        <v>65833.052383742062</v>
      </c>
      <c r="G19" s="6">
        <f>Budget2526!G11</f>
        <v>65833.052383742062</v>
      </c>
      <c r="H19" s="6">
        <f>Budget2526!H11</f>
        <v>65833.052383742062</v>
      </c>
      <c r="I19" s="6">
        <f>Budget2526!I11</f>
        <v>65833.052383742062</v>
      </c>
      <c r="J19" s="6">
        <f>Budget2526!J11</f>
        <v>65833.052383742062</v>
      </c>
      <c r="K19" s="6">
        <f>Budget2526!K11</f>
        <v>65833.052383742062</v>
      </c>
      <c r="L19" s="6">
        <f>Budget2526!L11</f>
        <v>65833.052383742062</v>
      </c>
      <c r="M19" s="6">
        <f>Budget2526!M11</f>
        <v>65833.052383742062</v>
      </c>
      <c r="N19" s="6">
        <f>Budget2526!N11</f>
        <v>65833.052383742062</v>
      </c>
      <c r="O19" s="6">
        <f>Budget2526!O11</f>
        <v>65833.052383742062</v>
      </c>
      <c r="P19" s="6">
        <f>Budget2526!P11</f>
        <v>65833.052383742062</v>
      </c>
      <c r="Q19" s="6">
        <f>SUM(E19:P19)</f>
        <v>789996.62860490475</v>
      </c>
    </row>
    <row r="20" spans="3:17">
      <c r="D20" s="62" t="s">
        <v>218</v>
      </c>
      <c r="E20" s="6">
        <f>'ACTUAL 2526'!D11</f>
        <v>67309.16</v>
      </c>
      <c r="F20" s="6">
        <f>'ACTUAL 2526'!E11</f>
        <v>63576</v>
      </c>
      <c r="G20" s="6">
        <f>'ACTUAL 2526'!F11</f>
        <v>66128</v>
      </c>
      <c r="H20" s="6">
        <f>'ACTUAL 2526'!G11</f>
        <v>66972</v>
      </c>
      <c r="I20" s="6">
        <f>'ACTUAL 2526'!H11</f>
        <v>56764</v>
      </c>
      <c r="J20" s="6">
        <f>'ACTUAL 2526'!I11</f>
        <v>68944</v>
      </c>
      <c r="K20" s="6">
        <f>'ACTUAL 2526'!J11</f>
        <v>79625</v>
      </c>
      <c r="L20" s="6">
        <f>'ACTUAL 2526'!K11</f>
        <v>58434.887265023732</v>
      </c>
      <c r="M20" s="6">
        <f>'ACTUAL 2526'!L11</f>
        <v>0</v>
      </c>
      <c r="N20" s="6">
        <f>'ACTUAL 2526'!M11</f>
        <v>0</v>
      </c>
      <c r="O20" s="6">
        <f>'ACTUAL 2526'!N11</f>
        <v>0</v>
      </c>
      <c r="P20" s="6">
        <f>'ACTUAL 2526'!O11</f>
        <v>0</v>
      </c>
      <c r="Q20" s="6">
        <f>SUM(E20:P20)</f>
        <v>527753.04726502381</v>
      </c>
    </row>
    <row r="21" spans="3:17">
      <c r="D21" s="62" t="s">
        <v>8</v>
      </c>
      <c r="E21" s="6">
        <f t="shared" ref="E21:P21" si="0">IF(E20=0,0,E20-E19)</f>
        <v>1476.1076162579411</v>
      </c>
      <c r="F21" s="6">
        <f t="shared" si="0"/>
        <v>-2257.0523837420624</v>
      </c>
      <c r="G21" s="6">
        <f t="shared" si="0"/>
        <v>294.94761625793763</v>
      </c>
      <c r="H21" s="6">
        <f t="shared" si="0"/>
        <v>1138.9476162579376</v>
      </c>
      <c r="I21" s="6">
        <f t="shared" si="0"/>
        <v>-9069.0523837420624</v>
      </c>
      <c r="J21" s="6">
        <f t="shared" si="0"/>
        <v>3110.9476162579376</v>
      </c>
      <c r="K21" s="6">
        <f t="shared" si="0"/>
        <v>13791.947616257938</v>
      </c>
      <c r="L21" s="6">
        <f t="shared" si="0"/>
        <v>-7398.1651187183306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1088.6281950872362</v>
      </c>
    </row>
    <row r="22" spans="3:17">
      <c r="D22" s="62" t="s">
        <v>9</v>
      </c>
      <c r="E22" s="10">
        <f>E20/E19</f>
        <v>1.022421983529697</v>
      </c>
      <c r="F22" s="10">
        <f t="shared" ref="F22:P22" si="1">F20/F19</f>
        <v>0.96571551368170405</v>
      </c>
      <c r="G22" s="10">
        <f t="shared" si="1"/>
        <v>1.0044802360756218</v>
      </c>
      <c r="H22" s="10">
        <f t="shared" si="1"/>
        <v>1.01730054395198</v>
      </c>
      <c r="I22" s="10">
        <f t="shared" si="1"/>
        <v>0.86224165437630951</v>
      </c>
      <c r="J22" s="10">
        <f t="shared" si="1"/>
        <v>1.0472551021654619</v>
      </c>
      <c r="K22" s="10">
        <f t="shared" si="1"/>
        <v>1.2094988325296603</v>
      </c>
      <c r="L22" s="10">
        <f t="shared" si="1"/>
        <v>0.88762232874158276</v>
      </c>
      <c r="M22" s="10">
        <f t="shared" si="1"/>
        <v>0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10">
        <f>Q20/Q19</f>
        <v>0.6680446829210015</v>
      </c>
    </row>
    <row r="23" spans="3:17">
      <c r="D23" s="62" t="s">
        <v>178</v>
      </c>
      <c r="E23" s="6">
        <f>Actual2425!D13</f>
        <v>36920.979999999996</v>
      </c>
      <c r="F23" s="6">
        <f>Actual2425!E13</f>
        <v>46592.71</v>
      </c>
      <c r="G23" s="6">
        <f>Actual2425!F13</f>
        <v>72455.14</v>
      </c>
      <c r="H23" s="6">
        <f>Actual2425!G13</f>
        <v>76762.41</v>
      </c>
      <c r="I23" s="6">
        <f>Actual2425!H13</f>
        <v>70337</v>
      </c>
      <c r="J23" s="6">
        <f>Actual2425!I13</f>
        <v>58682.440666666662</v>
      </c>
      <c r="K23" s="6">
        <f>Actual2425!J13</f>
        <v>90648.85</v>
      </c>
      <c r="L23" s="6">
        <f>Actual2425!K13</f>
        <v>76439.59</v>
      </c>
      <c r="M23" s="6">
        <f>Actual2425!L13</f>
        <v>68817.679999999993</v>
      </c>
      <c r="N23" s="6">
        <f>Actual2425!M13</f>
        <v>65698.67</v>
      </c>
      <c r="O23" s="6">
        <f>Actual2425!N13</f>
        <v>62049.569999999992</v>
      </c>
      <c r="P23" s="6">
        <f>Actual2425!O13</f>
        <v>64588.73000000001</v>
      </c>
      <c r="Q23" s="6">
        <v>829134</v>
      </c>
    </row>
    <row r="25" spans="3:17">
      <c r="C25" s="8" t="s">
        <v>4</v>
      </c>
      <c r="E25" s="61">
        <f>E18</f>
        <v>45839</v>
      </c>
      <c r="F25" s="61">
        <f t="shared" ref="F25:P25" si="2">F18</f>
        <v>45870</v>
      </c>
      <c r="G25" s="61">
        <f t="shared" si="2"/>
        <v>45901</v>
      </c>
      <c r="H25" s="61">
        <f t="shared" si="2"/>
        <v>45931</v>
      </c>
      <c r="I25" s="61">
        <f t="shared" si="2"/>
        <v>45962</v>
      </c>
      <c r="J25" s="61">
        <f t="shared" si="2"/>
        <v>45992</v>
      </c>
      <c r="K25" s="61">
        <f t="shared" si="2"/>
        <v>46023</v>
      </c>
      <c r="L25" s="61">
        <f t="shared" si="2"/>
        <v>46054</v>
      </c>
      <c r="M25" s="61">
        <f t="shared" si="2"/>
        <v>46082</v>
      </c>
      <c r="N25" s="61">
        <f t="shared" si="2"/>
        <v>46113</v>
      </c>
      <c r="O25" s="61">
        <f t="shared" si="2"/>
        <v>46143</v>
      </c>
      <c r="P25" s="61">
        <f t="shared" si="2"/>
        <v>46174</v>
      </c>
    </row>
    <row r="26" spans="3:17">
      <c r="D26" s="62" t="str">
        <f>D19</f>
        <v>Budget 25/26</v>
      </c>
      <c r="E26" s="6">
        <f>SUM($E19:E19)</f>
        <v>65833.052383742062</v>
      </c>
      <c r="F26" s="6">
        <f>SUM($E19:F19)</f>
        <v>131666.10476748412</v>
      </c>
      <c r="G26" s="6">
        <f>SUM($E19:G19)</f>
        <v>197499.15715122619</v>
      </c>
      <c r="H26" s="6">
        <f>SUM($E19:H19)</f>
        <v>263332.20953496825</v>
      </c>
      <c r="I26" s="6">
        <f>SUM($E19:I19)</f>
        <v>329165.26191871031</v>
      </c>
      <c r="J26" s="6">
        <f>SUM($E19:J19)</f>
        <v>394998.31430245237</v>
      </c>
      <c r="K26" s="6">
        <f>SUM($E19:K19)</f>
        <v>460831.36668619444</v>
      </c>
      <c r="L26" s="6">
        <f>SUM($E19:L19)</f>
        <v>526664.4190699365</v>
      </c>
      <c r="M26" s="6">
        <f>SUM($E19:M19)</f>
        <v>592497.47145367856</v>
      </c>
      <c r="N26" s="6">
        <f>SUM($E19:N19)</f>
        <v>658330.52383742062</v>
      </c>
      <c r="O26" s="6">
        <f>SUM($E19:O19)</f>
        <v>724163.57622116269</v>
      </c>
      <c r="P26" s="6">
        <f>SUM($E19:P19)</f>
        <v>789996.62860490475</v>
      </c>
      <c r="Q26" s="6">
        <f>SUM(E26:P26)</f>
        <v>5134978.0859318813</v>
      </c>
    </row>
    <row r="27" spans="3:17">
      <c r="D27" s="62" t="str">
        <f>D20</f>
        <v>Actual 25/26</v>
      </c>
      <c r="E27" s="6">
        <f>SUM($E20:E20)</f>
        <v>67309.16</v>
      </c>
      <c r="F27" s="6">
        <f>SUM($E20:F20)</f>
        <v>130885.16</v>
      </c>
      <c r="G27" s="6">
        <f>SUM($E20:G20)</f>
        <v>197013.16</v>
      </c>
      <c r="H27" s="6">
        <f>SUM($E20:H20)</f>
        <v>263985.16000000003</v>
      </c>
      <c r="I27" s="6">
        <f>SUM($E20:I20)</f>
        <v>320749.16000000003</v>
      </c>
      <c r="J27" s="6">
        <f>SUM($E20:J20)</f>
        <v>389693.16000000003</v>
      </c>
      <c r="K27" s="6">
        <f>SUM($E20:K20)</f>
        <v>469318.16000000003</v>
      </c>
      <c r="L27" s="6">
        <f>SUM($E20:L20)</f>
        <v>527753.04726502381</v>
      </c>
      <c r="M27" s="6">
        <f>SUM($E20:M20)</f>
        <v>527753.04726502381</v>
      </c>
      <c r="N27" s="6">
        <f>SUM($E20:N20)</f>
        <v>527753.04726502381</v>
      </c>
      <c r="O27" s="6">
        <f>SUM($E20:O20)</f>
        <v>527753.04726502381</v>
      </c>
      <c r="P27" s="6">
        <f>SUM($E20:P20)</f>
        <v>527753.04726502381</v>
      </c>
      <c r="Q27" s="6">
        <f>SUM(E27:P27)</f>
        <v>4477718.3563251197</v>
      </c>
    </row>
    <row r="28" spans="3:17">
      <c r="D28" s="62" t="str">
        <f>D21</f>
        <v>Difference</v>
      </c>
      <c r="E28" s="6">
        <f>SUM($E21:E21)</f>
        <v>1476.1076162579411</v>
      </c>
      <c r="F28" s="6">
        <f>SUM($E21:F21)</f>
        <v>-780.94476748412126</v>
      </c>
      <c r="G28" s="6">
        <f>SUM($E21:G21)</f>
        <v>-485.99715122618363</v>
      </c>
      <c r="H28" s="6">
        <f>SUM($E21:H21)</f>
        <v>652.95046503175399</v>
      </c>
      <c r="I28" s="6">
        <f>SUM($E21:I21)</f>
        <v>-8416.1019187103084</v>
      </c>
      <c r="J28" s="6">
        <f>SUM($E21:J21)</f>
        <v>-5305.1543024523708</v>
      </c>
      <c r="K28" s="6">
        <f>SUM($E21:K21)</f>
        <v>8486.7933138055669</v>
      </c>
      <c r="L28" s="6">
        <f>SUM($E21:L21)</f>
        <v>1088.6281950872362</v>
      </c>
      <c r="M28" s="6">
        <f>SUM($E21:M21)</f>
        <v>1088.6281950872362</v>
      </c>
      <c r="N28" s="6">
        <f>SUM($E21:N21)</f>
        <v>1088.6281950872362</v>
      </c>
      <c r="O28" s="6">
        <f>SUM($E21:O21)</f>
        <v>1088.6281950872362</v>
      </c>
      <c r="P28" s="6">
        <f>SUM($E21:P21)</f>
        <v>1088.6281950872362</v>
      </c>
      <c r="Q28" s="6">
        <f>SUM(E28:P28)</f>
        <v>1070.7942306584591</v>
      </c>
    </row>
    <row r="29" spans="3:17">
      <c r="D29" s="62" t="str">
        <f>D22</f>
        <v>% realisation</v>
      </c>
      <c r="E29" s="10">
        <f t="shared" ref="E29:P29" si="3">E27/E26</f>
        <v>1.022421983529697</v>
      </c>
      <c r="F29" s="10">
        <f>F27/F26</f>
        <v>0.99406874860570049</v>
      </c>
      <c r="G29" s="10">
        <f t="shared" si="3"/>
        <v>0.99753924442900754</v>
      </c>
      <c r="H29" s="10">
        <f t="shared" si="3"/>
        <v>1.0024795693097508</v>
      </c>
      <c r="I29" s="10">
        <f t="shared" si="3"/>
        <v>0.9744319863230626</v>
      </c>
      <c r="J29" s="10">
        <f t="shared" si="3"/>
        <v>0.98656917229679575</v>
      </c>
      <c r="K29" s="10">
        <f t="shared" si="3"/>
        <v>1.0184162666157766</v>
      </c>
      <c r="L29" s="10">
        <f t="shared" si="3"/>
        <v>1.0020670243815024</v>
      </c>
      <c r="M29" s="10">
        <f t="shared" si="3"/>
        <v>0.8907262438946687</v>
      </c>
      <c r="N29" s="10">
        <f t="shared" si="3"/>
        <v>0.80165361950520186</v>
      </c>
      <c r="O29" s="10">
        <f t="shared" si="3"/>
        <v>0.72877601773200174</v>
      </c>
      <c r="P29" s="10">
        <f t="shared" si="3"/>
        <v>0.6680446829210015</v>
      </c>
      <c r="Q29" s="6">
        <f>SUM(E29:P29)</f>
        <v>11.087194559544168</v>
      </c>
    </row>
    <row r="30" spans="3:17">
      <c r="D30" s="62" t="str">
        <f>D23</f>
        <v>Actual 24/25</v>
      </c>
      <c r="E30" s="6">
        <f>SUM($E23:E23)</f>
        <v>36920.979999999996</v>
      </c>
      <c r="F30" s="6">
        <f>SUM($E23:F23)</f>
        <v>83513.69</v>
      </c>
      <c r="G30" s="6">
        <f>SUM($E23:G23)</f>
        <v>155968.83000000002</v>
      </c>
      <c r="H30" s="6">
        <f>SUM($E23:H23)</f>
        <v>232731.24000000002</v>
      </c>
      <c r="I30" s="6">
        <f>SUM($E23:I23)</f>
        <v>303068.24</v>
      </c>
      <c r="J30" s="6">
        <f>SUM($E23:J23)</f>
        <v>361750.68066666665</v>
      </c>
      <c r="K30" s="6">
        <f>SUM($E23:K23)</f>
        <v>452399.53066666669</v>
      </c>
      <c r="L30" s="6">
        <f>SUM($E23:L23)</f>
        <v>528839.12066666665</v>
      </c>
      <c r="M30" s="6">
        <f>SUM($E23:M23)</f>
        <v>597656.80066666659</v>
      </c>
      <c r="N30" s="6">
        <f>SUM($E23:N23)</f>
        <v>663355.47066666663</v>
      </c>
      <c r="O30" s="6">
        <f>SUM($E23:O23)</f>
        <v>725405.04066666658</v>
      </c>
      <c r="P30" s="6">
        <f>SUM($E23:P23)</f>
        <v>789993.77066666656</v>
      </c>
    </row>
  </sheetData>
  <mergeCells count="2">
    <mergeCell ref="J4:Q8"/>
    <mergeCell ref="J10:Q15"/>
  </mergeCells>
  <conditionalFormatting sqref="C3">
    <cfRule type="expression" dxfId="419" priority="2">
      <formula>S4&lt;S6</formula>
    </cfRule>
  </conditionalFormatting>
  <conditionalFormatting sqref="C4">
    <cfRule type="expression" dxfId="418" priority="1">
      <formula>AND(S4&gt;=S6,S4&lt;S5)</formula>
    </cfRule>
  </conditionalFormatting>
  <conditionalFormatting sqref="C5">
    <cfRule type="expression" dxfId="417" priority="3">
      <formula>S4&gt;=S5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72865" r:id="rId3" name="Spinner 1">
              <controlPr defaultSize="0" autoPict="0">
                <anchor moveWithCells="1" sizeWithCells="1">
                  <from>
                    <xdr:col>9</xdr:col>
                    <xdr:colOff>0</xdr:colOff>
                    <xdr:row>0</xdr:row>
                    <xdr:rowOff>0</xdr:rowOff>
                  </from>
                  <to>
                    <xdr:col>9</xdr:col>
                    <xdr:colOff>603250</xdr:colOff>
                    <xdr:row>1</xdr:row>
                    <xdr:rowOff>184150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>
    <tabColor rgb="FFFFC000"/>
  </sheetPr>
  <dimension ref="A1:S30"/>
  <sheetViews>
    <sheetView workbookViewId="0">
      <selection activeCell="E19" sqref="E19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81640625" style="4" bestFit="1" customWidth="1"/>
    <col min="18" max="18" width="9.1796875" style="4" customWidth="1"/>
    <col min="19" max="16384" width="9.1796875" style="4"/>
  </cols>
  <sheetData>
    <row r="1" spans="1:19" ht="21">
      <c r="A1" s="5" t="s">
        <v>5</v>
      </c>
      <c r="B1" s="5" t="str">
        <f>+'Dashboard Production Quality'!A12</f>
        <v>1f</v>
      </c>
      <c r="C1" s="5" t="str">
        <f>'Dashboard Production Quality'!B12</f>
        <v>% Solar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19">
      <c r="A2" s="4" t="s">
        <v>15</v>
      </c>
      <c r="C2" s="4" t="s">
        <v>16</v>
      </c>
      <c r="R2" s="7"/>
    </row>
    <row r="3" spans="1:19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6">
        <f>INDEX(E27:P27,Actual_month)</f>
        <v>0.18247407987010378</v>
      </c>
    </row>
    <row r="5" spans="1:19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6">
        <f>INDEX(E26:P26,Actual_month)</f>
        <v>0.23597252003565591</v>
      </c>
    </row>
    <row r="6" spans="1:19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6">
        <f>+S5*R6</f>
        <v>0.21237526803209034</v>
      </c>
    </row>
    <row r="7" spans="1:19">
      <c r="J7" s="199"/>
      <c r="K7" s="200"/>
      <c r="L7" s="200"/>
      <c r="M7" s="200"/>
      <c r="N7" s="200"/>
      <c r="O7" s="200"/>
      <c r="P7" s="200"/>
      <c r="Q7" s="201"/>
    </row>
    <row r="8" spans="1:19" ht="15" thickBot="1">
      <c r="J8" s="202"/>
      <c r="K8" s="203"/>
      <c r="L8" s="203"/>
      <c r="M8" s="203"/>
      <c r="N8" s="203"/>
      <c r="O8" s="203"/>
      <c r="P8" s="203"/>
      <c r="Q8" s="204"/>
    </row>
    <row r="9" spans="1:19" ht="15" thickBot="1">
      <c r="J9" s="4" t="s">
        <v>14</v>
      </c>
    </row>
    <row r="10" spans="1:19">
      <c r="J10" s="196"/>
      <c r="K10" s="197"/>
      <c r="L10" s="197"/>
      <c r="M10" s="197"/>
      <c r="N10" s="197"/>
      <c r="O10" s="197"/>
      <c r="P10" s="197"/>
      <c r="Q10" s="198"/>
    </row>
    <row r="11" spans="1:19">
      <c r="J11" s="199"/>
      <c r="K11" s="200"/>
      <c r="L11" s="200"/>
      <c r="M11" s="200"/>
      <c r="N11" s="200"/>
      <c r="O11" s="200"/>
      <c r="P11" s="200"/>
      <c r="Q11" s="201"/>
    </row>
    <row r="12" spans="1:19">
      <c r="J12" s="199"/>
      <c r="K12" s="200"/>
      <c r="L12" s="200"/>
      <c r="M12" s="200"/>
      <c r="N12" s="200"/>
      <c r="O12" s="200"/>
      <c r="P12" s="200"/>
      <c r="Q12" s="201"/>
    </row>
    <row r="13" spans="1:19">
      <c r="J13" s="199"/>
      <c r="K13" s="200"/>
      <c r="L13" s="200"/>
      <c r="M13" s="200"/>
      <c r="N13" s="200"/>
      <c r="O13" s="200"/>
      <c r="P13" s="200"/>
      <c r="Q13" s="201"/>
    </row>
    <row r="14" spans="1:19">
      <c r="J14" s="199"/>
      <c r="K14" s="200"/>
      <c r="L14" s="200"/>
      <c r="M14" s="200"/>
      <c r="N14" s="200"/>
      <c r="O14" s="200"/>
      <c r="P14" s="200"/>
      <c r="Q14" s="201"/>
    </row>
    <row r="15" spans="1:19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61">
        <v>45839</v>
      </c>
      <c r="F18" s="61">
        <v>45870</v>
      </c>
      <c r="G18" s="61">
        <v>45901</v>
      </c>
      <c r="H18" s="61">
        <v>45931</v>
      </c>
      <c r="I18" s="61">
        <v>45962</v>
      </c>
      <c r="J18" s="61">
        <v>45992</v>
      </c>
      <c r="K18" s="61">
        <v>46023</v>
      </c>
      <c r="L18" s="61">
        <v>46054</v>
      </c>
      <c r="M18" s="61">
        <v>46082</v>
      </c>
      <c r="N18" s="61">
        <v>46113</v>
      </c>
      <c r="O18" s="61">
        <v>46143</v>
      </c>
      <c r="P18" s="61">
        <v>46174</v>
      </c>
      <c r="Q18" s="9" t="s">
        <v>0</v>
      </c>
    </row>
    <row r="19" spans="3:17">
      <c r="D19" s="62" t="s">
        <v>217</v>
      </c>
      <c r="E19" s="134">
        <f>Budget2526!E12</f>
        <v>0.23597252003565591</v>
      </c>
      <c r="F19" s="134">
        <f>Budget2526!F12</f>
        <v>0.23597252003565591</v>
      </c>
      <c r="G19" s="134">
        <f>Budget2526!G12</f>
        <v>0.23597252003565591</v>
      </c>
      <c r="H19" s="134">
        <f>Budget2526!H12</f>
        <v>0.23597252003565591</v>
      </c>
      <c r="I19" s="134">
        <f>Budget2526!I12</f>
        <v>0.23597252003565591</v>
      </c>
      <c r="J19" s="134">
        <f>Budget2526!J12</f>
        <v>0.23597252003565591</v>
      </c>
      <c r="K19" s="134">
        <f>Budget2526!K12</f>
        <v>0.23597252003565591</v>
      </c>
      <c r="L19" s="134">
        <f>Budget2526!L12</f>
        <v>0.23597252003565591</v>
      </c>
      <c r="M19" s="134">
        <f>Budget2526!M12</f>
        <v>0.23597252003565591</v>
      </c>
      <c r="N19" s="134">
        <f>Budget2526!N12</f>
        <v>0.23597252003565591</v>
      </c>
      <c r="O19" s="134">
        <f>Budget2526!O12</f>
        <v>0.23597252003565591</v>
      </c>
      <c r="P19" s="134">
        <f>Budget2526!P12</f>
        <v>0.23597252003565591</v>
      </c>
      <c r="Q19" s="10">
        <f>AVERAGE(E19:P19)</f>
        <v>0.23597252003565586</v>
      </c>
    </row>
    <row r="20" spans="3:17">
      <c r="D20" s="62" t="s">
        <v>218</v>
      </c>
      <c r="E20" s="160">
        <f>'ACTUAL 2526'!D12</f>
        <v>0.18620288828444745</v>
      </c>
      <c r="F20" s="160">
        <f>'ACTUAL 2526'!E12</f>
        <v>0.12786271549012207</v>
      </c>
      <c r="G20" s="160">
        <f>'ACTUAL 2526'!F12</f>
        <v>0.14319199128962012</v>
      </c>
      <c r="H20" s="160">
        <f>'ACTUAL 2526'!G12</f>
        <v>0.15185450636086723</v>
      </c>
      <c r="I20" s="160">
        <f>'ACTUAL 2526'!H12</f>
        <v>0.25343527587907827</v>
      </c>
      <c r="J20" s="160">
        <f>'ACTUAL 2526'!I12</f>
        <v>0.2290409607797633</v>
      </c>
      <c r="K20" s="160">
        <f>'ACTUAL 2526'!J12</f>
        <v>0.19844270015698587</v>
      </c>
      <c r="L20" s="160">
        <f>'ACTUAL 2526'!K12</f>
        <v>0.16976160071994573</v>
      </c>
      <c r="M20" s="160" t="e">
        <f>'ACTUAL 2526'!L12</f>
        <v>#DIV/0!</v>
      </c>
      <c r="N20" s="160" t="e">
        <f>'ACTUAL 2526'!M12</f>
        <v>#DIV/0!</v>
      </c>
      <c r="O20" s="160" t="e">
        <f>'ACTUAL 2526'!N12</f>
        <v>#DIV/0!</v>
      </c>
      <c r="P20" s="160" t="e">
        <f>'ACTUAL 2526'!O12</f>
        <v>#DIV/0!</v>
      </c>
      <c r="Q20" s="6" t="e">
        <f>AVERAGE(E20:P20)</f>
        <v>#DIV/0!</v>
      </c>
    </row>
    <row r="21" spans="3:17">
      <c r="D21" s="62" t="s">
        <v>8</v>
      </c>
      <c r="E21" s="6">
        <f t="shared" ref="E21:P21" si="0">IF(E20=0,0,E20-E19)</f>
        <v>-4.9769631751208465E-2</v>
      </c>
      <c r="F21" s="6">
        <f t="shared" si="0"/>
        <v>-0.10810980454553384</v>
      </c>
      <c r="G21" s="6">
        <f t="shared" si="0"/>
        <v>-9.278052874603579E-2</v>
      </c>
      <c r="H21" s="6">
        <f t="shared" si="0"/>
        <v>-8.4118013674788689E-2</v>
      </c>
      <c r="I21" s="6">
        <f t="shared" si="0"/>
        <v>1.7462755843422356E-2</v>
      </c>
      <c r="J21" s="6">
        <f t="shared" si="0"/>
        <v>-6.9315592558926165E-3</v>
      </c>
      <c r="K21" s="6">
        <f t="shared" si="0"/>
        <v>-3.7529819878670045E-2</v>
      </c>
      <c r="L21" s="6">
        <f t="shared" si="0"/>
        <v>-6.6210919315710187E-2</v>
      </c>
      <c r="M21" s="6" t="e">
        <f t="shared" si="0"/>
        <v>#DIV/0!</v>
      </c>
      <c r="N21" s="6" t="e">
        <f t="shared" si="0"/>
        <v>#DIV/0!</v>
      </c>
      <c r="O21" s="6" t="e">
        <f t="shared" si="0"/>
        <v>#DIV/0!</v>
      </c>
      <c r="P21" s="6" t="e">
        <f t="shared" si="0"/>
        <v>#DIV/0!</v>
      </c>
      <c r="Q21" s="6" t="e">
        <f>SUM(E21:P21)</f>
        <v>#DIV/0!</v>
      </c>
    </row>
    <row r="22" spans="3:17">
      <c r="D22" s="62" t="s">
        <v>9</v>
      </c>
      <c r="E22" s="10">
        <f>E20/E19</f>
        <v>0.78908717106683368</v>
      </c>
      <c r="F22" s="10">
        <f t="shared" ref="F22:P22" si="1">F20/F19</f>
        <v>0.54185426112668444</v>
      </c>
      <c r="G22" s="10">
        <f t="shared" si="1"/>
        <v>0.60681638382292791</v>
      </c>
      <c r="H22" s="10">
        <f t="shared" si="1"/>
        <v>0.6435262306726296</v>
      </c>
      <c r="I22" s="10">
        <f t="shared" si="1"/>
        <v>1.0740033451385937</v>
      </c>
      <c r="J22" s="10">
        <f t="shared" si="1"/>
        <v>0.97062556582925319</v>
      </c>
      <c r="K22" s="10">
        <f t="shared" si="1"/>
        <v>0.84095682042553421</v>
      </c>
      <c r="L22" s="10">
        <f t="shared" si="1"/>
        <v>0.71941258539042774</v>
      </c>
      <c r="M22" s="10" t="e">
        <f t="shared" si="1"/>
        <v>#DIV/0!</v>
      </c>
      <c r="N22" s="10" t="e">
        <f t="shared" si="1"/>
        <v>#DIV/0!</v>
      </c>
      <c r="O22" s="10" t="e">
        <f t="shared" si="1"/>
        <v>#DIV/0!</v>
      </c>
      <c r="P22" s="10" t="e">
        <f t="shared" si="1"/>
        <v>#DIV/0!</v>
      </c>
      <c r="Q22" s="10" t="e">
        <f>Q20/Q19</f>
        <v>#DIV/0!</v>
      </c>
    </row>
    <row r="23" spans="3:17">
      <c r="D23" s="62" t="s">
        <v>178</v>
      </c>
      <c r="E23" s="10">
        <f>Actual2425!D12</f>
        <v>0.32371784280915622</v>
      </c>
      <c r="F23" s="10">
        <f>Actual2425!E12</f>
        <v>0.32075210907457408</v>
      </c>
      <c r="G23" s="10">
        <f>Actual2425!F12</f>
        <v>0.24397358144639567</v>
      </c>
      <c r="H23" s="10">
        <f>Actual2425!G12</f>
        <v>0.24934613178507553</v>
      </c>
      <c r="I23" s="10">
        <f>Actual2425!H12</f>
        <v>0.25185890782944964</v>
      </c>
      <c r="J23" s="10">
        <f>Actual2425!I12</f>
        <v>0.25536271435017915</v>
      </c>
      <c r="K23" s="10">
        <f>Actual2425!J12</f>
        <v>0.31774093107634566</v>
      </c>
      <c r="L23" s="10">
        <f>Actual2425!K12</f>
        <v>0.23202099854277089</v>
      </c>
      <c r="M23" s="10">
        <f>Actual2425!L12</f>
        <v>0.18039957173796028</v>
      </c>
      <c r="N23" s="10">
        <f>Actual2425!M12</f>
        <v>0.22191727777746495</v>
      </c>
      <c r="O23" s="10">
        <f>Actual2425!N12</f>
        <v>0.14987323844468212</v>
      </c>
      <c r="P23" s="10">
        <f>Actual2425!O12</f>
        <v>0.11097493324299774</v>
      </c>
      <c r="Q23" s="6"/>
    </row>
    <row r="25" spans="3:17">
      <c r="C25" s="8" t="s">
        <v>4</v>
      </c>
      <c r="E25" s="61">
        <f>E18</f>
        <v>45839</v>
      </c>
      <c r="F25" s="61">
        <f t="shared" ref="F25:P25" si="2">F18</f>
        <v>45870</v>
      </c>
      <c r="G25" s="61">
        <f t="shared" si="2"/>
        <v>45901</v>
      </c>
      <c r="H25" s="61">
        <f t="shared" si="2"/>
        <v>45931</v>
      </c>
      <c r="I25" s="61">
        <f t="shared" si="2"/>
        <v>45962</v>
      </c>
      <c r="J25" s="61">
        <f t="shared" si="2"/>
        <v>45992</v>
      </c>
      <c r="K25" s="61">
        <f t="shared" si="2"/>
        <v>46023</v>
      </c>
      <c r="L25" s="61">
        <f t="shared" si="2"/>
        <v>46054</v>
      </c>
      <c r="M25" s="61">
        <f t="shared" si="2"/>
        <v>46082</v>
      </c>
      <c r="N25" s="61">
        <f t="shared" si="2"/>
        <v>46113</v>
      </c>
      <c r="O25" s="61">
        <f t="shared" si="2"/>
        <v>46143</v>
      </c>
      <c r="P25" s="61">
        <f t="shared" si="2"/>
        <v>46174</v>
      </c>
    </row>
    <row r="26" spans="3:17">
      <c r="D26" s="62" t="str">
        <f>D19</f>
        <v>Budget 25/26</v>
      </c>
      <c r="E26" s="10">
        <f>AVERAGE($E19:E19)</f>
        <v>0.23597252003565591</v>
      </c>
      <c r="F26" s="10">
        <f>AVERAGE($E19:F19)</f>
        <v>0.23597252003565591</v>
      </c>
      <c r="G26" s="10">
        <f>AVERAGE($E19:G19)</f>
        <v>0.23597252003565591</v>
      </c>
      <c r="H26" s="10">
        <f>AVERAGE($E19:H19)</f>
        <v>0.23597252003565591</v>
      </c>
      <c r="I26" s="10">
        <f>AVERAGE($E19:I19)</f>
        <v>0.23597252003565589</v>
      </c>
      <c r="J26" s="10">
        <f>AVERAGE($E19:J19)</f>
        <v>0.23597252003565591</v>
      </c>
      <c r="K26" s="10">
        <f>AVERAGE($E19:K19)</f>
        <v>0.23597252003565591</v>
      </c>
      <c r="L26" s="10">
        <f>AVERAGE($E19:L19)</f>
        <v>0.23597252003565591</v>
      </c>
      <c r="M26" s="10">
        <f>AVERAGE($E19:M19)</f>
        <v>0.23597252003565591</v>
      </c>
      <c r="N26" s="10">
        <f>AVERAGE($E19:N19)</f>
        <v>0.23597252003565589</v>
      </c>
      <c r="O26" s="10">
        <f>AVERAGE($E19:O19)</f>
        <v>0.23597252003565589</v>
      </c>
      <c r="P26" s="10">
        <f>AVERAGE($E19:P19)</f>
        <v>0.23597252003565586</v>
      </c>
      <c r="Q26" s="10">
        <f>AVERAGE(E26:P26)</f>
        <v>0.23597252003565586</v>
      </c>
    </row>
    <row r="27" spans="3:17">
      <c r="D27" s="62" t="str">
        <f>D20</f>
        <v>Actual 25/26</v>
      </c>
      <c r="E27" s="10">
        <f>AVERAGE($E20:E20)</f>
        <v>0.18620288828444745</v>
      </c>
      <c r="F27" s="10">
        <f>AVERAGE($E20:F20)</f>
        <v>0.15703280188728475</v>
      </c>
      <c r="G27" s="10">
        <f>AVERAGE($E20:G20)</f>
        <v>0.15241919835472986</v>
      </c>
      <c r="H27" s="10">
        <f>AVERAGE($E20:H20)</f>
        <v>0.15227802535626422</v>
      </c>
      <c r="I27" s="10">
        <f>AVERAGE($E20:I20)</f>
        <v>0.17250947546082704</v>
      </c>
      <c r="J27" s="10">
        <f>AVERAGE($E20:J20)</f>
        <v>0.18193138968064973</v>
      </c>
      <c r="K27" s="10">
        <f>AVERAGE($E20:K20)</f>
        <v>0.18429014832012633</v>
      </c>
      <c r="L27" s="10">
        <f>AVERAGE($E20:L20)</f>
        <v>0.18247407987010378</v>
      </c>
      <c r="M27" s="10" t="e">
        <f>AVERAGE($E20:M20)</f>
        <v>#DIV/0!</v>
      </c>
      <c r="N27" s="10" t="e">
        <f>AVERAGE($E20:N20)</f>
        <v>#DIV/0!</v>
      </c>
      <c r="O27" s="10" t="e">
        <f>AVERAGE($E20:O20)</f>
        <v>#DIV/0!</v>
      </c>
      <c r="P27" s="10" t="e">
        <f>AVERAGE($E20:P20)</f>
        <v>#DIV/0!</v>
      </c>
      <c r="Q27" s="10" t="e">
        <f>AVERAGE(E27:P27)</f>
        <v>#DIV/0!</v>
      </c>
    </row>
    <row r="28" spans="3:17">
      <c r="D28" s="62" t="str">
        <f>D21</f>
        <v>Difference</v>
      </c>
      <c r="E28" s="6">
        <f>SUM($E21:E21)</f>
        <v>-4.9769631751208465E-2</v>
      </c>
      <c r="F28" s="6">
        <f>SUM($E21:F21)</f>
        <v>-0.15787943629674231</v>
      </c>
      <c r="G28" s="6">
        <f>SUM($E21:G21)</f>
        <v>-0.2506599650427781</v>
      </c>
      <c r="H28" s="6">
        <f>SUM($E21:H21)</f>
        <v>-0.33477797871756676</v>
      </c>
      <c r="I28" s="6">
        <f>SUM($E21:I21)</f>
        <v>-0.31731522287414438</v>
      </c>
      <c r="J28" s="6">
        <f>SUM($E21:J21)</f>
        <v>-0.32424678213003699</v>
      </c>
      <c r="K28" s="6">
        <f>SUM($E21:K21)</f>
        <v>-0.36177660200870704</v>
      </c>
      <c r="L28" s="6">
        <f>SUM($E21:L21)</f>
        <v>-0.4279875213244172</v>
      </c>
      <c r="M28" s="6" t="e">
        <f>SUM($E21:M21)</f>
        <v>#DIV/0!</v>
      </c>
      <c r="N28" s="6" t="e">
        <f>SUM($E21:N21)</f>
        <v>#DIV/0!</v>
      </c>
      <c r="O28" s="6" t="e">
        <f>SUM($E21:O21)</f>
        <v>#DIV/0!</v>
      </c>
      <c r="P28" s="6" t="e">
        <f>SUM($E21:P21)</f>
        <v>#DIV/0!</v>
      </c>
      <c r="Q28" s="6" t="e">
        <f>SUM(E28:P28)</f>
        <v>#DIV/0!</v>
      </c>
    </row>
    <row r="29" spans="3:17">
      <c r="D29" s="62" t="str">
        <f>D22</f>
        <v>% realisation</v>
      </c>
      <c r="E29" s="10">
        <f t="shared" ref="E29:P29" si="3">E27/E26</f>
        <v>0.78908717106683368</v>
      </c>
      <c r="F29" s="10">
        <f>F27/F26</f>
        <v>0.66547071609675901</v>
      </c>
      <c r="G29" s="10">
        <f t="shared" si="3"/>
        <v>0.64591927200548194</v>
      </c>
      <c r="H29" s="10">
        <f t="shared" si="3"/>
        <v>0.64532101167226896</v>
      </c>
      <c r="I29" s="10">
        <f t="shared" si="3"/>
        <v>0.73105747836553403</v>
      </c>
      <c r="J29" s="10">
        <f t="shared" si="3"/>
        <v>0.77098549294282037</v>
      </c>
      <c r="K29" s="10">
        <f t="shared" si="3"/>
        <v>0.78098139686892243</v>
      </c>
      <c r="L29" s="10">
        <f t="shared" si="3"/>
        <v>0.77328529543411062</v>
      </c>
      <c r="M29" s="10" t="e">
        <f t="shared" si="3"/>
        <v>#DIV/0!</v>
      </c>
      <c r="N29" s="10" t="e">
        <f t="shared" si="3"/>
        <v>#DIV/0!</v>
      </c>
      <c r="O29" s="10" t="e">
        <f t="shared" si="3"/>
        <v>#DIV/0!</v>
      </c>
      <c r="P29" s="10" t="e">
        <f t="shared" si="3"/>
        <v>#DIV/0!</v>
      </c>
      <c r="Q29" s="6" t="e">
        <f>SUM(E29:P29)</f>
        <v>#DIV/0!</v>
      </c>
    </row>
    <row r="30" spans="3:17">
      <c r="D30" s="62" t="str">
        <f>D23</f>
        <v>Actual 24/25</v>
      </c>
      <c r="E30" s="10">
        <f>AVERAGE($E23:E23)</f>
        <v>0.32371784280915622</v>
      </c>
      <c r="F30" s="10">
        <f>AVERAGE($E23:F23)</f>
        <v>0.32223497594186512</v>
      </c>
      <c r="G30" s="10">
        <f>AVERAGE($E23:G23)</f>
        <v>0.29614784444337533</v>
      </c>
      <c r="H30" s="10">
        <f>AVERAGE($E23:H23)</f>
        <v>0.28444741627880038</v>
      </c>
      <c r="I30" s="10">
        <f>AVERAGE($E23:I23)</f>
        <v>0.27792971458893023</v>
      </c>
      <c r="J30" s="10">
        <f>AVERAGE($E23:J23)</f>
        <v>0.27416854788247169</v>
      </c>
      <c r="K30" s="10">
        <f>AVERAGE($E23:K23)</f>
        <v>0.28039317405302511</v>
      </c>
      <c r="L30" s="10">
        <f>AVERAGE($E23:L23)</f>
        <v>0.27434665211424336</v>
      </c>
      <c r="M30" s="10">
        <f>AVERAGE($E23:M23)</f>
        <v>0.26390808762798973</v>
      </c>
      <c r="N30" s="10">
        <f>AVERAGE($E23:N23)</f>
        <v>0.25970900664293722</v>
      </c>
      <c r="O30" s="10">
        <f>AVERAGE($E23:O23)</f>
        <v>0.24972393680673222</v>
      </c>
      <c r="P30" s="10">
        <f>AVERAGE($E23:P23)</f>
        <v>0.23816151984308767</v>
      </c>
    </row>
  </sheetData>
  <mergeCells count="2">
    <mergeCell ref="J4:Q8"/>
    <mergeCell ref="J10:Q15"/>
  </mergeCells>
  <conditionalFormatting sqref="C3">
    <cfRule type="expression" dxfId="416" priority="2">
      <formula>S4&lt;S6</formula>
    </cfRule>
  </conditionalFormatting>
  <conditionalFormatting sqref="C4">
    <cfRule type="expression" dxfId="415" priority="1">
      <formula>AND(S4&gt;=S6,S4&lt;S5)</formula>
    </cfRule>
  </conditionalFormatting>
  <conditionalFormatting sqref="C5">
    <cfRule type="expression" dxfId="414" priority="3">
      <formula>S4&gt;=S5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85153" r:id="rId3" name="Spinner 1">
              <controlPr defaultSize="0" autoPict="0">
                <anchor moveWithCells="1" sizeWithCells="1">
                  <from>
                    <xdr:col>9</xdr:col>
                    <xdr:colOff>0</xdr:colOff>
                    <xdr:row>0</xdr:row>
                    <xdr:rowOff>0</xdr:rowOff>
                  </from>
                  <to>
                    <xdr:col>9</xdr:col>
                    <xdr:colOff>603250</xdr:colOff>
                    <xdr:row>1</xdr:row>
                    <xdr:rowOff>184150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4">
    <tabColor rgb="FFFFC000"/>
  </sheetPr>
  <dimension ref="A1:S30"/>
  <sheetViews>
    <sheetView zoomScale="90" zoomScaleNormal="90" zoomScalePageLayoutView="90" workbookViewId="0">
      <pane ySplit="2" topLeftCell="A3" activePane="bottomLeft" state="frozen"/>
      <selection activeCell="D31" sqref="D31"/>
      <selection pane="bottomLeft" activeCell="L1" sqref="L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19" ht="21">
      <c r="A1" s="5" t="s">
        <v>5</v>
      </c>
      <c r="B1" s="5" t="str">
        <f>'Dashboard Production Quality'!A13</f>
        <v>1g</v>
      </c>
      <c r="C1" s="5" t="str">
        <f>'Dashboard Production Quality'!B13</f>
        <v>Power  Efficiency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19">
      <c r="A2" s="4" t="s">
        <v>15</v>
      </c>
      <c r="C2" s="4" t="s">
        <v>46</v>
      </c>
      <c r="R2" s="7"/>
    </row>
    <row r="3" spans="1:19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>
      <c r="C4" s="2" t="s">
        <v>6</v>
      </c>
      <c r="E4" s="11"/>
      <c r="F4" s="11"/>
      <c r="G4" s="11"/>
      <c r="H4" s="11"/>
      <c r="I4" s="11"/>
      <c r="J4" s="205"/>
      <c r="K4" s="206"/>
      <c r="L4" s="206"/>
      <c r="M4" s="206"/>
      <c r="N4" s="206"/>
      <c r="O4" s="206"/>
      <c r="P4" s="206"/>
      <c r="Q4" s="207"/>
      <c r="R4" s="4" t="s">
        <v>26</v>
      </c>
      <c r="S4" s="56">
        <f>INDEX(E27:P27,Actual_month)</f>
        <v>1.5501160897489172</v>
      </c>
    </row>
    <row r="5" spans="1:19" ht="25.5" customHeight="1">
      <c r="C5" s="2" t="s">
        <v>6</v>
      </c>
      <c r="E5" s="11"/>
      <c r="F5" s="11"/>
      <c r="G5" s="11"/>
      <c r="H5" s="11"/>
      <c r="I5" s="11"/>
      <c r="J5" s="208"/>
      <c r="K5" s="209"/>
      <c r="L5" s="209"/>
      <c r="M5" s="209"/>
      <c r="N5" s="209"/>
      <c r="O5" s="209"/>
      <c r="P5" s="209"/>
      <c r="Q5" s="210"/>
      <c r="R5" s="4" t="s">
        <v>27</v>
      </c>
      <c r="S5" s="54">
        <f>INDEX(E26:P26,Actual_month)</f>
        <v>1.5939115613343802</v>
      </c>
    </row>
    <row r="6" spans="1:19">
      <c r="J6" s="208"/>
      <c r="K6" s="209"/>
      <c r="L6" s="209"/>
      <c r="M6" s="209"/>
      <c r="N6" s="209"/>
      <c r="O6" s="209"/>
      <c r="P6" s="209"/>
      <c r="Q6" s="210"/>
      <c r="R6" s="7">
        <v>0.9</v>
      </c>
      <c r="S6" s="54">
        <f>+S5/R6</f>
        <v>1.7710128459270891</v>
      </c>
    </row>
    <row r="7" spans="1:19">
      <c r="J7" s="208"/>
      <c r="K7" s="209"/>
      <c r="L7" s="209"/>
      <c r="M7" s="209"/>
      <c r="N7" s="209"/>
      <c r="O7" s="209"/>
      <c r="P7" s="209"/>
      <c r="Q7" s="210"/>
    </row>
    <row r="8" spans="1:19" ht="15" thickBot="1">
      <c r="J8" s="211"/>
      <c r="K8" s="212"/>
      <c r="L8" s="212"/>
      <c r="M8" s="212"/>
      <c r="N8" s="212"/>
      <c r="O8" s="212"/>
      <c r="P8" s="212"/>
      <c r="Q8" s="213"/>
    </row>
    <row r="9" spans="1:19" ht="15" thickBot="1">
      <c r="J9" s="4" t="s">
        <v>14</v>
      </c>
    </row>
    <row r="10" spans="1:19">
      <c r="J10" s="205"/>
      <c r="K10" s="206"/>
      <c r="L10" s="206"/>
      <c r="M10" s="206"/>
      <c r="N10" s="206"/>
      <c r="O10" s="206"/>
      <c r="P10" s="206"/>
      <c r="Q10" s="207"/>
    </row>
    <row r="11" spans="1:19">
      <c r="J11" s="208"/>
      <c r="K11" s="209"/>
      <c r="L11" s="209"/>
      <c r="M11" s="209"/>
      <c r="N11" s="209"/>
      <c r="O11" s="209"/>
      <c r="P11" s="209"/>
      <c r="Q11" s="210"/>
    </row>
    <row r="12" spans="1:19">
      <c r="J12" s="208"/>
      <c r="K12" s="209"/>
      <c r="L12" s="209"/>
      <c r="M12" s="209"/>
      <c r="N12" s="209"/>
      <c r="O12" s="209"/>
      <c r="P12" s="209"/>
      <c r="Q12" s="210"/>
    </row>
    <row r="13" spans="1:19">
      <c r="J13" s="208"/>
      <c r="K13" s="209"/>
      <c r="L13" s="209"/>
      <c r="M13" s="209"/>
      <c r="N13" s="209"/>
      <c r="O13" s="209"/>
      <c r="P13" s="209"/>
      <c r="Q13" s="210"/>
    </row>
    <row r="14" spans="1:19">
      <c r="J14" s="208"/>
      <c r="K14" s="209"/>
      <c r="L14" s="209"/>
      <c r="M14" s="209"/>
      <c r="N14" s="209"/>
      <c r="O14" s="209"/>
      <c r="P14" s="209"/>
      <c r="Q14" s="210"/>
    </row>
    <row r="15" spans="1:19" ht="15" thickBot="1">
      <c r="J15" s="211"/>
      <c r="K15" s="212"/>
      <c r="L15" s="212"/>
      <c r="M15" s="212"/>
      <c r="N15" s="212"/>
      <c r="O15" s="212"/>
      <c r="P15" s="212"/>
      <c r="Q15" s="213"/>
    </row>
    <row r="18" spans="3:17">
      <c r="C18" s="8" t="s">
        <v>10</v>
      </c>
      <c r="E18" s="12">
        <f>'KPI 6c'!E18</f>
        <v>45839</v>
      </c>
      <c r="F18" s="12">
        <f>'KPI 6c'!F18</f>
        <v>45870</v>
      </c>
      <c r="G18" s="12">
        <f>'KPI 6c'!G18</f>
        <v>45901</v>
      </c>
      <c r="H18" s="12">
        <f>'KPI 6c'!H18</f>
        <v>45931</v>
      </c>
      <c r="I18" s="12">
        <f>'KPI 6c'!I18</f>
        <v>45962</v>
      </c>
      <c r="J18" s="12">
        <f>'KPI 6c'!J18</f>
        <v>45992</v>
      </c>
      <c r="K18" s="12">
        <f>'KPI 6c'!K18</f>
        <v>46023</v>
      </c>
      <c r="L18" s="12">
        <f>'KPI 6c'!L18</f>
        <v>46054</v>
      </c>
      <c r="M18" s="12">
        <f>'KPI 6c'!M18</f>
        <v>46082</v>
      </c>
      <c r="N18" s="12">
        <f>'KPI 6c'!N18</f>
        <v>46113</v>
      </c>
      <c r="O18" s="12">
        <f>'KPI 6c'!O18</f>
        <v>46143</v>
      </c>
      <c r="P18" s="12">
        <f>'KPI 6c'!P18</f>
        <v>46174</v>
      </c>
      <c r="Q18" s="9"/>
    </row>
    <row r="19" spans="3:17">
      <c r="D19" s="4" t="str">
        <f>'KPI 6c'!D19</f>
        <v>Budget 25/26</v>
      </c>
      <c r="E19" s="6">
        <f>Budget2526!E13</f>
        <v>1.6458263095935515</v>
      </c>
      <c r="F19" s="6">
        <f>Budget2526!F13</f>
        <v>1.6450038076897067</v>
      </c>
      <c r="G19" s="6">
        <f>Budget2526!G13</f>
        <v>1.6247051427379582</v>
      </c>
      <c r="H19" s="6">
        <f>Budget2526!H13</f>
        <v>1.6049013257860083</v>
      </c>
      <c r="I19" s="6">
        <f>Budget2526!I13</f>
        <v>1.5855744793772173</v>
      </c>
      <c r="J19" s="6">
        <f>Budget2526!J13</f>
        <v>1.5667075769572123</v>
      </c>
      <c r="K19" s="6">
        <f>Budget2526!K13</f>
        <v>1.548284392844357</v>
      </c>
      <c r="L19" s="6">
        <f>Budget2526!L13</f>
        <v>1.5302894556890299</v>
      </c>
      <c r="M19" s="6">
        <f>Budget2526!M13</f>
        <v>1.5127080051411319</v>
      </c>
      <c r="N19" s="6">
        <f>Budget2526!N13</f>
        <v>1.495525951470742</v>
      </c>
      <c r="O19" s="6">
        <f>Budget2526!O13</f>
        <v>1.4787298379097498</v>
      </c>
      <c r="P19" s="6">
        <f>Budget2526!P13</f>
        <v>1.4623068055029333</v>
      </c>
      <c r="Q19" s="54"/>
    </row>
    <row r="20" spans="3:17">
      <c r="D20" s="4" t="str">
        <f>'KPI 6c'!D20</f>
        <v>Actual 25/26</v>
      </c>
      <c r="E20" s="6">
        <f>'ACTUAL 2526'!D13</f>
        <v>1.4926742509923936</v>
      </c>
      <c r="F20" s="6">
        <f>'ACTUAL 2526'!E13</f>
        <v>1.264640356460853</v>
      </c>
      <c r="G20" s="6">
        <f>'ACTUAL 2526'!F13</f>
        <v>1.7306464276367444</v>
      </c>
      <c r="H20" s="6">
        <f>'ACTUAL 2526'!G13</f>
        <v>1.4712330572702708</v>
      </c>
      <c r="I20" s="6">
        <f>'ACTUAL 2526'!H13</f>
        <v>1.4844142259414226</v>
      </c>
      <c r="J20" s="6">
        <f>'ACTUAL 2526'!I13</f>
        <v>1.8488107049958435</v>
      </c>
      <c r="K20" s="6">
        <f>'ACTUAL 2526'!J13</f>
        <v>1.3917048274897752</v>
      </c>
      <c r="L20" s="6">
        <f>'ACTUAL 2526'!K13</f>
        <v>1.7168048672040348</v>
      </c>
      <c r="M20" s="6" t="e">
        <f>'ACTUAL 2526'!L13</f>
        <v>#DIV/0!</v>
      </c>
      <c r="N20" s="6" t="e">
        <f>'ACTUAL 2526'!M13</f>
        <v>#DIV/0!</v>
      </c>
      <c r="O20" s="6" t="e">
        <f>'ACTUAL 2526'!N13</f>
        <v>#DIV/0!</v>
      </c>
      <c r="P20" s="6" t="e">
        <f>'ACTUAL 2526'!O13</f>
        <v>#DIV/0!</v>
      </c>
      <c r="Q20" s="54"/>
    </row>
    <row r="21" spans="3:17">
      <c r="D21" s="4" t="str">
        <f>'KPI 6c'!D21</f>
        <v>Difference</v>
      </c>
      <c r="E21" s="6">
        <f>IF(E20=0,0,E20-E19)</f>
        <v>-0.15315205860115788</v>
      </c>
      <c r="F21" s="6">
        <f t="shared" ref="F21:P21" si="0">IF(F20=0,0,F20-F19)</f>
        <v>-0.38036345122885362</v>
      </c>
      <c r="G21" s="6">
        <f t="shared" si="0"/>
        <v>0.10594128489878618</v>
      </c>
      <c r="H21" s="6">
        <f t="shared" si="0"/>
        <v>-0.13366826851573754</v>
      </c>
      <c r="I21" s="6">
        <f t="shared" si="0"/>
        <v>-0.10116025343579471</v>
      </c>
      <c r="J21" s="6">
        <f t="shared" si="0"/>
        <v>0.28210312803863125</v>
      </c>
      <c r="K21" s="6">
        <f t="shared" si="0"/>
        <v>-0.15657956535458184</v>
      </c>
      <c r="L21" s="6">
        <f t="shared" si="0"/>
        <v>0.18651541151500495</v>
      </c>
      <c r="M21" s="6" t="e">
        <f t="shared" si="0"/>
        <v>#DIV/0!</v>
      </c>
      <c r="N21" s="6" t="e">
        <f t="shared" si="0"/>
        <v>#DIV/0!</v>
      </c>
      <c r="O21" s="6" t="e">
        <f t="shared" si="0"/>
        <v>#DIV/0!</v>
      </c>
      <c r="P21" s="6" t="e">
        <f t="shared" si="0"/>
        <v>#DIV/0!</v>
      </c>
      <c r="Q21" s="54"/>
    </row>
    <row r="22" spans="3:17">
      <c r="D22" s="4" t="str">
        <f>'KPI 6c'!D22</f>
        <v>% realisation</v>
      </c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</row>
    <row r="23" spans="3:17">
      <c r="D23" s="4" t="str">
        <f>'KPI 1a'!D23</f>
        <v>Actual 24/25</v>
      </c>
      <c r="E23" s="54">
        <f>Actual2425!D9</f>
        <v>0.69447463410321664</v>
      </c>
      <c r="F23" s="54">
        <f>Actual2425!E9</f>
        <v>0.85286211125551425</v>
      </c>
      <c r="G23" s="54">
        <f>Actual2425!F9</f>
        <v>1.560826780982745</v>
      </c>
      <c r="H23" s="54">
        <f>Actual2425!G9</f>
        <v>1.5294058695782113</v>
      </c>
      <c r="I23" s="54">
        <f>Actual2425!H9</f>
        <v>1.4434912881975086</v>
      </c>
      <c r="J23" s="54">
        <f>Actual2425!I9</f>
        <v>1.6037397356362675</v>
      </c>
      <c r="K23" s="54">
        <f>Actual2425!J9</f>
        <v>1.3191811223004832</v>
      </c>
      <c r="L23" s="54">
        <f>Actual2425!K9</f>
        <v>1.4991094332222004</v>
      </c>
      <c r="M23" s="54">
        <f>Actual2425!L9</f>
        <v>1.6598972478834511</v>
      </c>
      <c r="N23" s="54">
        <f>Actual2425!M9</f>
        <v>1.8287729993041058</v>
      </c>
      <c r="O23" s="54">
        <f>Actual2425!N9</f>
        <v>1.3622298572996705</v>
      </c>
      <c r="P23" s="54">
        <f>Actual2425!O9</f>
        <v>1.5964390231845373</v>
      </c>
      <c r="Q23" s="54"/>
    </row>
    <row r="24" spans="3:17"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</row>
    <row r="25" spans="3:17">
      <c r="C25" s="8" t="s">
        <v>4</v>
      </c>
      <c r="E25" s="12">
        <f>E18</f>
        <v>45839</v>
      </c>
      <c r="F25" s="12">
        <f t="shared" ref="F25:P25" si="1">F18</f>
        <v>45870</v>
      </c>
      <c r="G25" s="12">
        <f t="shared" si="1"/>
        <v>45901</v>
      </c>
      <c r="H25" s="12">
        <f t="shared" si="1"/>
        <v>45931</v>
      </c>
      <c r="I25" s="12">
        <f t="shared" si="1"/>
        <v>45962</v>
      </c>
      <c r="J25" s="12">
        <f t="shared" si="1"/>
        <v>45992</v>
      </c>
      <c r="K25" s="12">
        <f t="shared" si="1"/>
        <v>46023</v>
      </c>
      <c r="L25" s="12">
        <f t="shared" si="1"/>
        <v>46054</v>
      </c>
      <c r="M25" s="12">
        <f t="shared" si="1"/>
        <v>46082</v>
      </c>
      <c r="N25" s="12">
        <f t="shared" si="1"/>
        <v>46113</v>
      </c>
      <c r="O25" s="12">
        <f t="shared" si="1"/>
        <v>46143</v>
      </c>
      <c r="P25" s="12">
        <f t="shared" si="1"/>
        <v>46174</v>
      </c>
    </row>
    <row r="26" spans="3:17">
      <c r="D26" s="4" t="str">
        <f>D19</f>
        <v>Budget 25/26</v>
      </c>
      <c r="E26" s="6">
        <f>+E19</f>
        <v>1.6458263095935515</v>
      </c>
      <c r="F26" s="83">
        <f>AVERAGE($E19:F19)</f>
        <v>1.6454150586416292</v>
      </c>
      <c r="G26" s="83">
        <f>AVERAGE($E19:G19)</f>
        <v>1.6385117533404054</v>
      </c>
      <c r="H26" s="83">
        <f>AVERAGE($E19:H19)</f>
        <v>1.6301091464518063</v>
      </c>
      <c r="I26" s="83">
        <f>AVERAGE($E19:I19)</f>
        <v>1.6212022130368886</v>
      </c>
      <c r="J26" s="83">
        <f>AVERAGE($E19:J19)</f>
        <v>1.6121197736902759</v>
      </c>
      <c r="K26" s="83">
        <f>AVERAGE($E19:K19)</f>
        <v>1.6030004335694303</v>
      </c>
      <c r="L26" s="83">
        <f>AVERAGE($E19:L19)</f>
        <v>1.5939115613343802</v>
      </c>
      <c r="M26" s="83">
        <f>AVERAGE($E19:M19)</f>
        <v>1.5848889439795748</v>
      </c>
      <c r="N26" s="83">
        <f>AVERAGE($E19:N19)</f>
        <v>1.5759526447286916</v>
      </c>
      <c r="O26" s="83">
        <f>AVERAGE($E19:O19)</f>
        <v>1.5671142077451514</v>
      </c>
      <c r="P26" s="83">
        <f>AVERAGE($E19:P19)</f>
        <v>1.5583802575582999</v>
      </c>
    </row>
    <row r="27" spans="3:17">
      <c r="D27" s="4" t="str">
        <f>D20</f>
        <v>Actual 25/26</v>
      </c>
      <c r="E27" s="83">
        <f>+E20</f>
        <v>1.4926742509923936</v>
      </c>
      <c r="F27" s="83">
        <f>AVERAGE($E20:F20)</f>
        <v>1.3786573037266234</v>
      </c>
      <c r="G27" s="83">
        <f>AVERAGE($E20:G20)</f>
        <v>1.4959870116966638</v>
      </c>
      <c r="H27" s="83">
        <f>AVERAGE($E20:H20)</f>
        <v>1.4897985230900657</v>
      </c>
      <c r="I27" s="83">
        <f>AVERAGE($E20:I20)</f>
        <v>1.4887216636603369</v>
      </c>
      <c r="J27" s="83">
        <f>AVERAGE($E20:J20)</f>
        <v>1.5487365038829213</v>
      </c>
      <c r="K27" s="83">
        <f>AVERAGE($E20:K20)</f>
        <v>1.526303407255329</v>
      </c>
      <c r="L27" s="83">
        <f>AVERAGE($E20:L20)</f>
        <v>1.5501160897489172</v>
      </c>
      <c r="M27" s="83" t="e">
        <f>AVERAGE($E20:M20)</f>
        <v>#DIV/0!</v>
      </c>
      <c r="N27" s="83" t="e">
        <f>AVERAGE($E20:N20)</f>
        <v>#DIV/0!</v>
      </c>
      <c r="O27" s="83" t="e">
        <f>AVERAGE($E20:O20)</f>
        <v>#DIV/0!</v>
      </c>
      <c r="P27" s="83" t="e">
        <f>AVERAGE($E20:P20)</f>
        <v>#DIV/0!</v>
      </c>
    </row>
    <row r="28" spans="3:17">
      <c r="D28" s="4" t="str">
        <f>D21</f>
        <v>Difference</v>
      </c>
      <c r="E28" s="6">
        <f>SUM($E21:E21)</f>
        <v>-0.15315205860115788</v>
      </c>
      <c r="F28" s="6">
        <f>SUM($E21:F21)</f>
        <v>-0.5335155098300115</v>
      </c>
      <c r="G28" s="6">
        <f>SUM($E21:G21)</f>
        <v>-0.42757422493122532</v>
      </c>
      <c r="H28" s="6">
        <f>SUM($E21:H21)</f>
        <v>-0.56124249344696286</v>
      </c>
      <c r="I28" s="6">
        <f>SUM($E21:I21)</f>
        <v>-0.66240274688275758</v>
      </c>
      <c r="J28" s="6">
        <f>SUM($E21:J21)</f>
        <v>-0.38029961884412633</v>
      </c>
      <c r="K28" s="6">
        <f>SUM($E21:K21)</f>
        <v>-0.53687918419870817</v>
      </c>
      <c r="L28" s="6">
        <f>SUM($E21:L21)</f>
        <v>-0.35036377268370322</v>
      </c>
      <c r="M28" s="6" t="e">
        <f>SUM($E21:M21)</f>
        <v>#DIV/0!</v>
      </c>
      <c r="N28" s="6" t="e">
        <f>SUM($E21:N21)</f>
        <v>#DIV/0!</v>
      </c>
      <c r="O28" s="6" t="e">
        <f>SUM($E21:O21)</f>
        <v>#DIV/0!</v>
      </c>
      <c r="P28" s="6" t="e">
        <f>SUM($E21:P21)</f>
        <v>#DIV/0!</v>
      </c>
    </row>
    <row r="29" spans="3:17">
      <c r="D29" s="4" t="str">
        <f>D22</f>
        <v>% realisation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spans="3:17">
      <c r="D30" s="4" t="str">
        <f>'KPI 1a'!D30</f>
        <v>Actual 24/25</v>
      </c>
      <c r="E30" s="54">
        <f>AVERAGE($E23)</f>
        <v>0.69447463410321664</v>
      </c>
      <c r="F30" s="54">
        <f>AVERAGE($E23:F23)</f>
        <v>0.77366837267936539</v>
      </c>
      <c r="G30" s="54">
        <f>AVERAGE($E23:G23)</f>
        <v>1.0360545087804918</v>
      </c>
      <c r="H30" s="54">
        <f>AVERAGE($E23:H23)</f>
        <v>1.1593923489799218</v>
      </c>
      <c r="I30" s="54">
        <f>AVERAGE($E23:I23)</f>
        <v>1.2162121368234391</v>
      </c>
      <c r="J30" s="54">
        <f>AVERAGE($E23:J23)</f>
        <v>1.2808000699589106</v>
      </c>
      <c r="K30" s="54">
        <f>AVERAGE($E23:K23)</f>
        <v>1.2862830774362781</v>
      </c>
      <c r="L30" s="54">
        <f>AVERAGE($E23:L23)</f>
        <v>1.3128863719095183</v>
      </c>
      <c r="M30" s="54">
        <f>AVERAGE($E23:M23)</f>
        <v>1.3514431359066219</v>
      </c>
      <c r="N30" s="54">
        <f>AVERAGE($E23:N23)</f>
        <v>1.3991761222463703</v>
      </c>
      <c r="O30" s="54">
        <f>AVERAGE($E23:O23)</f>
        <v>1.3958173708875794</v>
      </c>
      <c r="P30" s="54">
        <f>AVERAGE($E23:P23)</f>
        <v>1.412535841912326</v>
      </c>
    </row>
  </sheetData>
  <mergeCells count="2">
    <mergeCell ref="J4:Q8"/>
    <mergeCell ref="J10:Q15"/>
  </mergeCells>
  <conditionalFormatting sqref="C3">
    <cfRule type="expression" dxfId="413" priority="2">
      <formula>S4&gt;S6</formula>
    </cfRule>
  </conditionalFormatting>
  <conditionalFormatting sqref="C4">
    <cfRule type="expression" dxfId="412" priority="1">
      <formula>AND(S4&gt;S5,S4&lt;=S6)</formula>
    </cfRule>
  </conditionalFormatting>
  <conditionalFormatting sqref="C5">
    <cfRule type="expression" dxfId="411" priority="3">
      <formula>S4&lt;=S5</formula>
    </cfRule>
  </conditionalFormatting>
  <hyperlinks>
    <hyperlink ref="L1" location="'Dashboard Production Quality'!A1" display="Dashboard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76225" r:id="rId4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5">
    <tabColor rgb="FFFFC000"/>
  </sheetPr>
  <dimension ref="A1:T30"/>
  <sheetViews>
    <sheetView zoomScale="90" zoomScaleNormal="90" zoomScalePageLayoutView="90" workbookViewId="0">
      <pane ySplit="2" topLeftCell="A12" activePane="bottomLeft" state="frozen"/>
      <selection activeCell="D31" sqref="D31"/>
      <selection pane="bottomLeft" activeCell="L1" sqref="L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>
      <c r="A1" s="5" t="s">
        <v>5</v>
      </c>
      <c r="B1" s="5" t="str">
        <f>'Dashboard Production Quality'!A14</f>
        <v>1h</v>
      </c>
      <c r="C1" s="5" t="str">
        <f>'Dashboard Production Quality'!B14</f>
        <v>Production Loss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20">
      <c r="A2" s="4" t="s">
        <v>15</v>
      </c>
      <c r="C2" s="4" t="s">
        <v>16</v>
      </c>
      <c r="R2" s="7"/>
    </row>
    <row r="3" spans="1:20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27">
        <f>INDEX(E27:P27,Actual_month)</f>
        <v>17779</v>
      </c>
      <c r="T4" s="26"/>
    </row>
    <row r="5" spans="1:20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26">
        <f>INDEX(E26:P26,Actual_month)</f>
        <v>6612.7999999999993</v>
      </c>
      <c r="T5" s="26"/>
    </row>
    <row r="6" spans="1:20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26">
        <f>+S5/R6</f>
        <v>7347.5555555555547</v>
      </c>
      <c r="T6" s="26"/>
    </row>
    <row r="7" spans="1:20">
      <c r="J7" s="199"/>
      <c r="K7" s="200"/>
      <c r="L7" s="200"/>
      <c r="M7" s="200"/>
      <c r="N7" s="200"/>
      <c r="O7" s="200"/>
      <c r="P7" s="200"/>
      <c r="Q7" s="201"/>
    </row>
    <row r="8" spans="1:20" ht="15" thickBot="1">
      <c r="J8" s="202"/>
      <c r="K8" s="203"/>
      <c r="L8" s="203"/>
      <c r="M8" s="203"/>
      <c r="N8" s="203"/>
      <c r="O8" s="203"/>
      <c r="P8" s="203"/>
      <c r="Q8" s="204"/>
    </row>
    <row r="9" spans="1:20" ht="15" thickBot="1">
      <c r="J9" s="4" t="s">
        <v>14</v>
      </c>
    </row>
    <row r="10" spans="1:20">
      <c r="J10" s="196"/>
      <c r="K10" s="197"/>
      <c r="L10" s="197"/>
      <c r="M10" s="197"/>
      <c r="N10" s="197"/>
      <c r="O10" s="197"/>
      <c r="P10" s="197"/>
      <c r="Q10" s="198"/>
    </row>
    <row r="11" spans="1:20">
      <c r="J11" s="199"/>
      <c r="K11" s="200"/>
      <c r="L11" s="200"/>
      <c r="M11" s="200"/>
      <c r="N11" s="200"/>
      <c r="O11" s="200"/>
      <c r="P11" s="200"/>
      <c r="Q11" s="201"/>
    </row>
    <row r="12" spans="1:20">
      <c r="J12" s="199"/>
      <c r="K12" s="200"/>
      <c r="L12" s="200"/>
      <c r="M12" s="200"/>
      <c r="N12" s="200"/>
      <c r="O12" s="200"/>
      <c r="P12" s="200"/>
      <c r="Q12" s="201"/>
    </row>
    <row r="13" spans="1:20">
      <c r="J13" s="199"/>
      <c r="K13" s="200"/>
      <c r="L13" s="200"/>
      <c r="M13" s="200"/>
      <c r="N13" s="200"/>
      <c r="O13" s="200"/>
      <c r="P13" s="200"/>
      <c r="Q13" s="201"/>
    </row>
    <row r="14" spans="1:20">
      <c r="J14" s="199"/>
      <c r="K14" s="200"/>
      <c r="L14" s="200"/>
      <c r="M14" s="200"/>
      <c r="N14" s="200"/>
      <c r="O14" s="200"/>
      <c r="P14" s="200"/>
      <c r="Q14" s="201"/>
    </row>
    <row r="15" spans="1:20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'KPI 16a'!E18</f>
        <v>45839</v>
      </c>
      <c r="F18" s="12">
        <f>'KPI 16a'!F18</f>
        <v>45870</v>
      </c>
      <c r="G18" s="12">
        <f>'KPI 16a'!G18</f>
        <v>45901</v>
      </c>
      <c r="H18" s="12">
        <f>'KPI 16a'!H18</f>
        <v>45931</v>
      </c>
      <c r="I18" s="12">
        <f>'KPI 16a'!I18</f>
        <v>45962</v>
      </c>
      <c r="J18" s="12">
        <f>'KPI 16a'!J18</f>
        <v>45992</v>
      </c>
      <c r="K18" s="12">
        <f>'KPI 16a'!K18</f>
        <v>46023</v>
      </c>
      <c r="L18" s="12">
        <f>'KPI 16a'!L18</f>
        <v>46054</v>
      </c>
      <c r="M18" s="12">
        <f>'KPI 16a'!M18</f>
        <v>46082</v>
      </c>
      <c r="N18" s="12">
        <f>'KPI 16a'!N18</f>
        <v>46113</v>
      </c>
      <c r="O18" s="12">
        <f>'KPI 16a'!O18</f>
        <v>46143</v>
      </c>
      <c r="P18" s="12">
        <f>'KPI 16a'!P18</f>
        <v>46174</v>
      </c>
      <c r="Q18" s="12" t="s">
        <v>0</v>
      </c>
    </row>
    <row r="19" spans="3:17">
      <c r="D19" s="4" t="str">
        <f>'KPI 16a'!D19</f>
        <v>Budget 25/26</v>
      </c>
      <c r="E19" s="6">
        <f>Budget2526!E14</f>
        <v>800</v>
      </c>
      <c r="F19" s="6">
        <f>Budget2526!F14</f>
        <v>800.4</v>
      </c>
      <c r="G19" s="6">
        <f>Budget2526!G14</f>
        <v>810.4</v>
      </c>
      <c r="H19" s="6">
        <f>Budget2526!H14</f>
        <v>820.4</v>
      </c>
      <c r="I19" s="6">
        <f>Budget2526!I14</f>
        <v>830.4</v>
      </c>
      <c r="J19" s="6">
        <f>Budget2526!J14</f>
        <v>840.4</v>
      </c>
      <c r="K19" s="6">
        <f>Budget2526!K14</f>
        <v>850.4</v>
      </c>
      <c r="L19" s="6">
        <f>Budget2526!L14</f>
        <v>860.4</v>
      </c>
      <c r="M19" s="6">
        <f>Budget2526!M14</f>
        <v>870.4</v>
      </c>
      <c r="N19" s="6">
        <f>Budget2526!N14</f>
        <v>880.4</v>
      </c>
      <c r="O19" s="6">
        <f>Budget2526!O14</f>
        <v>890.4</v>
      </c>
      <c r="P19" s="6">
        <f>Budget2526!P14</f>
        <v>900.4</v>
      </c>
      <c r="Q19" s="6"/>
    </row>
    <row r="20" spans="3:17">
      <c r="D20" s="4" t="str">
        <f>'KPI 16a'!D20</f>
        <v>Actual 25/26</v>
      </c>
      <c r="E20" s="6">
        <f>'ACTUAL 2526'!D14</f>
        <v>1078</v>
      </c>
      <c r="F20" s="6">
        <f>'ACTUAL 2526'!E14</f>
        <v>3062</v>
      </c>
      <c r="G20" s="6">
        <f>'ACTUAL 2526'!F14</f>
        <v>3188</v>
      </c>
      <c r="H20" s="6">
        <f>'ACTUAL 2526'!G14</f>
        <v>2861</v>
      </c>
      <c r="I20" s="6">
        <f>'ACTUAL 2526'!H14</f>
        <v>2243</v>
      </c>
      <c r="J20" s="6">
        <f>'ACTUAL 2526'!I14</f>
        <v>1294</v>
      </c>
      <c r="K20" s="6">
        <f>'ACTUAL 2526'!J14</f>
        <v>3000</v>
      </c>
      <c r="L20" s="6">
        <f>'ACTUAL 2526'!K14</f>
        <v>1053</v>
      </c>
      <c r="M20" s="6">
        <f>'ACTUAL 2526'!L14</f>
        <v>0</v>
      </c>
      <c r="N20" s="6">
        <f>'ACTUAL 2526'!M14</f>
        <v>0</v>
      </c>
      <c r="O20" s="6">
        <f>'ACTUAL 2526'!N14</f>
        <v>0</v>
      </c>
      <c r="P20" s="6">
        <f>'ACTUAL 2526'!O14</f>
        <v>0</v>
      </c>
      <c r="Q20" s="6"/>
    </row>
    <row r="21" spans="3:17">
      <c r="D21" s="4" t="str">
        <f>'KPI 16a'!D21</f>
        <v>Difference</v>
      </c>
      <c r="E21" s="6">
        <f>IF(E20=0,0,E20-E19)</f>
        <v>278</v>
      </c>
      <c r="F21" s="6">
        <f t="shared" ref="F21:P21" si="0">IF(F20=0,0,F20-F19)</f>
        <v>2261.6</v>
      </c>
      <c r="G21" s="6">
        <f t="shared" si="0"/>
        <v>2377.6</v>
      </c>
      <c r="H21" s="6">
        <f t="shared" si="0"/>
        <v>2040.6</v>
      </c>
      <c r="I21" s="6">
        <f t="shared" si="0"/>
        <v>1412.6</v>
      </c>
      <c r="J21" s="6">
        <f t="shared" si="0"/>
        <v>453.6</v>
      </c>
      <c r="K21" s="6">
        <f t="shared" si="0"/>
        <v>2149.6</v>
      </c>
      <c r="L21" s="6">
        <f t="shared" si="0"/>
        <v>192.60000000000002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/>
    </row>
    <row r="22" spans="3:17">
      <c r="D22" s="4" t="str">
        <f>'KPI 16a'!D22</f>
        <v>% realisation</v>
      </c>
      <c r="E22" s="10">
        <f>E20/E19</f>
        <v>1.3474999999999999</v>
      </c>
      <c r="F22" s="10">
        <f t="shared" ref="F22:P22" si="1">F20/F19</f>
        <v>3.8255872063968015</v>
      </c>
      <c r="G22" s="10">
        <f t="shared" si="1"/>
        <v>3.9338598223099703</v>
      </c>
      <c r="H22" s="10">
        <f t="shared" si="1"/>
        <v>3.4873232569478305</v>
      </c>
      <c r="I22" s="10">
        <f t="shared" si="1"/>
        <v>2.7011078998073219</v>
      </c>
      <c r="J22" s="10">
        <f t="shared" si="1"/>
        <v>1.5397429795335555</v>
      </c>
      <c r="K22" s="10">
        <f t="shared" si="1"/>
        <v>3.5277516462841016</v>
      </c>
      <c r="L22" s="10">
        <f t="shared" si="1"/>
        <v>1.2238493723849373</v>
      </c>
      <c r="M22" s="10">
        <f t="shared" si="1"/>
        <v>0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10"/>
    </row>
    <row r="23" spans="3:17">
      <c r="D23" s="4" t="str">
        <f>'KPI 1a'!D23</f>
        <v>Actual 24/25</v>
      </c>
      <c r="E23" s="6">
        <f>'ACTUAL 2324'!D10</f>
        <v>841</v>
      </c>
      <c r="F23" s="6">
        <f>'ACTUAL 2324'!E10</f>
        <v>1000</v>
      </c>
      <c r="G23" s="6">
        <f>'ACTUAL 2324'!F10</f>
        <v>697</v>
      </c>
      <c r="H23" s="6">
        <f>'ACTUAL 2324'!G10</f>
        <v>631</v>
      </c>
      <c r="I23" s="6">
        <f>'ACTUAL 2324'!H10</f>
        <v>529</v>
      </c>
      <c r="J23" s="6">
        <f>'ACTUAL 2324'!I10</f>
        <v>968</v>
      </c>
      <c r="K23" s="6">
        <f>'ACTUAL 2324'!J10</f>
        <v>2400</v>
      </c>
      <c r="L23" s="6">
        <f>'ACTUAL 2324'!K10</f>
        <v>1896</v>
      </c>
      <c r="M23" s="6">
        <f>'ACTUAL 2324'!L10</f>
        <v>2350</v>
      </c>
      <c r="N23" s="6">
        <f>'ACTUAL 2324'!M10</f>
        <v>2589</v>
      </c>
      <c r="O23" s="6">
        <f>'ACTUAL 2324'!N10</f>
        <v>2189</v>
      </c>
      <c r="P23" s="6">
        <f>'ACTUAL 2324'!O10</f>
        <v>2230</v>
      </c>
      <c r="Q23" s="6"/>
    </row>
    <row r="25" spans="3:17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>
      <c r="D26" s="4" t="str">
        <f>D19</f>
        <v>Budget 25/26</v>
      </c>
      <c r="E26" s="6">
        <f>SUM($E19:E19)</f>
        <v>800</v>
      </c>
      <c r="F26" s="6">
        <f>SUM($E19:F19)</f>
        <v>1600.4</v>
      </c>
      <c r="G26" s="6">
        <f>SUM($E19:G19)</f>
        <v>2410.8000000000002</v>
      </c>
      <c r="H26" s="6">
        <f>SUM($E19:H19)</f>
        <v>3231.2000000000003</v>
      </c>
      <c r="I26" s="6">
        <f>SUM($E19:I19)</f>
        <v>4061.6000000000004</v>
      </c>
      <c r="J26" s="6">
        <f>SUM($E19:J19)</f>
        <v>4902</v>
      </c>
      <c r="K26" s="6">
        <f>SUM($E19:K19)</f>
        <v>5752.4</v>
      </c>
      <c r="L26" s="6">
        <f>SUM($E19:L19)</f>
        <v>6612.7999999999993</v>
      </c>
      <c r="M26" s="6">
        <f>SUM($E19:M19)</f>
        <v>7483.1999999999989</v>
      </c>
      <c r="N26" s="6">
        <f>SUM($E19:N19)</f>
        <v>8363.5999999999985</v>
      </c>
      <c r="O26" s="6">
        <f>SUM($E19:O19)</f>
        <v>9253.9999999999982</v>
      </c>
      <c r="P26" s="6">
        <f>SUM($E19:P19)</f>
        <v>10154.399999999998</v>
      </c>
      <c r="Q26" s="6"/>
    </row>
    <row r="27" spans="3:17">
      <c r="D27" s="4" t="str">
        <f>D20</f>
        <v>Actual 25/26</v>
      </c>
      <c r="E27" s="6">
        <f>SUM($E20:E20)</f>
        <v>1078</v>
      </c>
      <c r="F27" s="6">
        <f>SUM($E20:F20)</f>
        <v>4140</v>
      </c>
      <c r="G27" s="6">
        <f>SUM($E20:G20)</f>
        <v>7328</v>
      </c>
      <c r="H27" s="6">
        <f>SUM($E20:H20)</f>
        <v>10189</v>
      </c>
      <c r="I27" s="6">
        <f>SUM($E20:I20)</f>
        <v>12432</v>
      </c>
      <c r="J27" s="6">
        <f>SUM($E20:J20)</f>
        <v>13726</v>
      </c>
      <c r="K27" s="6">
        <f>SUM($E20:K20)</f>
        <v>16726</v>
      </c>
      <c r="L27" s="6">
        <f>SUM($E20:L20)</f>
        <v>17779</v>
      </c>
      <c r="M27" s="6">
        <f>SUM($E20:M20)</f>
        <v>17779</v>
      </c>
      <c r="N27" s="6">
        <f>SUM($E20:N20)</f>
        <v>17779</v>
      </c>
      <c r="O27" s="6">
        <f>SUM($E20:O20)</f>
        <v>17779</v>
      </c>
      <c r="P27" s="6">
        <f>SUM($E20:P20)</f>
        <v>17779</v>
      </c>
      <c r="Q27" s="6"/>
    </row>
    <row r="28" spans="3:17">
      <c r="D28" s="4" t="str">
        <f>D21</f>
        <v>Difference</v>
      </c>
      <c r="E28" s="6">
        <f>IF(E27=0,0,E27-E26)</f>
        <v>278</v>
      </c>
      <c r="F28" s="6">
        <f t="shared" ref="F28:P28" si="3">IF(F27=0,0,F27-F26)</f>
        <v>2539.6</v>
      </c>
      <c r="G28" s="6">
        <f t="shared" si="3"/>
        <v>4917.2</v>
      </c>
      <c r="H28" s="6">
        <f t="shared" si="3"/>
        <v>6957.7999999999993</v>
      </c>
      <c r="I28" s="6">
        <f t="shared" si="3"/>
        <v>8370.4</v>
      </c>
      <c r="J28" s="6">
        <f t="shared" si="3"/>
        <v>8824</v>
      </c>
      <c r="K28" s="6">
        <f t="shared" si="3"/>
        <v>10973.6</v>
      </c>
      <c r="L28" s="6">
        <f t="shared" si="3"/>
        <v>11166.2</v>
      </c>
      <c r="M28" s="6">
        <f t="shared" si="3"/>
        <v>10295.800000000001</v>
      </c>
      <c r="N28" s="6">
        <f t="shared" si="3"/>
        <v>9415.4000000000015</v>
      </c>
      <c r="O28" s="6">
        <f t="shared" si="3"/>
        <v>8525.0000000000018</v>
      </c>
      <c r="P28" s="6">
        <f t="shared" si="3"/>
        <v>7624.6000000000022</v>
      </c>
      <c r="Q28" s="6"/>
    </row>
    <row r="29" spans="3:17">
      <c r="D29" s="4" t="str">
        <f>D22</f>
        <v>% realisation</v>
      </c>
      <c r="E29" s="10">
        <f t="shared" ref="E29:P29" si="4">E27/E26</f>
        <v>1.3474999999999999</v>
      </c>
      <c r="F29" s="10">
        <f t="shared" si="4"/>
        <v>2.5868532866783305</v>
      </c>
      <c r="G29" s="10">
        <f t="shared" si="4"/>
        <v>3.0396548863447816</v>
      </c>
      <c r="H29" s="10">
        <f t="shared" si="4"/>
        <v>3.1533176528843772</v>
      </c>
      <c r="I29" s="10">
        <f t="shared" si="4"/>
        <v>3.0608627142012996</v>
      </c>
      <c r="J29" s="10">
        <f t="shared" si="4"/>
        <v>2.8000815993472052</v>
      </c>
      <c r="K29" s="10">
        <f t="shared" si="4"/>
        <v>2.9076559349141231</v>
      </c>
      <c r="L29" s="10">
        <f t="shared" si="4"/>
        <v>2.6885736752963951</v>
      </c>
      <c r="M29" s="10">
        <f t="shared" si="4"/>
        <v>2.3758552490912983</v>
      </c>
      <c r="N29" s="10">
        <f t="shared" si="4"/>
        <v>2.1257592424314891</v>
      </c>
      <c r="O29" s="10">
        <f t="shared" si="4"/>
        <v>1.9212232548087318</v>
      </c>
      <c r="P29" s="10">
        <f t="shared" si="4"/>
        <v>1.7508666193965181</v>
      </c>
      <c r="Q29" s="6"/>
    </row>
    <row r="30" spans="3:17">
      <c r="D30" s="4" t="str">
        <f>'KPI 1a'!D30</f>
        <v>Actual 24/25</v>
      </c>
      <c r="E30" s="6">
        <f>SUM($E23:E23)</f>
        <v>841</v>
      </c>
      <c r="F30" s="6">
        <f>SUM($E23:F23)</f>
        <v>1841</v>
      </c>
      <c r="G30" s="6">
        <f>SUM($E23:G23)</f>
        <v>2538</v>
      </c>
      <c r="H30" s="6">
        <f>SUM($E23:H23)</f>
        <v>3169</v>
      </c>
      <c r="I30" s="6">
        <f>SUM($E23:I23)</f>
        <v>3698</v>
      </c>
      <c r="J30" s="6">
        <f>SUM($E23:J23)</f>
        <v>4666</v>
      </c>
      <c r="K30" s="6">
        <f>SUM($E23:K23)</f>
        <v>7066</v>
      </c>
      <c r="L30" s="6">
        <f>SUM($E23:L23)</f>
        <v>8962</v>
      </c>
      <c r="M30" s="6">
        <f>SUM($E23:M23)</f>
        <v>11312</v>
      </c>
      <c r="N30" s="6">
        <f>SUM($E23:N23)</f>
        <v>13901</v>
      </c>
      <c r="O30" s="6">
        <f>SUM($E23:O23)</f>
        <v>16090</v>
      </c>
      <c r="P30" s="6">
        <f>SUM($E23:P23)</f>
        <v>18320</v>
      </c>
      <c r="Q30" s="6"/>
    </row>
  </sheetData>
  <mergeCells count="2">
    <mergeCell ref="J4:Q8"/>
    <mergeCell ref="J10:Q15"/>
  </mergeCells>
  <conditionalFormatting sqref="C3">
    <cfRule type="expression" dxfId="410" priority="2">
      <formula>S4&gt;S6</formula>
    </cfRule>
  </conditionalFormatting>
  <conditionalFormatting sqref="C4">
    <cfRule type="expression" dxfId="409" priority="1">
      <formula>AND(S4&gt;S5,S4&lt;=S6)</formula>
    </cfRule>
  </conditionalFormatting>
  <conditionalFormatting sqref="C5">
    <cfRule type="expression" dxfId="408" priority="3">
      <formula>S4&lt;=S5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85441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6">
    <tabColor rgb="FFFFC000"/>
  </sheetPr>
  <dimension ref="A1:S30"/>
  <sheetViews>
    <sheetView zoomScale="90" zoomScaleNormal="90" zoomScalePageLayoutView="90" workbookViewId="0">
      <pane ySplit="2" topLeftCell="A3" activePane="bottomLeft" state="frozen"/>
      <selection activeCell="I2" sqref="I2"/>
      <selection pane="bottomLeft" activeCell="L1" sqref="L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8" width="11.1796875" style="4" customWidth="1"/>
    <col min="9" max="9" width="10.81640625" style="4" customWidth="1"/>
    <col min="10" max="16" width="11.1796875" style="4" customWidth="1"/>
    <col min="17" max="17" width="9.81640625" style="4" bestFit="1" customWidth="1"/>
    <col min="18" max="18" width="9.1796875" style="4" customWidth="1"/>
    <col min="19" max="16384" width="9.1796875" style="4"/>
  </cols>
  <sheetData>
    <row r="1" spans="1:19" ht="21">
      <c r="A1" s="5" t="s">
        <v>5</v>
      </c>
      <c r="B1" s="5" t="str">
        <f>+'Dashboard Production Quality'!A17</f>
        <v>2a</v>
      </c>
      <c r="C1" s="5" t="str">
        <f>+'Dashboard Production Quality'!B17</f>
        <v>Water Volume Abstracted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19">
      <c r="A2" s="4" t="s">
        <v>15</v>
      </c>
      <c r="C2" s="4" t="s">
        <v>16</v>
      </c>
      <c r="R2" s="7"/>
    </row>
    <row r="3" spans="1:19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6">
        <f>INDEX(E27:P27,Actual_month)</f>
        <v>176227</v>
      </c>
    </row>
    <row r="5" spans="1:19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6">
        <f>INDEX(E26:P26,Actual_month)</f>
        <v>155000</v>
      </c>
    </row>
    <row r="6" spans="1:19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6">
        <f>+S5*R6</f>
        <v>139500</v>
      </c>
    </row>
    <row r="7" spans="1:19">
      <c r="J7" s="199"/>
      <c r="K7" s="200"/>
      <c r="L7" s="200"/>
      <c r="M7" s="200"/>
      <c r="N7" s="200"/>
      <c r="O7" s="200"/>
      <c r="P7" s="200"/>
      <c r="Q7" s="201"/>
    </row>
    <row r="8" spans="1:19" ht="15" thickBot="1">
      <c r="J8" s="202"/>
      <c r="K8" s="203"/>
      <c r="L8" s="203"/>
      <c r="M8" s="203"/>
      <c r="N8" s="203"/>
      <c r="O8" s="203"/>
      <c r="P8" s="203"/>
      <c r="Q8" s="204"/>
    </row>
    <row r="9" spans="1:19" ht="15" thickBot="1">
      <c r="J9" s="4" t="s">
        <v>14</v>
      </c>
    </row>
    <row r="10" spans="1:19">
      <c r="J10" s="196"/>
      <c r="K10" s="197"/>
      <c r="L10" s="197"/>
      <c r="M10" s="197"/>
      <c r="N10" s="197"/>
      <c r="O10" s="197"/>
      <c r="P10" s="197"/>
      <c r="Q10" s="198"/>
    </row>
    <row r="11" spans="1:19">
      <c r="J11" s="199"/>
      <c r="K11" s="200"/>
      <c r="L11" s="200"/>
      <c r="M11" s="200"/>
      <c r="N11" s="200"/>
      <c r="O11" s="200"/>
      <c r="P11" s="200"/>
      <c r="Q11" s="201"/>
    </row>
    <row r="12" spans="1:19">
      <c r="J12" s="199"/>
      <c r="K12" s="200"/>
      <c r="L12" s="200"/>
      <c r="M12" s="200"/>
      <c r="N12" s="200"/>
      <c r="O12" s="200"/>
      <c r="P12" s="200"/>
      <c r="Q12" s="201"/>
    </row>
    <row r="13" spans="1:19">
      <c r="J13" s="199"/>
      <c r="K13" s="200"/>
      <c r="L13" s="200"/>
      <c r="M13" s="200"/>
      <c r="N13" s="200"/>
      <c r="O13" s="200"/>
      <c r="P13" s="200"/>
      <c r="Q13" s="201"/>
    </row>
    <row r="14" spans="1:19">
      <c r="J14" s="199"/>
      <c r="K14" s="200"/>
      <c r="L14" s="200"/>
      <c r="M14" s="200"/>
      <c r="N14" s="200"/>
      <c r="O14" s="200"/>
      <c r="P14" s="200"/>
      <c r="Q14" s="201"/>
    </row>
    <row r="15" spans="1:19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 t="s">
        <v>0</v>
      </c>
    </row>
    <row r="19" spans="3:17">
      <c r="D19" s="4" t="str">
        <f>'KPI 1a'!D19</f>
        <v>Budget 25/26</v>
      </c>
      <c r="E19" s="6">
        <f>Budget2526!E16</f>
        <v>19200</v>
      </c>
      <c r="F19" s="6">
        <f>Budget2526!F16</f>
        <v>19250</v>
      </c>
      <c r="G19" s="6">
        <f>Budget2526!G16</f>
        <v>19300</v>
      </c>
      <c r="H19" s="6">
        <f>Budget2526!H16</f>
        <v>19350</v>
      </c>
      <c r="I19" s="6">
        <f>Budget2526!I16</f>
        <v>19400</v>
      </c>
      <c r="J19" s="6">
        <f>Budget2526!J16</f>
        <v>19450</v>
      </c>
      <c r="K19" s="6">
        <f>Budget2526!K16</f>
        <v>19500</v>
      </c>
      <c r="L19" s="6">
        <f>Budget2526!L16</f>
        <v>19550</v>
      </c>
      <c r="M19" s="6">
        <f>Budget2526!M16</f>
        <v>19600</v>
      </c>
      <c r="N19" s="6">
        <f>Budget2526!N16</f>
        <v>19650</v>
      </c>
      <c r="O19" s="6">
        <f>Budget2526!O16</f>
        <v>19700</v>
      </c>
      <c r="P19" s="6">
        <f>Budget2526!P16</f>
        <v>19750</v>
      </c>
      <c r="Q19" s="6">
        <f>SUM(E19:P19)</f>
        <v>233700</v>
      </c>
    </row>
    <row r="20" spans="3:17">
      <c r="D20" s="4" t="str">
        <f>'KPI 1a'!D20</f>
        <v>Actual 25/26</v>
      </c>
      <c r="E20" s="6">
        <f>'ACTUAL 2526'!D16</f>
        <v>19269</v>
      </c>
      <c r="F20" s="6">
        <f>'ACTUAL 2526'!E16</f>
        <v>21454</v>
      </c>
      <c r="G20" s="6">
        <f>'ACTUAL 2526'!F16</f>
        <v>20216</v>
      </c>
      <c r="H20" s="6">
        <f>'ACTUAL 2526'!G16</f>
        <v>24029</v>
      </c>
      <c r="I20" s="6">
        <f>'ACTUAL 2526'!H16</f>
        <v>18217</v>
      </c>
      <c r="J20" s="6">
        <f>'ACTUAL 2526'!I16</f>
        <v>17440</v>
      </c>
      <c r="K20" s="6">
        <f>'ACTUAL 2526'!J16</f>
        <v>26843</v>
      </c>
      <c r="L20" s="6">
        <f>'ACTUAL 2526'!K16</f>
        <v>28759</v>
      </c>
      <c r="M20" s="6">
        <f>'ACTUAL 2526'!L16</f>
        <v>0</v>
      </c>
      <c r="N20" s="6">
        <f>'ACTUAL 2526'!M16</f>
        <v>0</v>
      </c>
      <c r="O20" s="6">
        <f>'ACTUAL 2526'!N16</f>
        <v>0</v>
      </c>
      <c r="P20" s="6">
        <f>'ACTUAL 2526'!O16</f>
        <v>0</v>
      </c>
      <c r="Q20" s="6">
        <f>'ACTUAL 2526'!P16</f>
        <v>0</v>
      </c>
    </row>
    <row r="21" spans="3:17">
      <c r="D21" s="4" t="str">
        <f>'KPI 1a'!D21</f>
        <v>Difference</v>
      </c>
      <c r="E21" s="6">
        <f>IF(E20=0,0,E20-E19)</f>
        <v>69</v>
      </c>
      <c r="F21" s="6">
        <f t="shared" ref="F21:P21" si="0">IF(F20=0,0,F20-F19)</f>
        <v>2204</v>
      </c>
      <c r="G21" s="6">
        <f t="shared" si="0"/>
        <v>916</v>
      </c>
      <c r="H21" s="6">
        <f t="shared" si="0"/>
        <v>4679</v>
      </c>
      <c r="I21" s="6">
        <f t="shared" si="0"/>
        <v>-1183</v>
      </c>
      <c r="J21" s="6">
        <f t="shared" si="0"/>
        <v>-2010</v>
      </c>
      <c r="K21" s="6">
        <f t="shared" si="0"/>
        <v>7343</v>
      </c>
      <c r="L21" s="6">
        <f t="shared" si="0"/>
        <v>9209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21227</v>
      </c>
    </row>
    <row r="22" spans="3:17">
      <c r="D22" s="4" t="str">
        <f>'KPI 1a'!D22</f>
        <v>% realisation</v>
      </c>
      <c r="E22" s="10">
        <f>E20/E19</f>
        <v>1.0035937500000001</v>
      </c>
      <c r="F22" s="10">
        <f t="shared" ref="F22:P22" si="1">F20/F19</f>
        <v>1.1144935064935064</v>
      </c>
      <c r="G22" s="10">
        <f t="shared" si="1"/>
        <v>1.0474611398963731</v>
      </c>
      <c r="H22" s="10">
        <f t="shared" si="1"/>
        <v>1.2418087855297157</v>
      </c>
      <c r="I22" s="10">
        <f t="shared" si="1"/>
        <v>0.93902061855670105</v>
      </c>
      <c r="J22" s="10">
        <f t="shared" si="1"/>
        <v>0.89665809768637528</v>
      </c>
      <c r="K22" s="10">
        <f t="shared" si="1"/>
        <v>1.3765641025641027</v>
      </c>
      <c r="L22" s="10">
        <f t="shared" si="1"/>
        <v>1.4710485933503836</v>
      </c>
      <c r="M22" s="10">
        <f t="shared" si="1"/>
        <v>0</v>
      </c>
      <c r="N22" s="10">
        <f t="shared" si="1"/>
        <v>0</v>
      </c>
      <c r="O22" s="10">
        <f t="shared" si="1"/>
        <v>0</v>
      </c>
      <c r="P22" s="10">
        <f t="shared" si="1"/>
        <v>0</v>
      </c>
    </row>
    <row r="23" spans="3:17">
      <c r="D23" s="4" t="str">
        <f>'KPI 1a'!D23</f>
        <v>Actual 24/25</v>
      </c>
      <c r="E23" s="6">
        <f>Actual2425!D15</f>
        <v>17901.12</v>
      </c>
      <c r="F23" s="6">
        <f>Actual2425!E15</f>
        <v>18930.54</v>
      </c>
      <c r="G23" s="6">
        <f>Actual2425!F15</f>
        <v>19659.86</v>
      </c>
      <c r="H23" s="6">
        <f>Actual2425!G15</f>
        <v>19721.900000000001</v>
      </c>
      <c r="I23" s="6">
        <f>Actual2425!H15</f>
        <v>19376.68</v>
      </c>
      <c r="J23" s="6">
        <f>Actual2425!I15</f>
        <v>14578.12</v>
      </c>
      <c r="K23" s="6">
        <f>Actual2425!J15</f>
        <v>22864</v>
      </c>
      <c r="L23" s="6">
        <f>Actual2425!K15</f>
        <v>22486</v>
      </c>
      <c r="M23" s="6">
        <f>Actual2425!L15</f>
        <v>22864</v>
      </c>
      <c r="N23" s="6">
        <f>Actual2425!M15</f>
        <v>13849.88</v>
      </c>
      <c r="O23" s="6">
        <f>Actual2425!N15</f>
        <v>19446.18</v>
      </c>
      <c r="P23" s="6">
        <f>Actual2425!O15</f>
        <v>21432.82</v>
      </c>
      <c r="Q23" s="6"/>
    </row>
    <row r="25" spans="3:17">
      <c r="C25" s="8" t="s">
        <v>4</v>
      </c>
      <c r="E25" s="12">
        <f>E18</f>
        <v>45839</v>
      </c>
      <c r="F25" s="12">
        <f t="shared" ref="F25:P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>Q18</f>
        <v>Total</v>
      </c>
    </row>
    <row r="26" spans="3:17">
      <c r="D26" s="4" t="str">
        <f>D19</f>
        <v>Budget 25/26</v>
      </c>
      <c r="E26" s="6">
        <f>SUM($E19:E19)</f>
        <v>19200</v>
      </c>
      <c r="F26" s="6">
        <f>SUM($E19:F19)</f>
        <v>38450</v>
      </c>
      <c r="G26" s="6">
        <f>SUM($E19:G19)</f>
        <v>57750</v>
      </c>
      <c r="H26" s="6">
        <f>SUM($E19:H19)</f>
        <v>77100</v>
      </c>
      <c r="I26" s="6">
        <f>SUM($E19:I19)</f>
        <v>96500</v>
      </c>
      <c r="J26" s="6">
        <f>SUM($E19:J19)</f>
        <v>115950</v>
      </c>
      <c r="K26" s="6">
        <f>SUM($E19:K19)</f>
        <v>135450</v>
      </c>
      <c r="L26" s="6">
        <f>SUM($E19:L19)</f>
        <v>155000</v>
      </c>
      <c r="M26" s="6">
        <f>SUM($E19:M19)</f>
        <v>174600</v>
      </c>
      <c r="N26" s="6">
        <f>SUM($E19:N19)</f>
        <v>194250</v>
      </c>
      <c r="O26" s="6">
        <f>SUM($E19:O19)</f>
        <v>213950</v>
      </c>
      <c r="P26" s="6">
        <f>SUM($E19:P19)</f>
        <v>233700</v>
      </c>
      <c r="Q26" s="6">
        <f>SUM(E26:P26)</f>
        <v>1511900</v>
      </c>
    </row>
    <row r="27" spans="3:17">
      <c r="D27" s="4" t="str">
        <f>D20</f>
        <v>Actual 25/26</v>
      </c>
      <c r="E27" s="6">
        <f>SUM($E20:E20)</f>
        <v>19269</v>
      </c>
      <c r="F27" s="6">
        <f>SUM($E20:F20)</f>
        <v>40723</v>
      </c>
      <c r="G27" s="6">
        <f>SUM($E20:G20)</f>
        <v>60939</v>
      </c>
      <c r="H27" s="6">
        <f>SUM($E20:H20)</f>
        <v>84968</v>
      </c>
      <c r="I27" s="6">
        <f>SUM($E20:I20)</f>
        <v>103185</v>
      </c>
      <c r="J27" s="6">
        <f>SUM($E20:J20)</f>
        <v>120625</v>
      </c>
      <c r="K27" s="6">
        <f>SUM($E20:K20)</f>
        <v>147468</v>
      </c>
      <c r="L27" s="6">
        <f>SUM($E20:L20)</f>
        <v>176227</v>
      </c>
      <c r="M27" s="6">
        <f>SUM($E20:M20)</f>
        <v>176227</v>
      </c>
      <c r="N27" s="6">
        <f>SUM($E20:N20)</f>
        <v>176227</v>
      </c>
      <c r="O27" s="6">
        <f>SUM($E20:O20)</f>
        <v>176227</v>
      </c>
      <c r="P27" s="6">
        <f>SUM($E20:P20)</f>
        <v>176227</v>
      </c>
      <c r="Q27" s="6">
        <f>SUM(E27:P27)</f>
        <v>1458312</v>
      </c>
    </row>
    <row r="28" spans="3:17">
      <c r="D28" s="4" t="str">
        <f>D21</f>
        <v>Difference</v>
      </c>
      <c r="E28" s="6">
        <f>SUM($E21:E21)</f>
        <v>69</v>
      </c>
      <c r="F28" s="6">
        <f>SUM($E21:F21)</f>
        <v>2273</v>
      </c>
      <c r="G28" s="6">
        <f>SUM($E21:G21)</f>
        <v>3189</v>
      </c>
      <c r="H28" s="6">
        <f>SUM($E21:H21)</f>
        <v>7868</v>
      </c>
      <c r="I28" s="6">
        <f>SUM($E21:I21)</f>
        <v>6685</v>
      </c>
      <c r="J28" s="6">
        <f>SUM($E21:J21)</f>
        <v>4675</v>
      </c>
      <c r="K28" s="6">
        <f>SUM($E21:K21)</f>
        <v>12018</v>
      </c>
      <c r="L28" s="6">
        <f>SUM($E21:L21)</f>
        <v>21227</v>
      </c>
      <c r="M28" s="6">
        <f>SUM($E21:M21)</f>
        <v>21227</v>
      </c>
      <c r="N28" s="6">
        <f>SUM($E21:N21)</f>
        <v>21227</v>
      </c>
      <c r="O28" s="6">
        <f>SUM($E21:O21)</f>
        <v>21227</v>
      </c>
      <c r="P28" s="6">
        <f>SUM($E21:P21)</f>
        <v>21227</v>
      </c>
      <c r="Q28" s="6">
        <f>SUM(E28:P28)</f>
        <v>142912</v>
      </c>
    </row>
    <row r="29" spans="3:17">
      <c r="D29" s="4" t="str">
        <f>D22</f>
        <v>% realisation</v>
      </c>
      <c r="E29" s="10">
        <f t="shared" ref="E29:P29" si="3">E27/E26</f>
        <v>1.0035937500000001</v>
      </c>
      <c r="F29" s="10">
        <f t="shared" si="3"/>
        <v>1.0591157347204161</v>
      </c>
      <c r="G29" s="10">
        <f t="shared" si="3"/>
        <v>1.0552207792207793</v>
      </c>
      <c r="H29" s="10">
        <f t="shared" si="3"/>
        <v>1.1020492866407263</v>
      </c>
      <c r="I29" s="10">
        <f t="shared" si="3"/>
        <v>1.0692746113989637</v>
      </c>
      <c r="J29" s="10">
        <f t="shared" si="3"/>
        <v>1.0403191030616645</v>
      </c>
      <c r="K29" s="10">
        <f t="shared" si="3"/>
        <v>1.0887264673311186</v>
      </c>
      <c r="L29" s="10">
        <f t="shared" si="3"/>
        <v>1.1369483870967743</v>
      </c>
      <c r="M29" s="10">
        <f t="shared" si="3"/>
        <v>1.0093184421534938</v>
      </c>
      <c r="N29" s="10">
        <f t="shared" si="3"/>
        <v>0.90721750321750316</v>
      </c>
      <c r="O29" s="10">
        <f t="shared" si="3"/>
        <v>0.82368310352886187</v>
      </c>
      <c r="P29" s="10">
        <f t="shared" si="3"/>
        <v>0.7540735986307231</v>
      </c>
      <c r="Q29" s="6">
        <f>SUM(E29:P29)</f>
        <v>12.049540767001025</v>
      </c>
    </row>
    <row r="30" spans="3:17">
      <c r="D30" s="4" t="str">
        <f>'KPI 1a'!D30</f>
        <v>Actual 24/25</v>
      </c>
      <c r="E30" s="6">
        <f>SUM($E23:E23)</f>
        <v>17901.12</v>
      </c>
      <c r="F30" s="6">
        <f>SUM($E23:F23)</f>
        <v>36831.660000000003</v>
      </c>
      <c r="G30" s="6">
        <f>SUM($E23:G23)</f>
        <v>56491.520000000004</v>
      </c>
      <c r="H30" s="6">
        <f>SUM($E23:H23)</f>
        <v>76213.420000000013</v>
      </c>
      <c r="I30" s="6">
        <f>SUM($E23:I23)</f>
        <v>95590.1</v>
      </c>
      <c r="J30" s="6">
        <f>SUM($E23:J23)</f>
        <v>110168.22</v>
      </c>
      <c r="K30" s="6">
        <f>SUM($E23:K23)</f>
        <v>133032.22</v>
      </c>
      <c r="L30" s="6">
        <f>SUM($E23:L23)</f>
        <v>155518.22</v>
      </c>
      <c r="M30" s="6">
        <f>SUM($E23:M23)</f>
        <v>178382.22</v>
      </c>
      <c r="N30" s="6">
        <f>SUM($E23:N23)</f>
        <v>192232.1</v>
      </c>
      <c r="O30" s="6">
        <f>SUM($E23:O23)</f>
        <v>211678.28</v>
      </c>
      <c r="P30" s="6">
        <f>SUM($E23:P23)</f>
        <v>233111.1</v>
      </c>
    </row>
  </sheetData>
  <mergeCells count="2">
    <mergeCell ref="J4:Q8"/>
    <mergeCell ref="J10:Q15"/>
  </mergeCells>
  <conditionalFormatting sqref="C3">
    <cfRule type="expression" dxfId="407" priority="2">
      <formula>S4&lt;S6</formula>
    </cfRule>
  </conditionalFormatting>
  <conditionalFormatting sqref="C4">
    <cfRule type="expression" dxfId="406" priority="1">
      <formula>AND(S4&gt;=S6,S4&lt;S5)</formula>
    </cfRule>
  </conditionalFormatting>
  <conditionalFormatting sqref="C5">
    <cfRule type="expression" dxfId="405" priority="3">
      <formula>S4&gt;=S5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42689" r:id="rId3" name="Spinner 1">
              <controlPr defaultSize="0" autoPict="0">
                <anchor moveWithCells="1" sizeWithCells="1">
                  <from>
                    <xdr:col>9</xdr:col>
                    <xdr:colOff>0</xdr:colOff>
                    <xdr:row>0</xdr:row>
                    <xdr:rowOff>0</xdr:rowOff>
                  </from>
                  <to>
                    <xdr:col>9</xdr:col>
                    <xdr:colOff>603250</xdr:colOff>
                    <xdr:row>1</xdr:row>
                    <xdr:rowOff>184150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S30"/>
  <sheetViews>
    <sheetView zoomScale="90" zoomScaleNormal="90" zoomScalePageLayoutView="90" workbookViewId="0">
      <pane ySplit="2" topLeftCell="A3" activePane="bottomLeft" state="frozen"/>
      <selection activeCell="I2" sqref="I2"/>
      <selection pane="bottomLeft" activeCell="L1" sqref="L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8" width="11.1796875" style="4" customWidth="1"/>
    <col min="9" max="9" width="10.81640625" style="4" customWidth="1"/>
    <col min="10" max="16" width="11.1796875" style="4" customWidth="1"/>
    <col min="17" max="17" width="9.81640625" style="4" bestFit="1" customWidth="1"/>
    <col min="18" max="18" width="9.1796875" style="4" customWidth="1"/>
    <col min="19" max="16384" width="9.1796875" style="4"/>
  </cols>
  <sheetData>
    <row r="1" spans="1:19" ht="21">
      <c r="A1" s="5" t="s">
        <v>5</v>
      </c>
      <c r="B1" s="5" t="str">
        <f>+'Dashboard Production Quality'!A18</f>
        <v>2b</v>
      </c>
      <c r="C1" s="5" t="str">
        <f>+'Dashboard Production Quality'!B18</f>
        <v>Water Volume Supplied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19">
      <c r="A2" s="4" t="s">
        <v>15</v>
      </c>
      <c r="C2" s="4" t="s">
        <v>16</v>
      </c>
      <c r="R2" s="7"/>
    </row>
    <row r="3" spans="1:19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6">
        <f>INDEX(E27:P27,Actual_month)</f>
        <v>176227</v>
      </c>
    </row>
    <row r="5" spans="1:19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6">
        <f>INDEX(E26:P26,Actual_month)</f>
        <v>151900</v>
      </c>
    </row>
    <row r="6" spans="1:19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6">
        <f>+S5*R6</f>
        <v>136710</v>
      </c>
    </row>
    <row r="7" spans="1:19">
      <c r="J7" s="199"/>
      <c r="K7" s="200"/>
      <c r="L7" s="200"/>
      <c r="M7" s="200"/>
      <c r="N7" s="200"/>
      <c r="O7" s="200"/>
      <c r="P7" s="200"/>
      <c r="Q7" s="201"/>
    </row>
    <row r="8" spans="1:19" ht="15" thickBot="1">
      <c r="J8" s="202"/>
      <c r="K8" s="203"/>
      <c r="L8" s="203"/>
      <c r="M8" s="203"/>
      <c r="N8" s="203"/>
      <c r="O8" s="203"/>
      <c r="P8" s="203"/>
      <c r="Q8" s="204"/>
    </row>
    <row r="9" spans="1:19" ht="15" thickBot="1">
      <c r="J9" s="4" t="s">
        <v>14</v>
      </c>
    </row>
    <row r="10" spans="1:19">
      <c r="J10" s="196"/>
      <c r="K10" s="197"/>
      <c r="L10" s="197"/>
      <c r="M10" s="197"/>
      <c r="N10" s="197"/>
      <c r="O10" s="197"/>
      <c r="P10" s="197"/>
      <c r="Q10" s="198"/>
    </row>
    <row r="11" spans="1:19">
      <c r="J11" s="199"/>
      <c r="K11" s="200"/>
      <c r="L11" s="200"/>
      <c r="M11" s="200"/>
      <c r="N11" s="200"/>
      <c r="O11" s="200"/>
      <c r="P11" s="200"/>
      <c r="Q11" s="201"/>
    </row>
    <row r="12" spans="1:19">
      <c r="J12" s="199"/>
      <c r="K12" s="200"/>
      <c r="L12" s="200"/>
      <c r="M12" s="200"/>
      <c r="N12" s="200"/>
      <c r="O12" s="200"/>
      <c r="P12" s="200"/>
      <c r="Q12" s="201"/>
    </row>
    <row r="13" spans="1:19">
      <c r="J13" s="199"/>
      <c r="K13" s="200"/>
      <c r="L13" s="200"/>
      <c r="M13" s="200"/>
      <c r="N13" s="200"/>
      <c r="O13" s="200"/>
      <c r="P13" s="200"/>
      <c r="Q13" s="201"/>
    </row>
    <row r="14" spans="1:19">
      <c r="J14" s="199"/>
      <c r="K14" s="200"/>
      <c r="L14" s="200"/>
      <c r="M14" s="200"/>
      <c r="N14" s="200"/>
      <c r="O14" s="200"/>
      <c r="P14" s="200"/>
      <c r="Q14" s="201"/>
    </row>
    <row r="15" spans="1:19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 t="s">
        <v>0</v>
      </c>
    </row>
    <row r="19" spans="3:17">
      <c r="D19" s="4" t="str">
        <f>'KPI 1a'!D19</f>
        <v>Budget 25/26</v>
      </c>
      <c r="E19" s="6">
        <f>Budget2526!E17</f>
        <v>18816</v>
      </c>
      <c r="F19" s="6">
        <f>Budget2526!F17</f>
        <v>18865</v>
      </c>
      <c r="G19" s="6">
        <f>Budget2526!G17</f>
        <v>18914</v>
      </c>
      <c r="H19" s="6">
        <f>Budget2526!H17</f>
        <v>18963</v>
      </c>
      <c r="I19" s="6">
        <f>Budget2526!I17</f>
        <v>19012</v>
      </c>
      <c r="J19" s="6">
        <f>Budget2526!J17</f>
        <v>19061</v>
      </c>
      <c r="K19" s="6">
        <f>Budget2526!K17</f>
        <v>19110</v>
      </c>
      <c r="L19" s="6">
        <f>Budget2526!L17</f>
        <v>19159</v>
      </c>
      <c r="M19" s="6">
        <f>Budget2526!M17</f>
        <v>19208</v>
      </c>
      <c r="N19" s="6">
        <f>Budget2526!N17</f>
        <v>19257</v>
      </c>
      <c r="O19" s="6">
        <f>Budget2526!O17</f>
        <v>19306</v>
      </c>
      <c r="P19" s="6">
        <f>Budget2526!P17</f>
        <v>19355</v>
      </c>
      <c r="Q19" s="6">
        <f>SUM(E19:P19)</f>
        <v>229026</v>
      </c>
    </row>
    <row r="20" spans="3:17">
      <c r="D20" s="4" t="str">
        <f>'KPI 1a'!D20</f>
        <v>Actual 25/26</v>
      </c>
      <c r="E20" s="6">
        <f>'ACTUAL 2526'!D16</f>
        <v>19269</v>
      </c>
      <c r="F20" s="6">
        <f>'ACTUAL 2526'!E16</f>
        <v>21454</v>
      </c>
      <c r="G20" s="6">
        <f>'ACTUAL 2526'!F16</f>
        <v>20216</v>
      </c>
      <c r="H20" s="6">
        <f>'ACTUAL 2526'!G16</f>
        <v>24029</v>
      </c>
      <c r="I20" s="6">
        <f>'ACTUAL 2526'!H16</f>
        <v>18217</v>
      </c>
      <c r="J20" s="6">
        <f>'ACTUAL 2526'!I16</f>
        <v>17440</v>
      </c>
      <c r="K20" s="6">
        <f>'ACTUAL 2526'!J16</f>
        <v>26843</v>
      </c>
      <c r="L20" s="6">
        <f>'ACTUAL 2526'!K16</f>
        <v>28759</v>
      </c>
      <c r="M20" s="6">
        <f>'ACTUAL 2526'!L16</f>
        <v>0</v>
      </c>
      <c r="N20" s="6">
        <f>'ACTUAL 2526'!M16</f>
        <v>0</v>
      </c>
      <c r="O20" s="6">
        <f>'ACTUAL 2526'!N16</f>
        <v>0</v>
      </c>
      <c r="P20" s="6">
        <f>'ACTUAL 2526'!O16</f>
        <v>0</v>
      </c>
      <c r="Q20" s="6">
        <f>'ACTUAL 2526'!P16</f>
        <v>0</v>
      </c>
    </row>
    <row r="21" spans="3:17">
      <c r="D21" s="4" t="str">
        <f>'KPI 1a'!D21</f>
        <v>Difference</v>
      </c>
      <c r="E21" s="6">
        <f>IF(E20=0,0,E20-E19)</f>
        <v>453</v>
      </c>
      <c r="F21" s="6">
        <f t="shared" ref="F21:P21" si="0">IF(F20=0,0,F20-F19)</f>
        <v>2589</v>
      </c>
      <c r="G21" s="6">
        <f t="shared" si="0"/>
        <v>1302</v>
      </c>
      <c r="H21" s="6">
        <f t="shared" si="0"/>
        <v>5066</v>
      </c>
      <c r="I21" s="6">
        <f t="shared" si="0"/>
        <v>-795</v>
      </c>
      <c r="J21" s="6">
        <f t="shared" si="0"/>
        <v>-1621</v>
      </c>
      <c r="K21" s="6">
        <f t="shared" si="0"/>
        <v>7733</v>
      </c>
      <c r="L21" s="6">
        <f t="shared" si="0"/>
        <v>9600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24327</v>
      </c>
    </row>
    <row r="22" spans="3:17">
      <c r="D22" s="4" t="str">
        <f>'KPI 1a'!D22</f>
        <v>% realisation</v>
      </c>
      <c r="E22" s="10">
        <f>E20/E19</f>
        <v>1.0240752551020409</v>
      </c>
      <c r="F22" s="10">
        <f t="shared" ref="F22:P22" si="1">F20/F19</f>
        <v>1.1372382719321494</v>
      </c>
      <c r="G22" s="10">
        <f t="shared" si="1"/>
        <v>1.0688378978534419</v>
      </c>
      <c r="H22" s="10">
        <f t="shared" si="1"/>
        <v>1.2671518219690978</v>
      </c>
      <c r="I22" s="10">
        <f t="shared" si="1"/>
        <v>0.95818430464969495</v>
      </c>
      <c r="J22" s="10">
        <f t="shared" si="1"/>
        <v>0.91495724253711763</v>
      </c>
      <c r="K22" s="10">
        <f t="shared" si="1"/>
        <v>1.4046572475143904</v>
      </c>
      <c r="L22" s="10">
        <f t="shared" si="1"/>
        <v>1.5010699932146772</v>
      </c>
      <c r="M22" s="10">
        <f t="shared" si="1"/>
        <v>0</v>
      </c>
      <c r="N22" s="10">
        <f t="shared" si="1"/>
        <v>0</v>
      </c>
      <c r="O22" s="10">
        <f t="shared" si="1"/>
        <v>0</v>
      </c>
      <c r="P22" s="10">
        <f t="shared" si="1"/>
        <v>0</v>
      </c>
    </row>
    <row r="23" spans="3:17">
      <c r="D23" s="4" t="str">
        <f>'KPI 1a'!D23</f>
        <v>Actual 24/25</v>
      </c>
      <c r="E23" s="6">
        <f>Actual2425!D15</f>
        <v>17901.12</v>
      </c>
      <c r="F23" s="6">
        <f>Actual2425!E15</f>
        <v>18930.54</v>
      </c>
      <c r="G23" s="6">
        <f>Actual2425!F15</f>
        <v>19659.86</v>
      </c>
      <c r="H23" s="6">
        <f>Actual2425!G15</f>
        <v>19721.900000000001</v>
      </c>
      <c r="I23" s="6">
        <f>Actual2425!H15</f>
        <v>19376.68</v>
      </c>
      <c r="J23" s="6">
        <f>Actual2425!I15</f>
        <v>14578.12</v>
      </c>
      <c r="K23" s="6">
        <f>Actual2425!J15</f>
        <v>22864</v>
      </c>
      <c r="L23" s="6">
        <f>Actual2425!K15</f>
        <v>22486</v>
      </c>
      <c r="M23" s="6">
        <f>Actual2425!L15</f>
        <v>22864</v>
      </c>
      <c r="N23" s="6">
        <f>Actual2425!M15</f>
        <v>13849.88</v>
      </c>
      <c r="O23" s="6">
        <f>Actual2425!N15</f>
        <v>19446.18</v>
      </c>
      <c r="P23" s="6">
        <f>Actual2425!O15</f>
        <v>21432.82</v>
      </c>
      <c r="Q23" s="6"/>
    </row>
    <row r="25" spans="3:17">
      <c r="C25" s="8" t="s">
        <v>4</v>
      </c>
      <c r="E25" s="12">
        <f>E18</f>
        <v>45839</v>
      </c>
      <c r="F25" s="12">
        <f t="shared" ref="F25:P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>Q18</f>
        <v>Total</v>
      </c>
    </row>
    <row r="26" spans="3:17">
      <c r="D26" s="4" t="str">
        <f>D19</f>
        <v>Budget 25/26</v>
      </c>
      <c r="E26" s="6">
        <f>SUM($E19:E19)</f>
        <v>18816</v>
      </c>
      <c r="F26" s="6">
        <f>SUM($E19:F19)</f>
        <v>37681</v>
      </c>
      <c r="G26" s="6">
        <f>SUM($E19:G19)</f>
        <v>56595</v>
      </c>
      <c r="H26" s="6">
        <f>SUM($E19:H19)</f>
        <v>75558</v>
      </c>
      <c r="I26" s="6">
        <f>SUM($E19:I19)</f>
        <v>94570</v>
      </c>
      <c r="J26" s="6">
        <f>SUM($E19:J19)</f>
        <v>113631</v>
      </c>
      <c r="K26" s="6">
        <f>SUM($E19:K19)</f>
        <v>132741</v>
      </c>
      <c r="L26" s="6">
        <f>SUM($E19:L19)</f>
        <v>151900</v>
      </c>
      <c r="M26" s="6">
        <f>SUM($E19:M19)</f>
        <v>171108</v>
      </c>
      <c r="N26" s="6">
        <f>SUM($E19:N19)</f>
        <v>190365</v>
      </c>
      <c r="O26" s="6">
        <f>SUM($E19:O19)</f>
        <v>209671</v>
      </c>
      <c r="P26" s="6">
        <f>SUM($E19:P19)</f>
        <v>229026</v>
      </c>
      <c r="Q26" s="6">
        <f>SUM(E26:P26)</f>
        <v>1481662</v>
      </c>
    </row>
    <row r="27" spans="3:17">
      <c r="D27" s="4" t="str">
        <f>D20</f>
        <v>Actual 25/26</v>
      </c>
      <c r="E27" s="6">
        <f>SUM($E20:E20)</f>
        <v>19269</v>
      </c>
      <c r="F27" s="6">
        <f>SUM($E20:F20)</f>
        <v>40723</v>
      </c>
      <c r="G27" s="6">
        <f>SUM($E20:G20)</f>
        <v>60939</v>
      </c>
      <c r="H27" s="6">
        <f>SUM($E20:H20)</f>
        <v>84968</v>
      </c>
      <c r="I27" s="6">
        <f>SUM($E20:I20)</f>
        <v>103185</v>
      </c>
      <c r="J27" s="6">
        <f>SUM($E20:J20)</f>
        <v>120625</v>
      </c>
      <c r="K27" s="6">
        <f>SUM($E20:K20)</f>
        <v>147468</v>
      </c>
      <c r="L27" s="6">
        <f>SUM($E20:L20)</f>
        <v>176227</v>
      </c>
      <c r="M27" s="6">
        <f>SUM($E20:M20)</f>
        <v>176227</v>
      </c>
      <c r="N27" s="6">
        <f>SUM($E20:N20)</f>
        <v>176227</v>
      </c>
      <c r="O27" s="6">
        <f>SUM($E20:O20)</f>
        <v>176227</v>
      </c>
      <c r="P27" s="6">
        <f>SUM($E20:P20)</f>
        <v>176227</v>
      </c>
      <c r="Q27" s="6">
        <f>SUM(E27:P27)</f>
        <v>1458312</v>
      </c>
    </row>
    <row r="28" spans="3:17">
      <c r="D28" s="4" t="str">
        <f>D21</f>
        <v>Difference</v>
      </c>
      <c r="E28" s="6">
        <f>SUM($E21:E21)</f>
        <v>453</v>
      </c>
      <c r="F28" s="6">
        <f>SUM($E21:F21)</f>
        <v>3042</v>
      </c>
      <c r="G28" s="6">
        <f>SUM($E21:G21)</f>
        <v>4344</v>
      </c>
      <c r="H28" s="6">
        <f>SUM($E21:H21)</f>
        <v>9410</v>
      </c>
      <c r="I28" s="6">
        <f>SUM($E21:I21)</f>
        <v>8615</v>
      </c>
      <c r="J28" s="6">
        <f>SUM($E21:J21)</f>
        <v>6994</v>
      </c>
      <c r="K28" s="6">
        <f>SUM($E21:K21)</f>
        <v>14727</v>
      </c>
      <c r="L28" s="6">
        <f>SUM($E21:L21)</f>
        <v>24327</v>
      </c>
      <c r="M28" s="6">
        <f>SUM($E21:M21)</f>
        <v>24327</v>
      </c>
      <c r="N28" s="6">
        <f>SUM($E21:N21)</f>
        <v>24327</v>
      </c>
      <c r="O28" s="6">
        <f>SUM($E21:O21)</f>
        <v>24327</v>
      </c>
      <c r="P28" s="6">
        <f>SUM($E21:P21)</f>
        <v>24327</v>
      </c>
      <c r="Q28" s="6">
        <f>SUM(E28:P28)</f>
        <v>169220</v>
      </c>
    </row>
    <row r="29" spans="3:17">
      <c r="D29" s="4" t="str">
        <f>D22</f>
        <v>% realisation</v>
      </c>
      <c r="E29" s="10">
        <f t="shared" ref="E29:P29" si="3">E27/E26</f>
        <v>1.0240752551020409</v>
      </c>
      <c r="F29" s="10">
        <f t="shared" si="3"/>
        <v>1.0807303415514451</v>
      </c>
      <c r="G29" s="10">
        <f t="shared" si="3"/>
        <v>1.0767558971640605</v>
      </c>
      <c r="H29" s="10">
        <f t="shared" si="3"/>
        <v>1.1245400884089045</v>
      </c>
      <c r="I29" s="10">
        <f t="shared" si="3"/>
        <v>1.0910965422438406</v>
      </c>
      <c r="J29" s="10">
        <f t="shared" si="3"/>
        <v>1.0615501051649638</v>
      </c>
      <c r="K29" s="10">
        <f t="shared" si="3"/>
        <v>1.1109453748276719</v>
      </c>
      <c r="L29" s="10">
        <f t="shared" si="3"/>
        <v>1.1601514154048715</v>
      </c>
      <c r="M29" s="10">
        <f t="shared" si="3"/>
        <v>1.0299167777076466</v>
      </c>
      <c r="N29" s="10">
        <f t="shared" si="3"/>
        <v>0.92573214614030941</v>
      </c>
      <c r="O29" s="10">
        <f t="shared" si="3"/>
        <v>0.84049296278455299</v>
      </c>
      <c r="P29" s="10">
        <f t="shared" si="3"/>
        <v>0.76946285574563589</v>
      </c>
      <c r="Q29" s="6">
        <f>SUM(E29:P29)</f>
        <v>12.295449762245942</v>
      </c>
    </row>
    <row r="30" spans="3:17">
      <c r="D30" s="4" t="str">
        <f>'KPI 1a'!D30</f>
        <v>Actual 24/25</v>
      </c>
      <c r="E30" s="6">
        <f>SUM($E23:E23)</f>
        <v>17901.12</v>
      </c>
      <c r="F30" s="6">
        <f>SUM($E23:F23)</f>
        <v>36831.660000000003</v>
      </c>
      <c r="G30" s="6">
        <f>SUM($E23:G23)</f>
        <v>56491.520000000004</v>
      </c>
      <c r="H30" s="6">
        <f>SUM($E23:H23)</f>
        <v>76213.420000000013</v>
      </c>
      <c r="I30" s="6">
        <f>SUM($E23:I23)</f>
        <v>95590.1</v>
      </c>
      <c r="J30" s="6">
        <f>SUM($E23:J23)</f>
        <v>110168.22</v>
      </c>
      <c r="K30" s="6">
        <f>SUM($E23:K23)</f>
        <v>133032.22</v>
      </c>
      <c r="L30" s="6">
        <f>SUM($E23:L23)</f>
        <v>155518.22</v>
      </c>
      <c r="M30" s="6">
        <f>SUM($E23:M23)</f>
        <v>178382.22</v>
      </c>
      <c r="N30" s="6">
        <f>SUM($E23:N23)</f>
        <v>192232.1</v>
      </c>
      <c r="O30" s="6">
        <f>SUM($E23:O23)</f>
        <v>211678.28</v>
      </c>
      <c r="P30" s="6">
        <f>SUM($E23:P23)</f>
        <v>233111.1</v>
      </c>
    </row>
  </sheetData>
  <mergeCells count="2">
    <mergeCell ref="J4:Q8"/>
    <mergeCell ref="J10:Q15"/>
  </mergeCells>
  <conditionalFormatting sqref="C3">
    <cfRule type="expression" dxfId="404" priority="2">
      <formula>S4&lt;S6</formula>
    </cfRule>
  </conditionalFormatting>
  <conditionalFormatting sqref="C4">
    <cfRule type="expression" dxfId="403" priority="1">
      <formula>AND(S4&gt;=S6,S4&lt;S5)</formula>
    </cfRule>
  </conditionalFormatting>
  <conditionalFormatting sqref="C5">
    <cfRule type="expression" dxfId="402" priority="3">
      <formula>S4&gt;=S5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81473" r:id="rId3" name="Spinner 1">
              <controlPr defaultSize="0" autoPict="0">
                <anchor moveWithCells="1" sizeWithCells="1">
                  <from>
                    <xdr:col>9</xdr:col>
                    <xdr:colOff>0</xdr:colOff>
                    <xdr:row>0</xdr:row>
                    <xdr:rowOff>0</xdr:rowOff>
                  </from>
                  <to>
                    <xdr:col>9</xdr:col>
                    <xdr:colOff>603250</xdr:colOff>
                    <xdr:row>1</xdr:row>
                    <xdr:rowOff>184150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0">
    <tabColor rgb="FFFFC000"/>
  </sheetPr>
  <dimension ref="A1:S30"/>
  <sheetViews>
    <sheetView zoomScale="90" zoomScaleNormal="90" zoomScalePageLayoutView="90" workbookViewId="0">
      <pane ySplit="2" topLeftCell="A9" activePane="bottomLeft" state="frozen"/>
      <selection activeCell="D31" sqref="D31"/>
      <selection pane="bottomLeft" activeCell="L1" sqref="L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36.1796875" style="4" customWidth="1"/>
    <col min="5" max="16" width="11.1796875" style="4" customWidth="1"/>
    <col min="17" max="17" width="10.453125" style="4" bestFit="1" customWidth="1"/>
    <col min="18" max="18" width="9.1796875" style="4" customWidth="1"/>
    <col min="19" max="16384" width="9.1796875" style="4"/>
  </cols>
  <sheetData>
    <row r="1" spans="1:19" ht="21">
      <c r="A1" s="5" t="s">
        <v>5</v>
      </c>
      <c r="B1" s="5" t="str">
        <f>'Dashboard Production Quality'!A19</f>
        <v>2c</v>
      </c>
      <c r="C1" s="5" t="str">
        <f>'Dashboard Production Quality'!B19</f>
        <v>Power Grid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19">
      <c r="A2" s="4" t="s">
        <v>15</v>
      </c>
      <c r="C2" s="4" t="s">
        <v>45</v>
      </c>
      <c r="R2" s="7"/>
    </row>
    <row r="3" spans="1:19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>
      <c r="C4" s="2" t="s">
        <v>6</v>
      </c>
      <c r="E4" s="11"/>
      <c r="F4" s="11"/>
      <c r="G4" s="11"/>
      <c r="H4" s="11"/>
      <c r="I4" s="11"/>
      <c r="J4" s="205"/>
      <c r="K4" s="206"/>
      <c r="L4" s="206"/>
      <c r="M4" s="206"/>
      <c r="N4" s="206"/>
      <c r="O4" s="206"/>
      <c r="P4" s="206"/>
      <c r="Q4" s="207"/>
      <c r="R4" s="4" t="s">
        <v>26</v>
      </c>
      <c r="S4" s="6">
        <f>INDEX(E27:P27,Actual_month)</f>
        <v>283549</v>
      </c>
    </row>
    <row r="5" spans="1:19" ht="25.5" customHeight="1">
      <c r="C5" s="2" t="s">
        <v>6</v>
      </c>
      <c r="E5" s="11"/>
      <c r="F5" s="11"/>
      <c r="G5" s="11"/>
      <c r="H5" s="11"/>
      <c r="I5" s="11"/>
      <c r="J5" s="208"/>
      <c r="K5" s="209"/>
      <c r="L5" s="209"/>
      <c r="M5" s="209"/>
      <c r="N5" s="209"/>
      <c r="O5" s="209"/>
      <c r="P5" s="209"/>
      <c r="Q5" s="210"/>
      <c r="R5" s="4" t="s">
        <v>27</v>
      </c>
      <c r="S5" s="6">
        <f>INDEX(E26:P26,Actual_month)</f>
        <v>263021.63999999996</v>
      </c>
    </row>
    <row r="6" spans="1:19">
      <c r="J6" s="208"/>
      <c r="K6" s="209"/>
      <c r="L6" s="209"/>
      <c r="M6" s="209"/>
      <c r="N6" s="209"/>
      <c r="O6" s="209"/>
      <c r="P6" s="209"/>
      <c r="Q6" s="210"/>
      <c r="R6" s="7">
        <v>0.9</v>
      </c>
      <c r="S6" s="6">
        <f>+S5/R6</f>
        <v>292246.2666666666</v>
      </c>
    </row>
    <row r="7" spans="1:19">
      <c r="J7" s="208"/>
      <c r="K7" s="209"/>
      <c r="L7" s="209"/>
      <c r="M7" s="209"/>
      <c r="N7" s="209"/>
      <c r="O7" s="209"/>
      <c r="P7" s="209"/>
      <c r="Q7" s="210"/>
    </row>
    <row r="8" spans="1:19" ht="15" thickBot="1">
      <c r="J8" s="211"/>
      <c r="K8" s="212"/>
      <c r="L8" s="212"/>
      <c r="M8" s="212"/>
      <c r="N8" s="212"/>
      <c r="O8" s="212"/>
      <c r="P8" s="212"/>
      <c r="Q8" s="213"/>
    </row>
    <row r="9" spans="1:19" ht="15" thickBot="1">
      <c r="J9" s="4" t="s">
        <v>14</v>
      </c>
    </row>
    <row r="10" spans="1:19">
      <c r="J10" s="205"/>
      <c r="K10" s="206"/>
      <c r="L10" s="206"/>
      <c r="M10" s="206"/>
      <c r="N10" s="206"/>
      <c r="O10" s="206"/>
      <c r="P10" s="206"/>
      <c r="Q10" s="207"/>
    </row>
    <row r="11" spans="1:19">
      <c r="J11" s="208"/>
      <c r="K11" s="209"/>
      <c r="L11" s="209"/>
      <c r="M11" s="209"/>
      <c r="N11" s="209"/>
      <c r="O11" s="209"/>
      <c r="P11" s="209"/>
      <c r="Q11" s="210"/>
    </row>
    <row r="12" spans="1:19">
      <c r="J12" s="208"/>
      <c r="K12" s="209"/>
      <c r="L12" s="209"/>
      <c r="M12" s="209"/>
      <c r="N12" s="209"/>
      <c r="O12" s="209"/>
      <c r="P12" s="209"/>
      <c r="Q12" s="210"/>
    </row>
    <row r="13" spans="1:19">
      <c r="J13" s="208"/>
      <c r="K13" s="209"/>
      <c r="L13" s="209"/>
      <c r="M13" s="209"/>
      <c r="N13" s="209"/>
      <c r="O13" s="209"/>
      <c r="P13" s="209"/>
      <c r="Q13" s="210"/>
    </row>
    <row r="14" spans="1:19">
      <c r="J14" s="208"/>
      <c r="K14" s="209"/>
      <c r="L14" s="209"/>
      <c r="M14" s="209"/>
      <c r="N14" s="209"/>
      <c r="O14" s="209"/>
      <c r="P14" s="209"/>
      <c r="Q14" s="210"/>
    </row>
    <row r="15" spans="1:19" ht="15" thickBot="1">
      <c r="J15" s="211"/>
      <c r="K15" s="212"/>
      <c r="L15" s="212"/>
      <c r="M15" s="212"/>
      <c r="N15" s="212"/>
      <c r="O15" s="212"/>
      <c r="P15" s="212"/>
      <c r="Q15" s="213"/>
    </row>
    <row r="18" spans="3:18">
      <c r="C18" s="8" t="s">
        <v>10</v>
      </c>
      <c r="E18" s="12">
        <f>'KPI 20l'!E18</f>
        <v>45839</v>
      </c>
      <c r="F18" s="12">
        <f>'KPI 20l'!F18</f>
        <v>45870</v>
      </c>
      <c r="G18" s="12">
        <f>'KPI 20l'!G18</f>
        <v>45901</v>
      </c>
      <c r="H18" s="12">
        <f>'KPI 20l'!H18</f>
        <v>45931</v>
      </c>
      <c r="I18" s="12">
        <f>'KPI 20l'!I18</f>
        <v>45962</v>
      </c>
      <c r="J18" s="12">
        <f>'KPI 20l'!J18</f>
        <v>45992</v>
      </c>
      <c r="K18" s="12">
        <f>'KPI 20l'!K18</f>
        <v>46023</v>
      </c>
      <c r="L18" s="12">
        <f>'KPI 20l'!L18</f>
        <v>46054</v>
      </c>
      <c r="M18" s="12">
        <f>'KPI 20l'!M18</f>
        <v>46082</v>
      </c>
      <c r="N18" s="12">
        <f>'KPI 20l'!N18</f>
        <v>46113</v>
      </c>
      <c r="O18" s="12">
        <f>'KPI 20l'!O18</f>
        <v>46143</v>
      </c>
      <c r="P18" s="12">
        <f>'KPI 20l'!P18</f>
        <v>46174</v>
      </c>
      <c r="Q18" s="9" t="s">
        <v>0</v>
      </c>
    </row>
    <row r="19" spans="3:18">
      <c r="D19" s="4" t="str">
        <f>'KPI 20l'!D19</f>
        <v>Budget 25/26</v>
      </c>
      <c r="E19" s="53">
        <f>Budget2526!E18</f>
        <v>32877.704999999994</v>
      </c>
      <c r="F19" s="53">
        <f>Budget2526!F18</f>
        <v>32877.704999999994</v>
      </c>
      <c r="G19" s="53">
        <f>Budget2526!G18</f>
        <v>32877.704999999994</v>
      </c>
      <c r="H19" s="53">
        <f>Budget2526!H18</f>
        <v>32877.704999999994</v>
      </c>
      <c r="I19" s="53">
        <f>Budget2526!I18</f>
        <v>32877.704999999994</v>
      </c>
      <c r="J19" s="53">
        <f>Budget2526!J18</f>
        <v>32877.704999999994</v>
      </c>
      <c r="K19" s="53">
        <f>Budget2526!K18</f>
        <v>32877.704999999994</v>
      </c>
      <c r="L19" s="53">
        <f>Budget2526!L18</f>
        <v>32877.704999999994</v>
      </c>
      <c r="M19" s="53">
        <f>Budget2526!M18</f>
        <v>32877.704999999994</v>
      </c>
      <c r="N19" s="53">
        <f>Budget2526!N18</f>
        <v>32877.704999999994</v>
      </c>
      <c r="O19" s="53">
        <f>Budget2526!O18</f>
        <v>32877.704999999994</v>
      </c>
      <c r="P19" s="53">
        <f>Budget2526!P18</f>
        <v>32877.704999999994</v>
      </c>
      <c r="Q19" s="53">
        <f>SUM(E19:P19)</f>
        <v>394532.46</v>
      </c>
    </row>
    <row r="20" spans="3:18">
      <c r="D20" s="4" t="str">
        <f>'KPI 20l'!D20</f>
        <v>Actual 25/26</v>
      </c>
      <c r="E20" s="53">
        <f>'ACTUAL 2526'!D18</f>
        <v>35062</v>
      </c>
      <c r="F20" s="53">
        <f>'ACTUAL 2526'!E18</f>
        <v>38166</v>
      </c>
      <c r="G20" s="53">
        <f>'ACTUAL 2526'!F18</f>
        <v>34931</v>
      </c>
      <c r="H20" s="53">
        <f>'ACTUAL 2526'!G18</f>
        <v>38088</v>
      </c>
      <c r="I20" s="53">
        <f>'ACTUAL 2526'!H18</f>
        <v>30006</v>
      </c>
      <c r="J20" s="53">
        <f>'ACTUAL 2526'!I18</f>
        <v>26659</v>
      </c>
      <c r="K20" s="53">
        <f>'ACTUAL 2526'!J18</f>
        <v>46449</v>
      </c>
      <c r="L20" s="53">
        <f>'ACTUAL 2526'!K18</f>
        <v>34188</v>
      </c>
      <c r="M20" s="53">
        <f>'ACTUAL 2526'!L18</f>
        <v>0</v>
      </c>
      <c r="N20" s="53">
        <f>'ACTUAL 2526'!M18</f>
        <v>0</v>
      </c>
      <c r="O20" s="53">
        <f>'ACTUAL 2526'!N18</f>
        <v>0</v>
      </c>
      <c r="P20" s="53">
        <f>'ACTUAL 2526'!O18</f>
        <v>0</v>
      </c>
      <c r="Q20" s="53">
        <f>SUM(E20:P20)</f>
        <v>283549</v>
      </c>
      <c r="R20" s="7"/>
    </row>
    <row r="21" spans="3:18">
      <c r="D21" s="4" t="str">
        <f>'KPI 20l'!D21</f>
        <v>Difference</v>
      </c>
      <c r="E21" s="53">
        <f t="shared" ref="E21:P21" si="0">IF(E20=0,0,E20-E19)</f>
        <v>2184.2950000000055</v>
      </c>
      <c r="F21" s="53">
        <f t="shared" si="0"/>
        <v>5288.2950000000055</v>
      </c>
      <c r="G21" s="53">
        <f t="shared" si="0"/>
        <v>2053.2950000000055</v>
      </c>
      <c r="H21" s="53">
        <f t="shared" si="0"/>
        <v>5210.2950000000055</v>
      </c>
      <c r="I21" s="53">
        <f>IF(I20=0,0,I20-I19)</f>
        <v>-2871.7049999999945</v>
      </c>
      <c r="J21" s="53">
        <f t="shared" si="0"/>
        <v>-6218.7049999999945</v>
      </c>
      <c r="K21" s="53">
        <f t="shared" si="0"/>
        <v>13571.295000000006</v>
      </c>
      <c r="L21" s="53">
        <f t="shared" si="0"/>
        <v>1310.2950000000055</v>
      </c>
      <c r="M21" s="53">
        <f t="shared" si="0"/>
        <v>0</v>
      </c>
      <c r="N21" s="53">
        <f t="shared" si="0"/>
        <v>0</v>
      </c>
      <c r="O21" s="53">
        <f t="shared" si="0"/>
        <v>0</v>
      </c>
      <c r="P21" s="53">
        <f t="shared" si="0"/>
        <v>0</v>
      </c>
      <c r="Q21" s="53">
        <f>SUM(E21:P21)</f>
        <v>20527.360000000044</v>
      </c>
    </row>
    <row r="22" spans="3:18">
      <c r="D22" s="4" t="str">
        <f>'KPI 20l'!D22</f>
        <v>% realisation</v>
      </c>
      <c r="E22" s="52">
        <f>E20/E19</f>
        <v>1.0664369669354965</v>
      </c>
      <c r="F22" s="52">
        <f t="shared" ref="F22:P22" si="1">F20/F19</f>
        <v>1.1608474496623169</v>
      </c>
      <c r="G22" s="52">
        <f t="shared" si="1"/>
        <v>1.0624525039080437</v>
      </c>
      <c r="H22" s="52">
        <f t="shared" si="1"/>
        <v>1.158475021294826</v>
      </c>
      <c r="I22" s="52">
        <f t="shared" si="1"/>
        <v>0.91265494352479914</v>
      </c>
      <c r="J22" s="52">
        <f t="shared" si="1"/>
        <v>0.81085343396079512</v>
      </c>
      <c r="K22" s="52">
        <f t="shared" si="1"/>
        <v>1.4127810928408784</v>
      </c>
      <c r="L22" s="52">
        <f t="shared" si="1"/>
        <v>1.039853602920277</v>
      </c>
      <c r="M22" s="52">
        <f t="shared" si="1"/>
        <v>0</v>
      </c>
      <c r="N22" s="52">
        <f t="shared" si="1"/>
        <v>0</v>
      </c>
      <c r="O22" s="52">
        <f t="shared" si="1"/>
        <v>0</v>
      </c>
      <c r="P22" s="52">
        <f t="shared" si="1"/>
        <v>0</v>
      </c>
      <c r="Q22" s="53">
        <f>SUM(E22:P22)</f>
        <v>8.6243550150474313</v>
      </c>
    </row>
    <row r="23" spans="3:18">
      <c r="D23" s="4" t="str">
        <f>'KPI 1a'!D23</f>
        <v>Actual 24/25</v>
      </c>
      <c r="E23" s="1">
        <f>Actual2425!D16</f>
        <v>35379</v>
      </c>
      <c r="F23" s="1">
        <f>Actual2425!E16</f>
        <v>35379</v>
      </c>
      <c r="G23" s="1">
        <f>Actual2425!F16</f>
        <v>33100.979999999996</v>
      </c>
      <c r="H23" s="1">
        <f>Actual2425!G16</f>
        <v>32095</v>
      </c>
      <c r="I23" s="1">
        <f>Actual2425!H16</f>
        <v>34460.679999999993</v>
      </c>
      <c r="J23" s="1">
        <f>Actual2425!I16</f>
        <v>24010.699999999997</v>
      </c>
      <c r="K23" s="1">
        <f>Actual2425!J16</f>
        <v>37833.100000000006</v>
      </c>
      <c r="L23" s="1">
        <f>Actual2425!K16</f>
        <v>27750</v>
      </c>
      <c r="M23" s="1">
        <f>Actual2425!L16</f>
        <v>28929</v>
      </c>
      <c r="N23" s="1">
        <f>Actual2425!M16</f>
        <v>30741</v>
      </c>
      <c r="O23" s="1">
        <f>Actual2425!N16</f>
        <v>33908</v>
      </c>
      <c r="P23" s="1">
        <f>Actual2425!O16</f>
        <v>40946</v>
      </c>
      <c r="Q23" s="53">
        <f>SUM(E23:P23)</f>
        <v>394532.45999999996</v>
      </c>
    </row>
    <row r="24" spans="3:18"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spans="3:18">
      <c r="C25" s="8" t="s">
        <v>4</v>
      </c>
      <c r="E25" s="12">
        <f>E18</f>
        <v>45839</v>
      </c>
      <c r="F25" s="12">
        <f t="shared" ref="F25:P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/>
    </row>
    <row r="26" spans="3:18">
      <c r="D26" s="4" t="str">
        <f>D19</f>
        <v>Budget 25/26</v>
      </c>
      <c r="E26" s="53">
        <f>+E19</f>
        <v>32877.704999999994</v>
      </c>
      <c r="F26" s="53">
        <f>+E26+F19</f>
        <v>65755.409999999989</v>
      </c>
      <c r="G26" s="53">
        <f>+F26+G19</f>
        <v>98633.114999999991</v>
      </c>
      <c r="H26" s="53">
        <f t="shared" ref="F26:P27" si="3">+G26+H19</f>
        <v>131510.81999999998</v>
      </c>
      <c r="I26" s="53">
        <f t="shared" si="3"/>
        <v>164388.52499999997</v>
      </c>
      <c r="J26" s="53">
        <f t="shared" si="3"/>
        <v>197266.22999999995</v>
      </c>
      <c r="K26" s="53">
        <f t="shared" si="3"/>
        <v>230143.93499999994</v>
      </c>
      <c r="L26" s="53">
        <f t="shared" si="3"/>
        <v>263021.63999999996</v>
      </c>
      <c r="M26" s="53">
        <f t="shared" si="3"/>
        <v>295899.34499999997</v>
      </c>
      <c r="N26" s="53">
        <f t="shared" si="3"/>
        <v>328777.05</v>
      </c>
      <c r="O26" s="53">
        <f t="shared" si="3"/>
        <v>361654.755</v>
      </c>
      <c r="P26" s="53">
        <f t="shared" si="3"/>
        <v>394532.46</v>
      </c>
      <c r="Q26" s="6"/>
    </row>
    <row r="27" spans="3:18">
      <c r="D27" s="4" t="str">
        <f>D20</f>
        <v>Actual 25/26</v>
      </c>
      <c r="E27" s="53">
        <f>+E20</f>
        <v>35062</v>
      </c>
      <c r="F27" s="53">
        <f t="shared" si="3"/>
        <v>73228</v>
      </c>
      <c r="G27" s="53">
        <f>+F27+G20</f>
        <v>108159</v>
      </c>
      <c r="H27" s="53">
        <f t="shared" si="3"/>
        <v>146247</v>
      </c>
      <c r="I27" s="53">
        <f t="shared" si="3"/>
        <v>176253</v>
      </c>
      <c r="J27" s="53">
        <f t="shared" si="3"/>
        <v>202912</v>
      </c>
      <c r="K27" s="53">
        <f t="shared" si="3"/>
        <v>249361</v>
      </c>
      <c r="L27" s="53">
        <f t="shared" si="3"/>
        <v>283549</v>
      </c>
      <c r="M27" s="53">
        <f t="shared" si="3"/>
        <v>283549</v>
      </c>
      <c r="N27" s="53">
        <f t="shared" si="3"/>
        <v>283549</v>
      </c>
      <c r="O27" s="53">
        <f t="shared" si="3"/>
        <v>283549</v>
      </c>
      <c r="P27" s="53">
        <f t="shared" si="3"/>
        <v>283549</v>
      </c>
      <c r="Q27" s="6"/>
    </row>
    <row r="28" spans="3:18">
      <c r="D28" s="4" t="str">
        <f>D21</f>
        <v>Difference</v>
      </c>
      <c r="E28" s="53">
        <f t="shared" ref="E28:P28" si="4">IF(E27=0,0,E27-E26)</f>
        <v>2184.2950000000055</v>
      </c>
      <c r="F28" s="53">
        <f t="shared" si="4"/>
        <v>7472.5900000000111</v>
      </c>
      <c r="G28" s="53">
        <f t="shared" si="4"/>
        <v>9525.8850000000093</v>
      </c>
      <c r="H28" s="53">
        <f t="shared" si="4"/>
        <v>14736.180000000022</v>
      </c>
      <c r="I28" s="53">
        <f t="shared" si="4"/>
        <v>11864.475000000035</v>
      </c>
      <c r="J28" s="53">
        <f t="shared" si="4"/>
        <v>5645.7700000000477</v>
      </c>
      <c r="K28" s="53">
        <f t="shared" si="4"/>
        <v>19217.065000000061</v>
      </c>
      <c r="L28" s="53">
        <f t="shared" si="4"/>
        <v>20527.360000000044</v>
      </c>
      <c r="M28" s="53">
        <f t="shared" si="4"/>
        <v>-12350.344999999972</v>
      </c>
      <c r="N28" s="53">
        <f t="shared" si="4"/>
        <v>-45228.049999999988</v>
      </c>
      <c r="O28" s="53">
        <f t="shared" si="4"/>
        <v>-78105.755000000005</v>
      </c>
      <c r="P28" s="53">
        <f t="shared" si="4"/>
        <v>-110983.46000000002</v>
      </c>
      <c r="Q28" s="6"/>
    </row>
    <row r="29" spans="3:18">
      <c r="D29" s="4" t="str">
        <f>D22</f>
        <v>% realisation</v>
      </c>
      <c r="E29" s="52">
        <f>E27/E26</f>
        <v>1.0664369669354965</v>
      </c>
      <c r="F29" s="52">
        <f t="shared" ref="F29:P29" si="5">F27/F26</f>
        <v>1.1136422082989066</v>
      </c>
      <c r="G29" s="52">
        <f t="shared" si="5"/>
        <v>1.0965789735019522</v>
      </c>
      <c r="H29" s="52">
        <f t="shared" si="5"/>
        <v>1.1120529854501708</v>
      </c>
      <c r="I29" s="52">
        <f t="shared" si="5"/>
        <v>1.0721733770650965</v>
      </c>
      <c r="J29" s="52">
        <f t="shared" si="5"/>
        <v>1.0286200532143797</v>
      </c>
      <c r="K29" s="52">
        <f t="shared" si="5"/>
        <v>1.0835002017324509</v>
      </c>
      <c r="L29" s="52">
        <f t="shared" si="5"/>
        <v>1.0780443768809291</v>
      </c>
      <c r="M29" s="52">
        <f t="shared" si="5"/>
        <v>0.95826166833860349</v>
      </c>
      <c r="N29" s="52">
        <f t="shared" si="5"/>
        <v>0.86243550150474313</v>
      </c>
      <c r="O29" s="52">
        <f t="shared" si="5"/>
        <v>0.78403227409522103</v>
      </c>
      <c r="P29" s="52">
        <f t="shared" si="5"/>
        <v>0.71869625125395253</v>
      </c>
      <c r="Q29" s="6"/>
    </row>
    <row r="30" spans="3:18">
      <c r="D30" s="4" t="str">
        <f>'KPI 1a'!D30</f>
        <v>Actual 24/25</v>
      </c>
      <c r="E30" s="53">
        <f>+E23</f>
        <v>35379</v>
      </c>
      <c r="F30" s="53">
        <f>+E30+F23</f>
        <v>70758</v>
      </c>
      <c r="G30" s="53">
        <f t="shared" ref="G30:P30" si="6">+F30+G23</f>
        <v>103858.98</v>
      </c>
      <c r="H30" s="53">
        <f t="shared" si="6"/>
        <v>135953.97999999998</v>
      </c>
      <c r="I30" s="53">
        <f t="shared" si="6"/>
        <v>170414.65999999997</v>
      </c>
      <c r="J30" s="53">
        <f t="shared" si="6"/>
        <v>194425.36</v>
      </c>
      <c r="K30" s="53">
        <f t="shared" si="6"/>
        <v>232258.46</v>
      </c>
      <c r="L30" s="53">
        <f t="shared" si="6"/>
        <v>260008.46</v>
      </c>
      <c r="M30" s="53">
        <f t="shared" si="6"/>
        <v>288937.45999999996</v>
      </c>
      <c r="N30" s="53">
        <f t="shared" si="6"/>
        <v>319678.45999999996</v>
      </c>
      <c r="O30" s="53">
        <f t="shared" si="6"/>
        <v>353586.45999999996</v>
      </c>
      <c r="P30" s="53">
        <f t="shared" si="6"/>
        <v>394532.45999999996</v>
      </c>
      <c r="Q30" s="6"/>
    </row>
  </sheetData>
  <mergeCells count="2">
    <mergeCell ref="J4:Q8"/>
    <mergeCell ref="J10:Q15"/>
  </mergeCells>
  <conditionalFormatting sqref="C3">
    <cfRule type="expression" dxfId="401" priority="2">
      <formula>S4&gt;S6</formula>
    </cfRule>
  </conditionalFormatting>
  <conditionalFormatting sqref="C4">
    <cfRule type="expression" dxfId="400" priority="1">
      <formula>AND(S4&gt;S5,S4&lt;=S6)</formula>
    </cfRule>
  </conditionalFormatting>
  <conditionalFormatting sqref="C5">
    <cfRule type="expression" dxfId="399" priority="3">
      <formula>S4&lt;=S5</formula>
    </cfRule>
  </conditionalFormatting>
  <hyperlinks>
    <hyperlink ref="L1" location="'Dashboard Production Quality'!A1" display="Dashboard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86113" r:id="rId4" name="Spinner 1">
              <controlPr defaultSize="0" autoPict="0">
                <anchor moveWithCells="1" sizeWithCells="1">
                  <from>
                    <xdr:col>9</xdr:col>
                    <xdr:colOff>0</xdr:colOff>
                    <xdr:row>0</xdr:row>
                    <xdr:rowOff>0</xdr:rowOff>
                  </from>
                  <to>
                    <xdr:col>9</xdr:col>
                    <xdr:colOff>603250</xdr:colOff>
                    <xdr:row>1</xdr:row>
                    <xdr:rowOff>184150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9">
    <tabColor rgb="FFFFC000"/>
  </sheetPr>
  <dimension ref="A1:S30"/>
  <sheetViews>
    <sheetView zoomScale="90" zoomScaleNormal="90" zoomScalePageLayoutView="90" workbookViewId="0">
      <pane ySplit="2" topLeftCell="A6" activePane="bottomLeft" state="frozen"/>
      <selection activeCell="I2" sqref="I2"/>
      <selection pane="bottomLeft" activeCell="B2" sqref="B2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8" width="11.1796875" style="4" customWidth="1"/>
    <col min="9" max="9" width="10.81640625" style="4" customWidth="1"/>
    <col min="10" max="16" width="11.1796875" style="4" customWidth="1"/>
    <col min="17" max="17" width="9.81640625" style="4" bestFit="1" customWidth="1"/>
    <col min="18" max="18" width="9.1796875" style="4" customWidth="1"/>
    <col min="19" max="16384" width="9.1796875" style="4"/>
  </cols>
  <sheetData>
    <row r="1" spans="1:19" ht="21">
      <c r="A1" s="5" t="s">
        <v>5</v>
      </c>
      <c r="B1" s="5" t="str">
        <f>+'Dashboard Production Quality'!A20</f>
        <v>2d</v>
      </c>
      <c r="C1" s="5" t="str">
        <f>'Dashboard Production Quality'!B20</f>
        <v xml:space="preserve">Power solar 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19">
      <c r="A2" s="4" t="s">
        <v>15</v>
      </c>
      <c r="C2" s="4" t="s">
        <v>16</v>
      </c>
      <c r="R2" s="7"/>
    </row>
    <row r="3" spans="1:19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6">
        <f>INDEX(E27:P27,Actual_month)</f>
        <v>95906.92</v>
      </c>
    </row>
    <row r="5" spans="1:19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6">
        <f>INDEX(E26:P26,Actual_month)</f>
        <v>80947.667111111106</v>
      </c>
    </row>
    <row r="6" spans="1:19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6">
        <f>+S5*R6</f>
        <v>72852.900399999999</v>
      </c>
    </row>
    <row r="7" spans="1:19">
      <c r="J7" s="199"/>
      <c r="K7" s="200"/>
      <c r="L7" s="200"/>
      <c r="M7" s="200"/>
      <c r="N7" s="200"/>
      <c r="O7" s="200"/>
      <c r="P7" s="200"/>
      <c r="Q7" s="201"/>
    </row>
    <row r="8" spans="1:19" ht="15" thickBot="1">
      <c r="J8" s="202"/>
      <c r="K8" s="203"/>
      <c r="L8" s="203"/>
      <c r="M8" s="203"/>
      <c r="N8" s="203"/>
      <c r="O8" s="203"/>
      <c r="P8" s="203"/>
      <c r="Q8" s="204"/>
    </row>
    <row r="9" spans="1:19" ht="15" thickBot="1">
      <c r="J9" s="4" t="s">
        <v>14</v>
      </c>
    </row>
    <row r="10" spans="1:19">
      <c r="J10" s="196"/>
      <c r="K10" s="197"/>
      <c r="L10" s="197"/>
      <c r="M10" s="197"/>
      <c r="N10" s="197"/>
      <c r="O10" s="197"/>
      <c r="P10" s="197"/>
      <c r="Q10" s="198"/>
    </row>
    <row r="11" spans="1:19">
      <c r="J11" s="199"/>
      <c r="K11" s="200"/>
      <c r="L11" s="200"/>
      <c r="M11" s="200"/>
      <c r="N11" s="200"/>
      <c r="O11" s="200"/>
      <c r="P11" s="200"/>
      <c r="Q11" s="201"/>
    </row>
    <row r="12" spans="1:19">
      <c r="J12" s="199"/>
      <c r="K12" s="200"/>
      <c r="L12" s="200"/>
      <c r="M12" s="200"/>
      <c r="N12" s="200"/>
      <c r="O12" s="200"/>
      <c r="P12" s="200"/>
      <c r="Q12" s="201"/>
    </row>
    <row r="13" spans="1:19">
      <c r="J13" s="199"/>
      <c r="K13" s="200"/>
      <c r="L13" s="200"/>
      <c r="M13" s="200"/>
      <c r="N13" s="200"/>
      <c r="O13" s="200"/>
      <c r="P13" s="200"/>
      <c r="Q13" s="201"/>
    </row>
    <row r="14" spans="1:19">
      <c r="J14" s="199"/>
      <c r="K14" s="200"/>
      <c r="L14" s="200"/>
      <c r="M14" s="200"/>
      <c r="N14" s="200"/>
      <c r="O14" s="200"/>
      <c r="P14" s="200"/>
      <c r="Q14" s="201"/>
    </row>
    <row r="15" spans="1:19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 t="s">
        <v>0</v>
      </c>
    </row>
    <row r="19" spans="3:17">
      <c r="D19" s="4" t="str">
        <f>'KPI 1a'!D19</f>
        <v>Budget 25/26</v>
      </c>
      <c r="E19" s="6">
        <f>Budget2526!E19</f>
        <v>10118.458388888888</v>
      </c>
      <c r="F19" s="6">
        <f>Budget2526!F19</f>
        <v>10118.458388888888</v>
      </c>
      <c r="G19" s="6">
        <f>Budget2526!G19</f>
        <v>10118.458388888888</v>
      </c>
      <c r="H19" s="6">
        <f>Budget2526!H19</f>
        <v>10118.458388888888</v>
      </c>
      <c r="I19" s="6">
        <f>Budget2526!I19</f>
        <v>10118.458388888888</v>
      </c>
      <c r="J19" s="6">
        <f>Budget2526!J19</f>
        <v>10118.458388888888</v>
      </c>
      <c r="K19" s="6">
        <f>Budget2526!K19</f>
        <v>10118.458388888888</v>
      </c>
      <c r="L19" s="6">
        <f>Budget2526!L19</f>
        <v>10118.458388888888</v>
      </c>
      <c r="M19" s="6">
        <f>Budget2526!M19</f>
        <v>10118.458388888888</v>
      </c>
      <c r="N19" s="6">
        <f>Budget2526!N19</f>
        <v>10118.458388888888</v>
      </c>
      <c r="O19" s="6">
        <f>Budget2526!O19</f>
        <v>10118.458388888888</v>
      </c>
      <c r="P19" s="6">
        <f>Budget2526!P19</f>
        <v>10118.458388888888</v>
      </c>
      <c r="Q19" s="6">
        <f>SUM(E19:P19)</f>
        <v>121421.50066666666</v>
      </c>
    </row>
    <row r="20" spans="3:17">
      <c r="D20" s="4" t="str">
        <f>'KPI 1a'!D20</f>
        <v>Actual 25/26</v>
      </c>
      <c r="E20" s="6">
        <f>'ACTUAL 2526'!D19</f>
        <v>9815.239999999998</v>
      </c>
      <c r="F20" s="6">
        <f>'ACTUAL 2526'!E19</f>
        <v>9435.68</v>
      </c>
      <c r="G20" s="6">
        <f>'ACTUAL 2526'!F19</f>
        <v>13434</v>
      </c>
      <c r="H20" s="6">
        <f>'ACTUAL 2526'!G19</f>
        <v>10392</v>
      </c>
      <c r="I20" s="6">
        <f>'ACTUAL 2526'!H19</f>
        <v>25653</v>
      </c>
      <c r="J20" s="6">
        <f>'ACTUAL 2526'!I19</f>
        <v>11418</v>
      </c>
      <c r="K20" s="6">
        <f>'ACTUAL 2526'!J19</f>
        <v>8778</v>
      </c>
      <c r="L20" s="6">
        <f>'ACTUAL 2526'!K19</f>
        <v>6981</v>
      </c>
      <c r="M20" s="6">
        <f>'ACTUAL 2526'!L19</f>
        <v>0</v>
      </c>
      <c r="N20" s="6">
        <f>'ACTUAL 2526'!M19</f>
        <v>0</v>
      </c>
      <c r="O20" s="6">
        <f>'ACTUAL 2526'!N19</f>
        <v>0</v>
      </c>
      <c r="P20" s="6">
        <f>'ACTUAL 2526'!O19</f>
        <v>0</v>
      </c>
      <c r="Q20" s="6">
        <f>SUM(E20:P20)</f>
        <v>95906.92</v>
      </c>
    </row>
    <row r="21" spans="3:17">
      <c r="D21" s="4" t="str">
        <f>'KPI 1a'!D21</f>
        <v>Difference</v>
      </c>
      <c r="E21" s="6">
        <f>IF(E20=0,0,E20-E19)</f>
        <v>-303.21838888889033</v>
      </c>
      <c r="F21" s="6">
        <f t="shared" ref="F21:P21" si="0">IF(F20=0,0,F20-F19)</f>
        <v>-682.778388888888</v>
      </c>
      <c r="G21" s="6">
        <f t="shared" si="0"/>
        <v>3315.5416111111117</v>
      </c>
      <c r="H21" s="6">
        <f t="shared" si="0"/>
        <v>273.54161111111171</v>
      </c>
      <c r="I21" s="6">
        <f t="shared" si="0"/>
        <v>15534.541611111112</v>
      </c>
      <c r="J21" s="6">
        <f t="shared" si="0"/>
        <v>1299.5416111111117</v>
      </c>
      <c r="K21" s="6">
        <f t="shared" si="0"/>
        <v>-1340.4583888888883</v>
      </c>
      <c r="L21" s="6">
        <f t="shared" si="0"/>
        <v>-3137.4583888888883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14959.252888888892</v>
      </c>
    </row>
    <row r="22" spans="3:17">
      <c r="D22" s="4" t="str">
        <f>'KPI 1a'!D22</f>
        <v>% realisation</v>
      </c>
      <c r="E22" s="10">
        <f>E20/E19</f>
        <v>0.97003314366328219</v>
      </c>
      <c r="F22" s="10">
        <f t="shared" ref="F22:P22" si="1">F20/F19</f>
        <v>0.93252150054412941</v>
      </c>
      <c r="G22" s="10">
        <f t="shared" si="1"/>
        <v>1.3276726042330638</v>
      </c>
      <c r="H22" s="10">
        <f t="shared" si="1"/>
        <v>1.0270339216309363</v>
      </c>
      <c r="I22" s="10">
        <f t="shared" si="1"/>
        <v>2.5352676281368751</v>
      </c>
      <c r="J22" s="10">
        <f t="shared" si="1"/>
        <v>1.1284327672423047</v>
      </c>
      <c r="K22" s="10">
        <f t="shared" si="1"/>
        <v>0.86752345689726318</v>
      </c>
      <c r="L22" s="10">
        <f t="shared" si="1"/>
        <v>0.68992723315103599</v>
      </c>
      <c r="M22" s="10">
        <f t="shared" si="1"/>
        <v>0</v>
      </c>
      <c r="N22" s="10">
        <f t="shared" si="1"/>
        <v>0</v>
      </c>
      <c r="O22" s="10">
        <f t="shared" si="1"/>
        <v>0</v>
      </c>
      <c r="P22" s="10">
        <f t="shared" si="1"/>
        <v>0</v>
      </c>
    </row>
    <row r="23" spans="3:17">
      <c r="D23" s="4" t="str">
        <f>'KPI 1a'!D23</f>
        <v>Actual 24/25</v>
      </c>
      <c r="E23" s="6">
        <f>Actual2425!D19</f>
        <v>8978.52</v>
      </c>
      <c r="F23" s="6">
        <f>Actual2425!E19</f>
        <v>13164.859999999999</v>
      </c>
      <c r="G23" s="6">
        <f>Actual2425!F19</f>
        <v>6434.15</v>
      </c>
      <c r="H23" s="6">
        <f>Actual2425!G19</f>
        <v>10202.209999999999</v>
      </c>
      <c r="I23" s="6">
        <f>Actual2425!H19</f>
        <v>11093</v>
      </c>
      <c r="J23" s="6">
        <f>Actual2425!I19</f>
        <v>8780.7206666666661</v>
      </c>
      <c r="K23" s="6">
        <f>Actual2425!J19</f>
        <v>10791.5</v>
      </c>
      <c r="L23" s="6">
        <f>Actual2425!K19</f>
        <v>12818.839999999986</v>
      </c>
      <c r="M23" s="6">
        <f>Actual2425!L19</f>
        <v>9552.950000000008</v>
      </c>
      <c r="N23" s="6">
        <f>Actual2425!M19</f>
        <v>10128.150000000001</v>
      </c>
      <c r="O23" s="6">
        <f>Actual2425!N19</f>
        <v>10040.920000000006</v>
      </c>
      <c r="P23" s="6">
        <f>Actual2425!O19</f>
        <v>9435.68</v>
      </c>
      <c r="Q23" s="6"/>
    </row>
    <row r="25" spans="3:17">
      <c r="C25" s="8" t="s">
        <v>4</v>
      </c>
      <c r="E25" s="12">
        <f>E18</f>
        <v>45839</v>
      </c>
      <c r="F25" s="12">
        <f t="shared" ref="F25:P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>Q18</f>
        <v>Total</v>
      </c>
    </row>
    <row r="26" spans="3:17">
      <c r="D26" s="4" t="str">
        <f>D19</f>
        <v>Budget 25/26</v>
      </c>
      <c r="E26" s="6">
        <f>SUM($E19:E19)</f>
        <v>10118.458388888888</v>
      </c>
      <c r="F26" s="6">
        <f>SUM($E19:F19)</f>
        <v>20236.916777777777</v>
      </c>
      <c r="G26" s="6">
        <f>SUM($E19:G19)</f>
        <v>30355.375166666665</v>
      </c>
      <c r="H26" s="6">
        <f>SUM($E19:H19)</f>
        <v>40473.833555555553</v>
      </c>
      <c r="I26" s="6">
        <f>SUM($E19:I19)</f>
        <v>50592.291944444441</v>
      </c>
      <c r="J26" s="6">
        <f>SUM($E19:J19)</f>
        <v>60710.75033333333</v>
      </c>
      <c r="K26" s="6">
        <f>SUM($E19:K19)</f>
        <v>70829.208722222218</v>
      </c>
      <c r="L26" s="6">
        <f>SUM($E19:L19)</f>
        <v>80947.667111111106</v>
      </c>
      <c r="M26" s="6">
        <f>SUM($E19:M19)</f>
        <v>91066.125499999995</v>
      </c>
      <c r="N26" s="6">
        <f>SUM($E19:N19)</f>
        <v>101184.58388888888</v>
      </c>
      <c r="O26" s="6">
        <f>SUM($E19:O19)</f>
        <v>111303.04227777777</v>
      </c>
      <c r="P26" s="6">
        <f>SUM($E19:P19)</f>
        <v>121421.50066666666</v>
      </c>
      <c r="Q26" s="6">
        <f>SUM(E26:P26)</f>
        <v>789239.75433333323</v>
      </c>
    </row>
    <row r="27" spans="3:17">
      <c r="D27" s="4" t="str">
        <f>D20</f>
        <v>Actual 25/26</v>
      </c>
      <c r="E27" s="6">
        <f>SUM($E20:E20)</f>
        <v>9815.239999999998</v>
      </c>
      <c r="F27" s="6">
        <f>SUM($E20:F20)</f>
        <v>19250.919999999998</v>
      </c>
      <c r="G27" s="6">
        <f>SUM($E20:G20)</f>
        <v>32684.92</v>
      </c>
      <c r="H27" s="6">
        <f>SUM($E20:H20)</f>
        <v>43076.92</v>
      </c>
      <c r="I27" s="6">
        <f>SUM($E20:I20)</f>
        <v>68729.919999999998</v>
      </c>
      <c r="J27" s="6">
        <f>SUM($E20:J20)</f>
        <v>80147.92</v>
      </c>
      <c r="K27" s="6">
        <f>SUM($E20:K20)</f>
        <v>88925.92</v>
      </c>
      <c r="L27" s="6">
        <f>SUM($E20:L20)</f>
        <v>95906.92</v>
      </c>
      <c r="M27" s="6">
        <f>SUM($E20:M20)</f>
        <v>95906.92</v>
      </c>
      <c r="N27" s="6">
        <f>SUM($E20:N20)</f>
        <v>95906.92</v>
      </c>
      <c r="O27" s="6">
        <f>SUM($E20:O20)</f>
        <v>95906.92</v>
      </c>
      <c r="P27" s="6">
        <f>SUM($E20:P20)</f>
        <v>95906.92</v>
      </c>
      <c r="Q27" s="6">
        <f>SUM(E27:P27)</f>
        <v>822166.3600000001</v>
      </c>
    </row>
    <row r="28" spans="3:17">
      <c r="D28" s="4" t="str">
        <f>D21</f>
        <v>Difference</v>
      </c>
      <c r="E28" s="6">
        <f>SUM($E21:E21)</f>
        <v>-303.21838888889033</v>
      </c>
      <c r="F28" s="6">
        <f>SUM($E21:F21)</f>
        <v>-985.99677777777833</v>
      </c>
      <c r="G28" s="6">
        <f>SUM($E21:G21)</f>
        <v>2329.5448333333334</v>
      </c>
      <c r="H28" s="6">
        <f>SUM($E21:H21)</f>
        <v>2603.0864444444451</v>
      </c>
      <c r="I28" s="6">
        <f>SUM($E21:I21)</f>
        <v>18137.628055555557</v>
      </c>
      <c r="J28" s="6">
        <f>SUM($E21:J21)</f>
        <v>19437.169666666668</v>
      </c>
      <c r="K28" s="6">
        <f>SUM($E21:K21)</f>
        <v>18096.71127777778</v>
      </c>
      <c r="L28" s="6">
        <f>SUM($E21:L21)</f>
        <v>14959.252888888892</v>
      </c>
      <c r="M28" s="6">
        <f>SUM($E21:M21)</f>
        <v>14959.252888888892</v>
      </c>
      <c r="N28" s="6">
        <f>SUM($E21:N21)</f>
        <v>14959.252888888892</v>
      </c>
      <c r="O28" s="6">
        <f>SUM($E21:O21)</f>
        <v>14959.252888888892</v>
      </c>
      <c r="P28" s="6">
        <f>SUM($E21:P21)</f>
        <v>14959.252888888892</v>
      </c>
      <c r="Q28" s="6">
        <f>SUM(E28:P28)</f>
        <v>134111.18955555558</v>
      </c>
    </row>
    <row r="29" spans="3:17">
      <c r="D29" s="4" t="str">
        <f>D22</f>
        <v>% realisation</v>
      </c>
      <c r="E29" s="10">
        <f t="shared" ref="E29:P29" si="3">E27/E26</f>
        <v>0.97003314366328219</v>
      </c>
      <c r="F29" s="10">
        <f t="shared" si="3"/>
        <v>0.95127732210370586</v>
      </c>
      <c r="G29" s="10">
        <f t="shared" si="3"/>
        <v>1.0767424161468251</v>
      </c>
      <c r="H29" s="10">
        <f t="shared" si="3"/>
        <v>1.064315292517853</v>
      </c>
      <c r="I29" s="10">
        <f t="shared" si="3"/>
        <v>1.3585057596416574</v>
      </c>
      <c r="J29" s="10">
        <f t="shared" si="3"/>
        <v>1.320160260908432</v>
      </c>
      <c r="K29" s="10">
        <f t="shared" si="3"/>
        <v>1.2554978603354079</v>
      </c>
      <c r="L29" s="10">
        <f t="shared" si="3"/>
        <v>1.1848015319373613</v>
      </c>
      <c r="M29" s="10">
        <f t="shared" si="3"/>
        <v>1.0531569172776545</v>
      </c>
      <c r="N29" s="10">
        <f t="shared" si="3"/>
        <v>0.94784122554988903</v>
      </c>
      <c r="O29" s="10">
        <f t="shared" si="3"/>
        <v>0.86167384140899006</v>
      </c>
      <c r="P29" s="10">
        <f t="shared" si="3"/>
        <v>0.78986768795824092</v>
      </c>
      <c r="Q29" s="6">
        <f>SUM(E29:P29)</f>
        <v>12.8338732594493</v>
      </c>
    </row>
    <row r="30" spans="3:17">
      <c r="D30" s="4" t="str">
        <f>'KPI 1a'!D30</f>
        <v>Actual 24/25</v>
      </c>
      <c r="E30" s="6">
        <f>SUM($E23:E23)</f>
        <v>8978.52</v>
      </c>
      <c r="F30" s="6">
        <f>SUM($E23:F23)</f>
        <v>22143.379999999997</v>
      </c>
      <c r="G30" s="6">
        <f>SUM($E23:G23)</f>
        <v>28577.53</v>
      </c>
      <c r="H30" s="6">
        <f>SUM($E23:H23)</f>
        <v>38779.74</v>
      </c>
      <c r="I30" s="6">
        <f>SUM($E23:I23)</f>
        <v>49872.74</v>
      </c>
      <c r="J30" s="6">
        <f>SUM($E23:J23)</f>
        <v>58653.460666666666</v>
      </c>
      <c r="K30" s="6">
        <f>SUM($E23:K23)</f>
        <v>69444.960666666666</v>
      </c>
      <c r="L30" s="6">
        <f>SUM($E23:L23)</f>
        <v>82263.800666666648</v>
      </c>
      <c r="M30" s="6">
        <f>SUM($E23:M23)</f>
        <v>91816.75066666666</v>
      </c>
      <c r="N30" s="6">
        <f>SUM($E23:N23)</f>
        <v>101944.90066666665</v>
      </c>
      <c r="O30" s="6">
        <f>SUM($E23:O23)</f>
        <v>111985.82066666667</v>
      </c>
      <c r="P30" s="6">
        <f>SUM($E23:P23)</f>
        <v>121421.50066666666</v>
      </c>
    </row>
  </sheetData>
  <mergeCells count="2">
    <mergeCell ref="J4:Q8"/>
    <mergeCell ref="J10:Q15"/>
  </mergeCells>
  <conditionalFormatting sqref="C3">
    <cfRule type="expression" dxfId="398" priority="2">
      <formula>S4&lt;S6</formula>
    </cfRule>
  </conditionalFormatting>
  <conditionalFormatting sqref="C4">
    <cfRule type="expression" dxfId="397" priority="1">
      <formula>AND(S4&gt;=S6,S4&lt;S5)</formula>
    </cfRule>
  </conditionalFormatting>
  <conditionalFormatting sqref="C5">
    <cfRule type="expression" dxfId="396" priority="3">
      <formula>S4&gt;=S5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44865" r:id="rId3" name="Spinner 1">
              <controlPr defaultSize="0" autoPict="0">
                <anchor moveWithCells="1" sizeWithCells="1">
                  <from>
                    <xdr:col>9</xdr:col>
                    <xdr:colOff>0</xdr:colOff>
                    <xdr:row>0</xdr:row>
                    <xdr:rowOff>0</xdr:rowOff>
                  </from>
                  <to>
                    <xdr:col>9</xdr:col>
                    <xdr:colOff>603250</xdr:colOff>
                    <xdr:row>1</xdr:row>
                    <xdr:rowOff>184150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8">
    <tabColor rgb="FFFFC000"/>
  </sheetPr>
  <dimension ref="A1:S30"/>
  <sheetViews>
    <sheetView workbookViewId="0">
      <selection activeCell="B1" sqref="B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8" width="11.1796875" style="4" customWidth="1"/>
    <col min="9" max="9" width="10.81640625" style="4" customWidth="1"/>
    <col min="10" max="16" width="11.1796875" style="4" customWidth="1"/>
    <col min="17" max="17" width="9.81640625" style="4" bestFit="1" customWidth="1"/>
    <col min="18" max="18" width="9.1796875" style="4" customWidth="1"/>
    <col min="19" max="16384" width="9.1796875" style="4"/>
  </cols>
  <sheetData>
    <row r="1" spans="1:19" ht="21">
      <c r="A1" s="5" t="s">
        <v>5</v>
      </c>
      <c r="B1" s="5" t="str">
        <f>+'Dashboard Production Quality'!A21</f>
        <v>2e</v>
      </c>
      <c r="C1" s="5" t="str">
        <f>'Dashboard Production Quality'!B21</f>
        <v>Total Power Consumption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19">
      <c r="A2" s="4" t="s">
        <v>15</v>
      </c>
      <c r="C2" s="4" t="s">
        <v>16</v>
      </c>
      <c r="R2" s="7"/>
    </row>
    <row r="3" spans="1:19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6">
        <f>INDEX(E27:P27,Actual_month)</f>
        <v>379455.92</v>
      </c>
    </row>
    <row r="5" spans="1:19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6">
        <f>INDEX(E26:P26,Actual_month)</f>
        <v>343969.30711111106</v>
      </c>
    </row>
    <row r="6" spans="1:19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6">
        <f>+S5*R6</f>
        <v>309572.37639999995</v>
      </c>
    </row>
    <row r="7" spans="1:19">
      <c r="J7" s="199"/>
      <c r="K7" s="200"/>
      <c r="L7" s="200"/>
      <c r="M7" s="200"/>
      <c r="N7" s="200"/>
      <c r="O7" s="200"/>
      <c r="P7" s="200"/>
      <c r="Q7" s="201"/>
    </row>
    <row r="8" spans="1:19" ht="15" thickBot="1">
      <c r="J8" s="202"/>
      <c r="K8" s="203"/>
      <c r="L8" s="203"/>
      <c r="M8" s="203"/>
      <c r="N8" s="203"/>
      <c r="O8" s="203"/>
      <c r="P8" s="203"/>
      <c r="Q8" s="204"/>
    </row>
    <row r="9" spans="1:19" ht="15" thickBot="1">
      <c r="J9" s="4" t="s">
        <v>14</v>
      </c>
    </row>
    <row r="10" spans="1:19">
      <c r="J10" s="196"/>
      <c r="K10" s="197"/>
      <c r="L10" s="197"/>
      <c r="M10" s="197"/>
      <c r="N10" s="197"/>
      <c r="O10" s="197"/>
      <c r="P10" s="197"/>
      <c r="Q10" s="198"/>
    </row>
    <row r="11" spans="1:19">
      <c r="J11" s="199"/>
      <c r="K11" s="200"/>
      <c r="L11" s="200"/>
      <c r="M11" s="200"/>
      <c r="N11" s="200"/>
      <c r="O11" s="200"/>
      <c r="P11" s="200"/>
      <c r="Q11" s="201"/>
    </row>
    <row r="12" spans="1:19">
      <c r="J12" s="199"/>
      <c r="K12" s="200"/>
      <c r="L12" s="200"/>
      <c r="M12" s="200"/>
      <c r="N12" s="200"/>
      <c r="O12" s="200"/>
      <c r="P12" s="200"/>
      <c r="Q12" s="201"/>
    </row>
    <row r="13" spans="1:19">
      <c r="J13" s="199"/>
      <c r="K13" s="200"/>
      <c r="L13" s="200"/>
      <c r="M13" s="200"/>
      <c r="N13" s="200"/>
      <c r="O13" s="200"/>
      <c r="P13" s="200"/>
      <c r="Q13" s="201"/>
    </row>
    <row r="14" spans="1:19">
      <c r="J14" s="199"/>
      <c r="K14" s="200"/>
      <c r="L14" s="200"/>
      <c r="M14" s="200"/>
      <c r="N14" s="200"/>
      <c r="O14" s="200"/>
      <c r="P14" s="200"/>
      <c r="Q14" s="201"/>
    </row>
    <row r="15" spans="1:19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 t="s">
        <v>0</v>
      </c>
    </row>
    <row r="19" spans="3:17">
      <c r="D19" s="4" t="str">
        <f>'KPI 1a'!D19</f>
        <v>Budget 25/26</v>
      </c>
      <c r="E19" s="6">
        <f>Budget2526!E20</f>
        <v>42996.163388888883</v>
      </c>
      <c r="F19" s="6">
        <f>Budget2526!F20</f>
        <v>42996.163388888883</v>
      </c>
      <c r="G19" s="6">
        <f>Budget2526!G20</f>
        <v>42996.163388888883</v>
      </c>
      <c r="H19" s="6">
        <f>Budget2526!H20</f>
        <v>42996.163388888883</v>
      </c>
      <c r="I19" s="6">
        <f>Budget2526!I20</f>
        <v>42996.163388888883</v>
      </c>
      <c r="J19" s="6">
        <f>Budget2526!J20</f>
        <v>42996.163388888883</v>
      </c>
      <c r="K19" s="6">
        <f>Budget2526!K20</f>
        <v>42996.163388888883</v>
      </c>
      <c r="L19" s="6">
        <f>Budget2526!L20</f>
        <v>42996.163388888883</v>
      </c>
      <c r="M19" s="6">
        <f>Budget2526!M20</f>
        <v>42996.163388888883</v>
      </c>
      <c r="N19" s="6">
        <f>Budget2526!N20</f>
        <v>42996.163388888883</v>
      </c>
      <c r="O19" s="6">
        <f>Budget2526!O20</f>
        <v>42996.163388888883</v>
      </c>
      <c r="P19" s="6">
        <f>Budget2526!P20</f>
        <v>42996.163388888883</v>
      </c>
      <c r="Q19" s="6">
        <f>SUM(E19:P19)</f>
        <v>515953.96066666656</v>
      </c>
    </row>
    <row r="20" spans="3:17">
      <c r="D20" s="4" t="str">
        <f>'KPI 1a'!D20</f>
        <v>Actual 25/26</v>
      </c>
      <c r="E20" s="6">
        <f>'ACTUAL 2526'!D20</f>
        <v>44877.24</v>
      </c>
      <c r="F20" s="6">
        <f>'ACTUAL 2526'!E20</f>
        <v>47601.68</v>
      </c>
      <c r="G20" s="6">
        <f>'ACTUAL 2526'!F20</f>
        <v>48365</v>
      </c>
      <c r="H20" s="6">
        <f>'ACTUAL 2526'!G20</f>
        <v>48480</v>
      </c>
      <c r="I20" s="6">
        <f>'ACTUAL 2526'!H20</f>
        <v>55659</v>
      </c>
      <c r="J20" s="6">
        <f>'ACTUAL 2526'!I20</f>
        <v>38077</v>
      </c>
      <c r="K20" s="6">
        <f>'ACTUAL 2526'!J20</f>
        <v>55227</v>
      </c>
      <c r="L20" s="6">
        <f>'ACTUAL 2526'!K20</f>
        <v>41169</v>
      </c>
      <c r="M20" s="6">
        <f>'ACTUAL 2526'!L20</f>
        <v>0</v>
      </c>
      <c r="N20" s="6">
        <f>'ACTUAL 2526'!M20</f>
        <v>0</v>
      </c>
      <c r="O20" s="6">
        <f>'ACTUAL 2526'!N20</f>
        <v>0</v>
      </c>
      <c r="P20" s="6">
        <f>'ACTUAL 2526'!O20</f>
        <v>0</v>
      </c>
      <c r="Q20" s="6">
        <f>SUM(E20:P20)</f>
        <v>379455.92</v>
      </c>
    </row>
    <row r="21" spans="3:17">
      <c r="D21" s="4" t="str">
        <f>'KPI 1a'!D21</f>
        <v>Difference</v>
      </c>
      <c r="E21" s="6">
        <f>IF(E20=0,0,E20-E19)</f>
        <v>1881.0766111111152</v>
      </c>
      <c r="F21" s="6">
        <f t="shared" ref="F21:P21" si="0">IF(F20=0,0,F20-F19)</f>
        <v>4605.5166111111175</v>
      </c>
      <c r="G21" s="6">
        <f t="shared" si="0"/>
        <v>5368.8366111111172</v>
      </c>
      <c r="H21" s="6">
        <f t="shared" si="0"/>
        <v>5483.8366111111172</v>
      </c>
      <c r="I21" s="6">
        <f t="shared" si="0"/>
        <v>12662.836611111117</v>
      </c>
      <c r="J21" s="6">
        <f t="shared" si="0"/>
        <v>-4919.1633888888828</v>
      </c>
      <c r="K21" s="6">
        <f t="shared" si="0"/>
        <v>12230.836611111117</v>
      </c>
      <c r="L21" s="6">
        <f t="shared" si="0"/>
        <v>-1827.1633888888828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35486.612888888936</v>
      </c>
    </row>
    <row r="22" spans="3:17">
      <c r="D22" s="4" t="str">
        <f>'KPI 1a'!D22</f>
        <v>% realisation</v>
      </c>
      <c r="E22" s="10">
        <f>E20/E19</f>
        <v>1.0437498712175148</v>
      </c>
      <c r="F22" s="10">
        <f t="shared" ref="F22:P22" si="1">F20/F19</f>
        <v>1.1071145946082548</v>
      </c>
      <c r="G22" s="10">
        <f t="shared" si="1"/>
        <v>1.1248678065191868</v>
      </c>
      <c r="H22" s="10">
        <f t="shared" si="1"/>
        <v>1.1275424637661569</v>
      </c>
      <c r="I22" s="10">
        <f t="shared" si="1"/>
        <v>1.2945108496444002</v>
      </c>
      <c r="J22" s="10">
        <f t="shared" si="1"/>
        <v>0.88559064341633564</v>
      </c>
      <c r="K22" s="10">
        <f t="shared" si="1"/>
        <v>1.2844634415514344</v>
      </c>
      <c r="L22" s="10">
        <f t="shared" si="1"/>
        <v>0.95750403652617389</v>
      </c>
      <c r="M22" s="10">
        <f t="shared" si="1"/>
        <v>0</v>
      </c>
      <c r="N22" s="10">
        <f t="shared" si="1"/>
        <v>0</v>
      </c>
      <c r="O22" s="10">
        <f t="shared" si="1"/>
        <v>0</v>
      </c>
      <c r="P22" s="10">
        <f t="shared" si="1"/>
        <v>0</v>
      </c>
    </row>
    <row r="23" spans="3:17">
      <c r="D23" s="4" t="str">
        <f>'KPI 1a'!D23</f>
        <v>Actual 24/25</v>
      </c>
      <c r="E23" s="6">
        <f>Actual2425!D21</f>
        <v>44357.520000000004</v>
      </c>
      <c r="F23" s="6">
        <f>Actual2425!E21</f>
        <v>48543.86</v>
      </c>
      <c r="G23" s="6">
        <f>Actual2425!F21</f>
        <v>39535.129999999997</v>
      </c>
      <c r="H23" s="6">
        <f>Actual2425!G21</f>
        <v>42297.21</v>
      </c>
      <c r="I23" s="6">
        <f>Actual2425!H21</f>
        <v>45553.679999999993</v>
      </c>
      <c r="J23" s="6">
        <f>Actual2425!I21</f>
        <v>32791.420666666665</v>
      </c>
      <c r="K23" s="6">
        <f>Actual2425!J21</f>
        <v>48624.600000000006</v>
      </c>
      <c r="L23" s="6">
        <f>Actual2425!K21</f>
        <v>40568.839999999982</v>
      </c>
      <c r="M23" s="6">
        <f>Actual2425!L21</f>
        <v>38481.950000000012</v>
      </c>
      <c r="N23" s="6">
        <f>Actual2425!M21</f>
        <v>40869.15</v>
      </c>
      <c r="O23" s="6">
        <f>Actual2425!N21</f>
        <v>43948.920000000006</v>
      </c>
      <c r="P23" s="6">
        <f>Actual2425!O21</f>
        <v>50381.68</v>
      </c>
      <c r="Q23" s="6"/>
    </row>
    <row r="25" spans="3:17">
      <c r="C25" s="8" t="s">
        <v>4</v>
      </c>
      <c r="E25" s="12">
        <f>E18</f>
        <v>45839</v>
      </c>
      <c r="F25" s="12">
        <f t="shared" ref="F25:P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>Q18</f>
        <v>Total</v>
      </c>
    </row>
    <row r="26" spans="3:17">
      <c r="D26" s="4" t="str">
        <f>D19</f>
        <v>Budget 25/26</v>
      </c>
      <c r="E26" s="6">
        <f>SUM($E19:E19)</f>
        <v>42996.163388888883</v>
      </c>
      <c r="F26" s="6">
        <f>SUM($E19:F19)</f>
        <v>85992.326777777766</v>
      </c>
      <c r="G26" s="6">
        <f>SUM($E19:G19)</f>
        <v>128988.49016666666</v>
      </c>
      <c r="H26" s="6">
        <f>SUM($E19:H19)</f>
        <v>171984.65355555553</v>
      </c>
      <c r="I26" s="6">
        <f>SUM($E19:I19)</f>
        <v>214980.81694444441</v>
      </c>
      <c r="J26" s="6">
        <f>SUM($E19:J19)</f>
        <v>257976.98033333328</v>
      </c>
      <c r="K26" s="6">
        <f>SUM($E19:K19)</f>
        <v>300973.14372222219</v>
      </c>
      <c r="L26" s="6">
        <f>SUM($E19:L19)</f>
        <v>343969.30711111106</v>
      </c>
      <c r="M26" s="6">
        <f>SUM($E19:M19)</f>
        <v>386965.47049999994</v>
      </c>
      <c r="N26" s="6">
        <f>SUM($E19:N19)</f>
        <v>429961.63388888881</v>
      </c>
      <c r="O26" s="6">
        <f>SUM($E19:O19)</f>
        <v>472957.79727777769</v>
      </c>
      <c r="P26" s="6">
        <f>SUM($E19:P19)</f>
        <v>515953.96066666656</v>
      </c>
      <c r="Q26" s="6">
        <f>SUM(E26:P26)</f>
        <v>3353700.7443333324</v>
      </c>
    </row>
    <row r="27" spans="3:17">
      <c r="D27" s="4" t="str">
        <f>D20</f>
        <v>Actual 25/26</v>
      </c>
      <c r="E27" s="6">
        <f>SUM($E20:E20)</f>
        <v>44877.24</v>
      </c>
      <c r="F27" s="6">
        <f>SUM($E20:F20)</f>
        <v>92478.92</v>
      </c>
      <c r="G27" s="6">
        <f>SUM($E20:G20)</f>
        <v>140843.91999999998</v>
      </c>
      <c r="H27" s="6">
        <f>SUM($E20:H20)</f>
        <v>189323.91999999998</v>
      </c>
      <c r="I27" s="6">
        <f>SUM($E20:I20)</f>
        <v>244982.91999999998</v>
      </c>
      <c r="J27" s="6">
        <f>SUM($E20:J20)</f>
        <v>283059.92</v>
      </c>
      <c r="K27" s="6">
        <f>SUM($E20:K20)</f>
        <v>338286.92</v>
      </c>
      <c r="L27" s="6">
        <f>SUM($E20:L20)</f>
        <v>379455.92</v>
      </c>
      <c r="M27" s="6">
        <f>SUM($E20:M20)</f>
        <v>379455.92</v>
      </c>
      <c r="N27" s="6">
        <f>SUM($E20:N20)</f>
        <v>379455.92</v>
      </c>
      <c r="O27" s="6">
        <f>SUM($E20:O20)</f>
        <v>379455.92</v>
      </c>
      <c r="P27" s="6">
        <f>SUM($E20:P20)</f>
        <v>379455.92</v>
      </c>
      <c r="Q27" s="6">
        <f>SUM(E27:P27)</f>
        <v>3231133.3599999994</v>
      </c>
    </row>
    <row r="28" spans="3:17">
      <c r="D28" s="4" t="str">
        <f>D21</f>
        <v>Difference</v>
      </c>
      <c r="E28" s="6">
        <f>SUM($E21:E21)</f>
        <v>1881.0766111111152</v>
      </c>
      <c r="F28" s="6">
        <f>SUM($E21:F21)</f>
        <v>6486.5932222222327</v>
      </c>
      <c r="G28" s="6">
        <f>SUM($E21:G21)</f>
        <v>11855.42983333335</v>
      </c>
      <c r="H28" s="6">
        <f>SUM($E21:H21)</f>
        <v>17339.266444444467</v>
      </c>
      <c r="I28" s="6">
        <f>SUM($E21:I21)</f>
        <v>30002.103055555584</v>
      </c>
      <c r="J28" s="6">
        <f>SUM($E21:J21)</f>
        <v>25082.939666666702</v>
      </c>
      <c r="K28" s="6">
        <f>SUM($E21:K21)</f>
        <v>37313.776277777819</v>
      </c>
      <c r="L28" s="6">
        <f>SUM($E21:L21)</f>
        <v>35486.612888888936</v>
      </c>
      <c r="M28" s="6">
        <f>SUM($E21:M21)</f>
        <v>35486.612888888936</v>
      </c>
      <c r="N28" s="6">
        <f>SUM($E21:N21)</f>
        <v>35486.612888888936</v>
      </c>
      <c r="O28" s="6">
        <f>SUM($E21:O21)</f>
        <v>35486.612888888936</v>
      </c>
      <c r="P28" s="6">
        <f>SUM($E21:P21)</f>
        <v>35486.612888888936</v>
      </c>
      <c r="Q28" s="6">
        <f>SUM(E28:P28)</f>
        <v>307394.24955555587</v>
      </c>
    </row>
    <row r="29" spans="3:17">
      <c r="D29" s="4" t="str">
        <f>D22</f>
        <v>% realisation</v>
      </c>
      <c r="E29" s="10">
        <f t="shared" ref="E29:P29" si="3">E27/E26</f>
        <v>1.0437498712175148</v>
      </c>
      <c r="F29" s="10">
        <f t="shared" si="3"/>
        <v>1.0754322329128847</v>
      </c>
      <c r="G29" s="10">
        <f t="shared" si="3"/>
        <v>1.0919107574483187</v>
      </c>
      <c r="H29" s="10">
        <f t="shared" si="3"/>
        <v>1.1008186840277783</v>
      </c>
      <c r="I29" s="10">
        <f t="shared" si="3"/>
        <v>1.1395571171511025</v>
      </c>
      <c r="J29" s="10">
        <f t="shared" si="3"/>
        <v>1.0972293715286414</v>
      </c>
      <c r="K29" s="10">
        <f t="shared" si="3"/>
        <v>1.1239770958176118</v>
      </c>
      <c r="L29" s="10">
        <f t="shared" si="3"/>
        <v>1.1031679634061822</v>
      </c>
      <c r="M29" s="10">
        <f t="shared" si="3"/>
        <v>0.9805937452499397</v>
      </c>
      <c r="N29" s="10">
        <f t="shared" si="3"/>
        <v>0.88253437072494567</v>
      </c>
      <c r="O29" s="10">
        <f t="shared" si="3"/>
        <v>0.80230397338631432</v>
      </c>
      <c r="P29" s="10">
        <f t="shared" si="3"/>
        <v>0.73544530893745474</v>
      </c>
      <c r="Q29" s="6">
        <f>SUM(E29:P29)</f>
        <v>12.176720491808689</v>
      </c>
    </row>
    <row r="30" spans="3:17">
      <c r="D30" s="4" t="str">
        <f>'KPI 1a'!D30</f>
        <v>Actual 24/25</v>
      </c>
      <c r="E30" s="6">
        <f>SUM($E23:E23)</f>
        <v>44357.520000000004</v>
      </c>
      <c r="F30" s="6">
        <f>SUM($E23:F23)</f>
        <v>92901.38</v>
      </c>
      <c r="G30" s="6">
        <f>SUM($E23:G23)</f>
        <v>132436.51</v>
      </c>
      <c r="H30" s="6">
        <f>SUM($E23:H23)</f>
        <v>174733.72</v>
      </c>
      <c r="I30" s="6">
        <f>SUM($E23:I23)</f>
        <v>220287.4</v>
      </c>
      <c r="J30" s="6">
        <f>SUM($E23:J23)</f>
        <v>253078.82066666667</v>
      </c>
      <c r="K30" s="6">
        <f>SUM($E23:K23)</f>
        <v>301703.4206666667</v>
      </c>
      <c r="L30" s="6">
        <f>SUM($E23:L23)</f>
        <v>342272.26066666667</v>
      </c>
      <c r="M30" s="6">
        <f>SUM($E23:M23)</f>
        <v>380754.21066666668</v>
      </c>
      <c r="N30" s="6">
        <f>SUM($E23:N23)</f>
        <v>421623.3606666667</v>
      </c>
      <c r="O30" s="6">
        <f>SUM($E23:O23)</f>
        <v>465572.28066666669</v>
      </c>
      <c r="P30" s="6">
        <f>SUM($E23:P23)</f>
        <v>515953.96066666668</v>
      </c>
    </row>
  </sheetData>
  <mergeCells count="2">
    <mergeCell ref="J4:Q8"/>
    <mergeCell ref="J10:Q15"/>
  </mergeCells>
  <conditionalFormatting sqref="C3">
    <cfRule type="expression" dxfId="395" priority="2">
      <formula>S4&lt;S6</formula>
    </cfRule>
  </conditionalFormatting>
  <conditionalFormatting sqref="C4">
    <cfRule type="expression" dxfId="394" priority="1">
      <formula>AND(S4&gt;=S6,S4&lt;S5)</formula>
    </cfRule>
  </conditionalFormatting>
  <conditionalFormatting sqref="C5">
    <cfRule type="expression" dxfId="393" priority="3">
      <formula>S4&gt;=S5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80033" r:id="rId3" name="Spinner 1">
              <controlPr defaultSize="0" autoPict="0">
                <anchor moveWithCells="1" sizeWithCells="1">
                  <from>
                    <xdr:col>9</xdr:col>
                    <xdr:colOff>0</xdr:colOff>
                    <xdr:row>0</xdr:row>
                    <xdr:rowOff>0</xdr:rowOff>
                  </from>
                  <to>
                    <xdr:col>9</xdr:col>
                    <xdr:colOff>603250</xdr:colOff>
                    <xdr:row>1</xdr:row>
                    <xdr:rowOff>184150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7">
    <tabColor rgb="FFFFC000"/>
  </sheetPr>
  <dimension ref="A1:S30"/>
  <sheetViews>
    <sheetView workbookViewId="0">
      <selection activeCell="L1" sqref="L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8" width="11.1796875" style="4" customWidth="1"/>
    <col min="9" max="9" width="10.81640625" style="4" customWidth="1"/>
    <col min="10" max="16" width="11.1796875" style="4" customWidth="1"/>
    <col min="17" max="17" width="9.81640625" style="4" bestFit="1" customWidth="1"/>
    <col min="18" max="18" width="9.1796875" style="4" customWidth="1"/>
    <col min="19" max="16384" width="9.1796875" style="4"/>
  </cols>
  <sheetData>
    <row r="1" spans="1:19" ht="21">
      <c r="A1" s="5" t="s">
        <v>5</v>
      </c>
      <c r="B1" s="5" t="str">
        <f>+'Dashboard Production Quality'!A22</f>
        <v>2f</v>
      </c>
      <c r="C1" s="5" t="str">
        <f>'Dashboard Production Quality'!B22</f>
        <v>% Solar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19">
      <c r="A2" s="4" t="s">
        <v>15</v>
      </c>
      <c r="C2" s="4" t="s">
        <v>16</v>
      </c>
      <c r="R2" s="7"/>
    </row>
    <row r="3" spans="1:19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6">
        <f>INDEX(E27:P27,Actual_month)</f>
        <v>0.24979114420302292</v>
      </c>
    </row>
    <row r="5" spans="1:19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6">
        <f>INDEX(E26:P26,Actual_month)</f>
        <v>0.23533398311310053</v>
      </c>
    </row>
    <row r="6" spans="1:19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6">
        <f>+S5*R6</f>
        <v>0.21180058480179048</v>
      </c>
    </row>
    <row r="7" spans="1:19">
      <c r="J7" s="199"/>
      <c r="K7" s="200"/>
      <c r="L7" s="200"/>
      <c r="M7" s="200"/>
      <c r="N7" s="200"/>
      <c r="O7" s="200"/>
      <c r="P7" s="200"/>
      <c r="Q7" s="201"/>
    </row>
    <row r="8" spans="1:19" ht="15" thickBot="1">
      <c r="J8" s="202"/>
      <c r="K8" s="203"/>
      <c r="L8" s="203"/>
      <c r="M8" s="203"/>
      <c r="N8" s="203"/>
      <c r="O8" s="203"/>
      <c r="P8" s="203"/>
      <c r="Q8" s="204"/>
    </row>
    <row r="9" spans="1:19" ht="15" thickBot="1">
      <c r="J9" s="4" t="s">
        <v>14</v>
      </c>
    </row>
    <row r="10" spans="1:19">
      <c r="J10" s="196"/>
      <c r="K10" s="197"/>
      <c r="L10" s="197"/>
      <c r="M10" s="197"/>
      <c r="N10" s="197"/>
      <c r="O10" s="197"/>
      <c r="P10" s="197"/>
      <c r="Q10" s="198"/>
    </row>
    <row r="11" spans="1:19">
      <c r="J11" s="199"/>
      <c r="K11" s="200"/>
      <c r="L11" s="200"/>
      <c r="M11" s="200"/>
      <c r="N11" s="200"/>
      <c r="O11" s="200"/>
      <c r="P11" s="200"/>
      <c r="Q11" s="201"/>
    </row>
    <row r="12" spans="1:19">
      <c r="J12" s="199"/>
      <c r="K12" s="200"/>
      <c r="L12" s="200"/>
      <c r="M12" s="200"/>
      <c r="N12" s="200"/>
      <c r="O12" s="200"/>
      <c r="P12" s="200"/>
      <c r="Q12" s="201"/>
    </row>
    <row r="13" spans="1:19">
      <c r="J13" s="199"/>
      <c r="K13" s="200"/>
      <c r="L13" s="200"/>
      <c r="M13" s="200"/>
      <c r="N13" s="200"/>
      <c r="O13" s="200"/>
      <c r="P13" s="200"/>
      <c r="Q13" s="201"/>
    </row>
    <row r="14" spans="1:19">
      <c r="J14" s="199"/>
      <c r="K14" s="200"/>
      <c r="L14" s="200"/>
      <c r="M14" s="200"/>
      <c r="N14" s="200"/>
      <c r="O14" s="200"/>
      <c r="P14" s="200"/>
      <c r="Q14" s="201"/>
    </row>
    <row r="15" spans="1:19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 t="s">
        <v>0</v>
      </c>
    </row>
    <row r="19" spans="3:17">
      <c r="D19" s="4" t="str">
        <f>'KPI 1a'!D19</f>
        <v>Budget 25/26</v>
      </c>
      <c r="E19" s="10">
        <f>Budget2526!E21</f>
        <v>0.23533398311310055</v>
      </c>
      <c r="F19" s="10">
        <f>Budget2526!F21</f>
        <v>0.23533398311310055</v>
      </c>
      <c r="G19" s="10">
        <f>Budget2526!G21</f>
        <v>0.23533398311310055</v>
      </c>
      <c r="H19" s="10">
        <f>Budget2526!H21</f>
        <v>0.23533398311310055</v>
      </c>
      <c r="I19" s="10">
        <f>Budget2526!I21</f>
        <v>0.23533398311310055</v>
      </c>
      <c r="J19" s="10">
        <f>Budget2526!J21</f>
        <v>0.23533398311310055</v>
      </c>
      <c r="K19" s="10">
        <f>Budget2526!K21</f>
        <v>0.23533398311310055</v>
      </c>
      <c r="L19" s="10">
        <f>Budget2526!L21</f>
        <v>0.23533398311310055</v>
      </c>
      <c r="M19" s="10">
        <f>Budget2526!M21</f>
        <v>0.23533398311310055</v>
      </c>
      <c r="N19" s="10">
        <f>Budget2526!N21</f>
        <v>0.23533398311310055</v>
      </c>
      <c r="O19" s="10">
        <f>Budget2526!O21</f>
        <v>0.23533398311310055</v>
      </c>
      <c r="P19" s="10">
        <f>Budget2526!P21</f>
        <v>0.23533398311310055</v>
      </c>
      <c r="Q19" s="10">
        <f>AVERAGE(E19:P19)</f>
        <v>0.23533398311310053</v>
      </c>
    </row>
    <row r="20" spans="3:17">
      <c r="D20" s="4" t="str">
        <f>'KPI 1a'!D20</f>
        <v>Actual 25/26</v>
      </c>
      <c r="E20" s="160">
        <f>'ACTUAL 2526'!D21</f>
        <v>0.21871309376423323</v>
      </c>
      <c r="F20" s="160">
        <f>'ACTUAL 2526'!E21</f>
        <v>0.19822157537297003</v>
      </c>
      <c r="G20" s="160">
        <f>'ACTUAL 2526'!F21</f>
        <v>0.27776284503256488</v>
      </c>
      <c r="H20" s="160">
        <f>'ACTUAL 2526'!G21</f>
        <v>0.21435643564356435</v>
      </c>
      <c r="I20" s="160">
        <f>'ACTUAL 2526'!H21</f>
        <v>0.46089581199805962</v>
      </c>
      <c r="J20" s="160">
        <f>'ACTUAL 2526'!I21</f>
        <v>0.29986606087664469</v>
      </c>
      <c r="K20" s="160">
        <f>'ACTUAL 2526'!J21</f>
        <v>0.15894399478515944</v>
      </c>
      <c r="L20" s="160">
        <f>'ACTUAL 2526'!K21</f>
        <v>0.1695693361509874</v>
      </c>
      <c r="M20" s="160" t="e">
        <f>'ACTUAL 2526'!L21</f>
        <v>#DIV/0!</v>
      </c>
      <c r="N20" s="160" t="e">
        <f>'ACTUAL 2526'!M21</f>
        <v>#DIV/0!</v>
      </c>
      <c r="O20" s="160" t="e">
        <f>'ACTUAL 2526'!N21</f>
        <v>#DIV/0!</v>
      </c>
      <c r="P20" s="160" t="e">
        <f>'ACTUAL 2526'!O21</f>
        <v>#DIV/0!</v>
      </c>
      <c r="Q20" s="6" t="e">
        <f>AVERAGE(E20:P20)</f>
        <v>#DIV/0!</v>
      </c>
    </row>
    <row r="21" spans="3:17">
      <c r="D21" s="4" t="str">
        <f>'KPI 1a'!D21</f>
        <v>Difference</v>
      </c>
      <c r="E21" s="6">
        <f>IF(E20=0,0,E20-E19)</f>
        <v>-1.6620889348867324E-2</v>
      </c>
      <c r="F21" s="6">
        <f t="shared" ref="F21:P21" si="0">IF(F20=0,0,F20-F19)</f>
        <v>-3.7112407740130526E-2</v>
      </c>
      <c r="G21" s="6">
        <f t="shared" si="0"/>
        <v>4.2428861919464322E-2</v>
      </c>
      <c r="H21" s="6">
        <f t="shared" si="0"/>
        <v>-2.0977547469536201E-2</v>
      </c>
      <c r="I21" s="6">
        <f t="shared" si="0"/>
        <v>0.22556182888495907</v>
      </c>
      <c r="J21" s="6">
        <f t="shared" si="0"/>
        <v>6.4532077763544138E-2</v>
      </c>
      <c r="K21" s="6">
        <f t="shared" si="0"/>
        <v>-7.6389988327941111E-2</v>
      </c>
      <c r="L21" s="6">
        <f t="shared" si="0"/>
        <v>-6.5764646962113149E-2</v>
      </c>
      <c r="M21" s="6" t="e">
        <f t="shared" si="0"/>
        <v>#DIV/0!</v>
      </c>
      <c r="N21" s="6" t="e">
        <f t="shared" si="0"/>
        <v>#DIV/0!</v>
      </c>
      <c r="O21" s="6" t="e">
        <f t="shared" si="0"/>
        <v>#DIV/0!</v>
      </c>
      <c r="P21" s="6" t="e">
        <f t="shared" si="0"/>
        <v>#DIV/0!</v>
      </c>
      <c r="Q21" s="6" t="e">
        <f>SUM(E21:P21)</f>
        <v>#DIV/0!</v>
      </c>
    </row>
    <row r="22" spans="3:17">
      <c r="D22" s="4" t="str">
        <f>'KPI 1a'!D22</f>
        <v>% realisation</v>
      </c>
      <c r="E22" s="10">
        <f>E20/E19</f>
        <v>0.92937318644337319</v>
      </c>
      <c r="F22" s="10">
        <f t="shared" ref="F22:P22" si="1">F20/F19</f>
        <v>0.84229898610820497</v>
      </c>
      <c r="G22" s="10">
        <f t="shared" si="1"/>
        <v>1.1802921165834055</v>
      </c>
      <c r="H22" s="10">
        <f t="shared" si="1"/>
        <v>0.91086052599783485</v>
      </c>
      <c r="I22" s="10">
        <f t="shared" si="1"/>
        <v>1.9584753799732995</v>
      </c>
      <c r="J22" s="10">
        <f t="shared" si="1"/>
        <v>1.2742148707546852</v>
      </c>
      <c r="K22" s="10">
        <f t="shared" si="1"/>
        <v>0.67539754642563288</v>
      </c>
      <c r="L22" s="10">
        <f t="shared" si="1"/>
        <v>0.72054759753712694</v>
      </c>
      <c r="M22" s="10" t="e">
        <f t="shared" si="1"/>
        <v>#DIV/0!</v>
      </c>
      <c r="N22" s="10" t="e">
        <f t="shared" si="1"/>
        <v>#DIV/0!</v>
      </c>
      <c r="O22" s="10" t="e">
        <f t="shared" si="1"/>
        <v>#DIV/0!</v>
      </c>
      <c r="P22" s="10" t="e">
        <f t="shared" si="1"/>
        <v>#DIV/0!</v>
      </c>
    </row>
    <row r="23" spans="3:17">
      <c r="D23" s="4" t="str">
        <f>'KPI 1a'!D23</f>
        <v>Actual 24/25</v>
      </c>
      <c r="E23" s="10">
        <f>Actual2425!D20</f>
        <v>0.2024125785210715</v>
      </c>
      <c r="F23" s="10">
        <f>Actual2425!E20</f>
        <v>0.27119516247780873</v>
      </c>
      <c r="G23" s="10">
        <f>Actual2425!F20</f>
        <v>0.1627451332523758</v>
      </c>
      <c r="H23" s="10">
        <f>Actual2425!G20</f>
        <v>0.24120290676382672</v>
      </c>
      <c r="I23" s="10">
        <f>Actual2425!H20</f>
        <v>0.24351490373554896</v>
      </c>
      <c r="J23" s="10">
        <f>Actual2425!I20</f>
        <v>0.2677749389367719</v>
      </c>
      <c r="K23" s="10">
        <f>Actual2425!J20</f>
        <v>0.22193498764000114</v>
      </c>
      <c r="L23" s="10">
        <f>Actual2425!K20</f>
        <v>0.31597748419723098</v>
      </c>
      <c r="M23" s="10">
        <f>Actual2425!L20</f>
        <v>0.2482449564016378</v>
      </c>
      <c r="N23" s="10">
        <f>Actual2425!M20</f>
        <v>0.2478189539053296</v>
      </c>
      <c r="O23" s="10">
        <f>Actual2425!N20</f>
        <v>0.22846795780192106</v>
      </c>
      <c r="P23" s="10">
        <f>Actual2425!O20</f>
        <v>0.18728394924504305</v>
      </c>
      <c r="Q23" s="6"/>
    </row>
    <row r="25" spans="3:17">
      <c r="C25" s="8" t="s">
        <v>4</v>
      </c>
      <c r="E25" s="12">
        <f>E18</f>
        <v>45839</v>
      </c>
      <c r="F25" s="12">
        <f t="shared" ref="F25:P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>Q18</f>
        <v>Total</v>
      </c>
    </row>
    <row r="26" spans="3:17">
      <c r="D26" s="4" t="str">
        <f>D19</f>
        <v>Budget 25/26</v>
      </c>
      <c r="E26" s="10">
        <f>AVERAGE($E19:E19)</f>
        <v>0.23533398311310055</v>
      </c>
      <c r="F26" s="10">
        <f>AVERAGE($E19:F19)</f>
        <v>0.23533398311310055</v>
      </c>
      <c r="G26" s="10">
        <f>AVERAGE($E19:G19)</f>
        <v>0.23533398311310058</v>
      </c>
      <c r="H26" s="10">
        <f>AVERAGE($E19:H19)</f>
        <v>0.23533398311310055</v>
      </c>
      <c r="I26" s="10">
        <f>AVERAGE($E19:I19)</f>
        <v>0.23533398311310055</v>
      </c>
      <c r="J26" s="10">
        <f>AVERAGE($E19:J19)</f>
        <v>0.23533398311310053</v>
      </c>
      <c r="K26" s="10">
        <f>AVERAGE($E19:K19)</f>
        <v>0.23533398311310053</v>
      </c>
      <c r="L26" s="10">
        <f>AVERAGE($E19:L19)</f>
        <v>0.23533398311310053</v>
      </c>
      <c r="M26" s="10">
        <f>AVERAGE($E19:M19)</f>
        <v>0.23533398311310055</v>
      </c>
      <c r="N26" s="10">
        <f>AVERAGE($E19:N19)</f>
        <v>0.23533398311310055</v>
      </c>
      <c r="O26" s="10">
        <f>AVERAGE($E19:O19)</f>
        <v>0.23533398311310053</v>
      </c>
      <c r="P26" s="10">
        <f>AVERAGE($E19:P19)</f>
        <v>0.23533398311310053</v>
      </c>
      <c r="Q26" s="10">
        <f>AVERAGE(E26:P26)</f>
        <v>0.23533398311310053</v>
      </c>
    </row>
    <row r="27" spans="3:17">
      <c r="D27" s="4" t="str">
        <f>D20</f>
        <v>Actual 25/26</v>
      </c>
      <c r="E27" s="10">
        <f>AVERAGE($E20:E20)</f>
        <v>0.21871309376423323</v>
      </c>
      <c r="F27" s="10">
        <f>AVERAGE($E20:F20)</f>
        <v>0.20846733456860161</v>
      </c>
      <c r="G27" s="10">
        <f>AVERAGE($E20:G20)</f>
        <v>0.23156583805658937</v>
      </c>
      <c r="H27" s="10">
        <f>AVERAGE($E20:H20)</f>
        <v>0.22726348745333311</v>
      </c>
      <c r="I27" s="10">
        <f>AVERAGE($E20:I20)</f>
        <v>0.27398995236227841</v>
      </c>
      <c r="J27" s="10">
        <f>AVERAGE($E20:J20)</f>
        <v>0.27830263711467279</v>
      </c>
      <c r="K27" s="10">
        <f>AVERAGE($E20:K20)</f>
        <v>0.26125140249617085</v>
      </c>
      <c r="L27" s="10">
        <f>AVERAGE($E20:L20)</f>
        <v>0.24979114420302292</v>
      </c>
      <c r="M27" s="10" t="e">
        <f>AVERAGE($E20:M20)</f>
        <v>#DIV/0!</v>
      </c>
      <c r="N27" s="10" t="e">
        <f>AVERAGE($E20:N20)</f>
        <v>#DIV/0!</v>
      </c>
      <c r="O27" s="10" t="e">
        <f>AVERAGE($E20:O20)</f>
        <v>#DIV/0!</v>
      </c>
      <c r="P27" s="10" t="e">
        <f>AVERAGE($E20:P20)</f>
        <v>#DIV/0!</v>
      </c>
      <c r="Q27" s="6" t="e">
        <f>AVERAGE(E27:P27)</f>
        <v>#DIV/0!</v>
      </c>
    </row>
    <row r="28" spans="3:17">
      <c r="D28" s="4" t="str">
        <f>D21</f>
        <v>Difference</v>
      </c>
      <c r="E28" s="6">
        <f>SUM($E21:E21)</f>
        <v>-1.6620889348867324E-2</v>
      </c>
      <c r="F28" s="6">
        <f>SUM($E21:F21)</f>
        <v>-5.373329708899785E-2</v>
      </c>
      <c r="G28" s="6">
        <f>SUM($E21:G21)</f>
        <v>-1.1304435169533528E-2</v>
      </c>
      <c r="H28" s="6">
        <f>SUM($E21:H21)</f>
        <v>-3.2281982639069728E-2</v>
      </c>
      <c r="I28" s="6">
        <f>SUM($E21:I21)</f>
        <v>0.19327984624588934</v>
      </c>
      <c r="J28" s="6">
        <f>SUM($E21:J21)</f>
        <v>0.25781192400943348</v>
      </c>
      <c r="K28" s="6">
        <f>SUM($E21:K21)</f>
        <v>0.18142193568149237</v>
      </c>
      <c r="L28" s="6">
        <f>SUM($E21:L21)</f>
        <v>0.11565728871937922</v>
      </c>
      <c r="M28" s="6" t="e">
        <f>SUM($E21:M21)</f>
        <v>#DIV/0!</v>
      </c>
      <c r="N28" s="6" t="e">
        <f>SUM($E21:N21)</f>
        <v>#DIV/0!</v>
      </c>
      <c r="O28" s="6" t="e">
        <f>SUM($E21:O21)</f>
        <v>#DIV/0!</v>
      </c>
      <c r="P28" s="6" t="e">
        <f>SUM($E21:P21)</f>
        <v>#DIV/0!</v>
      </c>
      <c r="Q28" s="6" t="e">
        <f>SUM(E28:P28)</f>
        <v>#DIV/0!</v>
      </c>
    </row>
    <row r="29" spans="3:17">
      <c r="D29" s="4" t="str">
        <f>D22</f>
        <v>% realisation</v>
      </c>
      <c r="E29" s="10">
        <f t="shared" ref="E29:P29" si="3">E27/E26</f>
        <v>0.92937318644337319</v>
      </c>
      <c r="F29" s="10">
        <f t="shared" si="3"/>
        <v>0.88583608627578903</v>
      </c>
      <c r="G29" s="10">
        <f t="shared" si="3"/>
        <v>0.98398809637832774</v>
      </c>
      <c r="H29" s="10">
        <f t="shared" si="3"/>
        <v>0.9657062037832046</v>
      </c>
      <c r="I29" s="10">
        <f t="shared" si="3"/>
        <v>1.1642600390212234</v>
      </c>
      <c r="J29" s="10">
        <f t="shared" si="3"/>
        <v>1.182585844310134</v>
      </c>
      <c r="K29" s="10">
        <f t="shared" si="3"/>
        <v>1.1101303731837766</v>
      </c>
      <c r="L29" s="10">
        <f t="shared" si="3"/>
        <v>1.0614325262279454</v>
      </c>
      <c r="M29" s="10" t="e">
        <f t="shared" si="3"/>
        <v>#DIV/0!</v>
      </c>
      <c r="N29" s="10" t="e">
        <f t="shared" si="3"/>
        <v>#DIV/0!</v>
      </c>
      <c r="O29" s="10" t="e">
        <f t="shared" si="3"/>
        <v>#DIV/0!</v>
      </c>
      <c r="P29" s="10" t="e">
        <f t="shared" si="3"/>
        <v>#DIV/0!</v>
      </c>
      <c r="Q29" s="6" t="e">
        <f>SUM(E29:P29)</f>
        <v>#DIV/0!</v>
      </c>
    </row>
    <row r="30" spans="3:17">
      <c r="D30" s="4" t="str">
        <f>'KPI 1a'!D30</f>
        <v>Actual 24/25</v>
      </c>
      <c r="E30" s="10">
        <f>SUM($E23:E23)</f>
        <v>0.2024125785210715</v>
      </c>
      <c r="F30" s="10">
        <f>AVERAGE($E23:F23)</f>
        <v>0.23680387049944013</v>
      </c>
      <c r="G30" s="10">
        <f>AVERAGE($E23:G23)</f>
        <v>0.2121176247504187</v>
      </c>
      <c r="H30" s="10">
        <f>AVERAGE($E23:H23)</f>
        <v>0.2193889452537707</v>
      </c>
      <c r="I30" s="10">
        <f>AVERAGE($E23:I23)</f>
        <v>0.22421413695012635</v>
      </c>
      <c r="J30" s="10">
        <f>AVERAGE($E23:J23)</f>
        <v>0.23147427061456727</v>
      </c>
      <c r="K30" s="10">
        <f>AVERAGE($E23:K23)</f>
        <v>0.23011151590391496</v>
      </c>
      <c r="L30" s="10">
        <f>AVERAGE($E23:L23)</f>
        <v>0.24084476194057947</v>
      </c>
      <c r="M30" s="10">
        <f>AVERAGE($E23:M23)</f>
        <v>0.24166700576958591</v>
      </c>
      <c r="N30" s="10">
        <f>AVERAGE($E23:N23)</f>
        <v>0.24228220058316027</v>
      </c>
      <c r="O30" s="10">
        <f>AVERAGE($E23:O23)</f>
        <v>0.24102636033032035</v>
      </c>
      <c r="P30" s="10">
        <f>AVERAGE($E23:P23)</f>
        <v>0.2365478260732139</v>
      </c>
    </row>
  </sheetData>
  <mergeCells count="2">
    <mergeCell ref="J4:Q8"/>
    <mergeCell ref="J10:Q15"/>
  </mergeCells>
  <conditionalFormatting sqref="C3">
    <cfRule type="expression" dxfId="392" priority="2">
      <formula>S4&lt;S6</formula>
    </cfRule>
  </conditionalFormatting>
  <conditionalFormatting sqref="C4">
    <cfRule type="expression" dxfId="391" priority="1">
      <formula>AND(S4&gt;=S6,S4&lt;S5)</formula>
    </cfRule>
  </conditionalFormatting>
  <conditionalFormatting sqref="C5">
    <cfRule type="expression" dxfId="390" priority="3">
      <formula>S4&gt;=S5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86177" r:id="rId3" name="Spinner 1">
              <controlPr defaultSize="0" autoPict="0">
                <anchor moveWithCells="1" sizeWithCells="1">
                  <from>
                    <xdr:col>9</xdr:col>
                    <xdr:colOff>0</xdr:colOff>
                    <xdr:row>0</xdr:row>
                    <xdr:rowOff>0</xdr:rowOff>
                  </from>
                  <to>
                    <xdr:col>9</xdr:col>
                    <xdr:colOff>603250</xdr:colOff>
                    <xdr:row>1</xdr:row>
                    <xdr:rowOff>184150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1">
    <tabColor rgb="FFFFC000"/>
  </sheetPr>
  <dimension ref="A1:S30"/>
  <sheetViews>
    <sheetView zoomScale="90" zoomScaleNormal="90" zoomScalePageLayoutView="90" workbookViewId="0">
      <pane ySplit="2" topLeftCell="A11" activePane="bottomLeft" state="frozen"/>
      <selection activeCell="D31" sqref="D31"/>
      <selection pane="bottomLeft" activeCell="L1" sqref="L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19" ht="21">
      <c r="A1" s="5" t="s">
        <v>5</v>
      </c>
      <c r="B1" s="5" t="str">
        <f>'Dashboard Production Quality'!A23</f>
        <v>2g</v>
      </c>
      <c r="C1" s="5" t="str">
        <f>'Dashboard Production Quality'!B23</f>
        <v>Power  Efficiency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19">
      <c r="A2" s="4" t="s">
        <v>15</v>
      </c>
      <c r="C2" s="4" t="s">
        <v>46</v>
      </c>
      <c r="R2" s="7"/>
    </row>
    <row r="3" spans="1:19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>
      <c r="C4" s="2" t="s">
        <v>6</v>
      </c>
      <c r="E4" s="11"/>
      <c r="F4" s="11"/>
      <c r="G4" s="11"/>
      <c r="H4" s="11"/>
      <c r="I4" s="11"/>
      <c r="J4" s="205"/>
      <c r="K4" s="206"/>
      <c r="L4" s="206"/>
      <c r="M4" s="206"/>
      <c r="N4" s="206"/>
      <c r="O4" s="206"/>
      <c r="P4" s="206"/>
      <c r="Q4" s="207"/>
      <c r="R4" s="4" t="s">
        <v>26</v>
      </c>
      <c r="S4" s="56">
        <f>INDEX(E27:P27,Actual_month)</f>
        <v>2.2106639290507824</v>
      </c>
    </row>
    <row r="5" spans="1:19" ht="25.5" customHeight="1">
      <c r="C5" s="2" t="s">
        <v>6</v>
      </c>
      <c r="E5" s="11"/>
      <c r="F5" s="11"/>
      <c r="G5" s="11"/>
      <c r="H5" s="11"/>
      <c r="I5" s="11"/>
      <c r="J5" s="208"/>
      <c r="K5" s="209"/>
      <c r="L5" s="209"/>
      <c r="M5" s="209"/>
      <c r="N5" s="209"/>
      <c r="O5" s="209"/>
      <c r="P5" s="209"/>
      <c r="Q5" s="210"/>
      <c r="R5" s="4" t="s">
        <v>27</v>
      </c>
      <c r="S5" s="54">
        <f>INDEX(E26:P26,Actual_month)</f>
        <v>2.2192344145178784</v>
      </c>
    </row>
    <row r="6" spans="1:19">
      <c r="J6" s="208"/>
      <c r="K6" s="209"/>
      <c r="L6" s="209"/>
      <c r="M6" s="209"/>
      <c r="N6" s="209"/>
      <c r="O6" s="209"/>
      <c r="P6" s="209"/>
      <c r="Q6" s="210"/>
      <c r="R6" s="7">
        <v>0.9</v>
      </c>
      <c r="S6" s="54">
        <f>+S5/R6</f>
        <v>2.4658160161309759</v>
      </c>
    </row>
    <row r="7" spans="1:19">
      <c r="J7" s="208"/>
      <c r="K7" s="209"/>
      <c r="L7" s="209"/>
      <c r="M7" s="209"/>
      <c r="N7" s="209"/>
      <c r="O7" s="209"/>
      <c r="P7" s="209"/>
      <c r="Q7" s="210"/>
    </row>
    <row r="8" spans="1:19" ht="15" thickBot="1">
      <c r="J8" s="211"/>
      <c r="K8" s="212"/>
      <c r="L8" s="212"/>
      <c r="M8" s="212"/>
      <c r="N8" s="212"/>
      <c r="O8" s="212"/>
      <c r="P8" s="212"/>
      <c r="Q8" s="213"/>
    </row>
    <row r="9" spans="1:19" ht="15" thickBot="1">
      <c r="J9" s="4" t="s">
        <v>14</v>
      </c>
    </row>
    <row r="10" spans="1:19">
      <c r="J10" s="205"/>
      <c r="K10" s="206"/>
      <c r="L10" s="206"/>
      <c r="M10" s="206"/>
      <c r="N10" s="206"/>
      <c r="O10" s="206"/>
      <c r="P10" s="206"/>
      <c r="Q10" s="207"/>
    </row>
    <row r="11" spans="1:19">
      <c r="J11" s="208"/>
      <c r="K11" s="209"/>
      <c r="L11" s="209"/>
      <c r="M11" s="209"/>
      <c r="N11" s="209"/>
      <c r="O11" s="209"/>
      <c r="P11" s="209"/>
      <c r="Q11" s="210"/>
    </row>
    <row r="12" spans="1:19">
      <c r="J12" s="208"/>
      <c r="K12" s="209"/>
      <c r="L12" s="209"/>
      <c r="M12" s="209"/>
      <c r="N12" s="209"/>
      <c r="O12" s="209"/>
      <c r="P12" s="209"/>
      <c r="Q12" s="210"/>
    </row>
    <row r="13" spans="1:19">
      <c r="J13" s="208"/>
      <c r="K13" s="209"/>
      <c r="L13" s="209"/>
      <c r="M13" s="209"/>
      <c r="N13" s="209"/>
      <c r="O13" s="209"/>
      <c r="P13" s="209"/>
      <c r="Q13" s="210"/>
    </row>
    <row r="14" spans="1:19">
      <c r="J14" s="208"/>
      <c r="K14" s="209"/>
      <c r="L14" s="209"/>
      <c r="M14" s="209"/>
      <c r="N14" s="209"/>
      <c r="O14" s="209"/>
      <c r="P14" s="209"/>
      <c r="Q14" s="210"/>
    </row>
    <row r="15" spans="1:19" ht="15" thickBot="1">
      <c r="J15" s="211"/>
      <c r="K15" s="212"/>
      <c r="L15" s="212"/>
      <c r="M15" s="212"/>
      <c r="N15" s="212"/>
      <c r="O15" s="212"/>
      <c r="P15" s="212"/>
      <c r="Q15" s="213"/>
    </row>
    <row r="18" spans="3:17">
      <c r="C18" s="8" t="s">
        <v>10</v>
      </c>
      <c r="E18" s="12">
        <f>'KPI 6c'!E18</f>
        <v>45839</v>
      </c>
      <c r="F18" s="12">
        <f>'KPI 6c'!F18</f>
        <v>45870</v>
      </c>
      <c r="G18" s="12">
        <f>'KPI 6c'!G18</f>
        <v>45901</v>
      </c>
      <c r="H18" s="12">
        <f>'KPI 6c'!H18</f>
        <v>45931</v>
      </c>
      <c r="I18" s="12">
        <f>'KPI 6c'!I18</f>
        <v>45962</v>
      </c>
      <c r="J18" s="12">
        <f>'KPI 6c'!J18</f>
        <v>45992</v>
      </c>
      <c r="K18" s="12">
        <f>'KPI 6c'!K18</f>
        <v>46023</v>
      </c>
      <c r="L18" s="12">
        <f>'KPI 6c'!L18</f>
        <v>46054</v>
      </c>
      <c r="M18" s="12">
        <f>'KPI 6c'!M18</f>
        <v>46082</v>
      </c>
      <c r="N18" s="12">
        <f>'KPI 6c'!N18</f>
        <v>46113</v>
      </c>
      <c r="O18" s="12">
        <f>'KPI 6c'!O18</f>
        <v>46143</v>
      </c>
      <c r="P18" s="12">
        <f>'KPI 6c'!P18</f>
        <v>46174</v>
      </c>
      <c r="Q18" s="9"/>
    </row>
    <row r="19" spans="3:17">
      <c r="D19" s="4" t="str">
        <f>'KPI 6c'!D19</f>
        <v>Budget 25/26</v>
      </c>
      <c r="E19" s="69">
        <f>Budget2526!E22</f>
        <v>2.2393835098379626</v>
      </c>
      <c r="F19" s="69">
        <f>Budget2526!F22</f>
        <v>2.233566929292929</v>
      </c>
      <c r="G19" s="69">
        <f>Budget2526!G22</f>
        <v>2.2277804864709267</v>
      </c>
      <c r="H19" s="69">
        <f>Budget2526!H22</f>
        <v>2.2220239477461954</v>
      </c>
      <c r="I19" s="69">
        <f>Budget2526!I22</f>
        <v>2.2162970819014887</v>
      </c>
      <c r="J19" s="69">
        <f>Budget2526!J22</f>
        <v>2.2105996600971149</v>
      </c>
      <c r="K19" s="69">
        <f>Budget2526!K22</f>
        <v>2.2049314558404554</v>
      </c>
      <c r="L19" s="69">
        <f>Budget2526!L22</f>
        <v>2.1992922449559531</v>
      </c>
      <c r="M19" s="69">
        <f>Budget2526!M22</f>
        <v>2.1936818055555554</v>
      </c>
      <c r="N19" s="69">
        <f>Budget2526!N22</f>
        <v>2.1880999180096126</v>
      </c>
      <c r="O19" s="69">
        <f>Budget2526!O22</f>
        <v>2.1825463649182173</v>
      </c>
      <c r="P19" s="69">
        <f>Budget2526!P22</f>
        <v>2.1770209310829816</v>
      </c>
      <c r="Q19" s="54"/>
    </row>
    <row r="20" spans="3:17">
      <c r="D20" s="4" t="str">
        <f>'KPI 6c'!D20</f>
        <v>Actual 25/26</v>
      </c>
      <c r="E20" s="69">
        <f>'ACTUAL 2526'!D22</f>
        <v>2.328986454927604</v>
      </c>
      <c r="F20" s="69">
        <f>'ACTUAL 2526'!E22</f>
        <v>2.2187787825114196</v>
      </c>
      <c r="G20" s="69">
        <f>'ACTUAL 2526'!F22</f>
        <v>2.3924119509299566</v>
      </c>
      <c r="H20" s="69">
        <f>'ACTUAL 2526'!G22</f>
        <v>2.0175621124474592</v>
      </c>
      <c r="I20" s="69">
        <f>'ACTUAL 2526'!H22</f>
        <v>3.0553329307789427</v>
      </c>
      <c r="J20" s="69">
        <f>'ACTUAL 2526'!I22</f>
        <v>2.1833142201834863</v>
      </c>
      <c r="K20" s="69">
        <f>'ACTUAL 2526'!J22</f>
        <v>2.0574078903252246</v>
      </c>
      <c r="L20" s="69">
        <f>'ACTUAL 2526'!K22</f>
        <v>1.4315170903021663</v>
      </c>
      <c r="M20" s="69" t="e">
        <f>'ACTUAL 2526'!L22</f>
        <v>#DIV/0!</v>
      </c>
      <c r="N20" s="69" t="e">
        <f>'ACTUAL 2526'!M22</f>
        <v>#DIV/0!</v>
      </c>
      <c r="O20" s="69" t="e">
        <f>'ACTUAL 2526'!N22</f>
        <v>#DIV/0!</v>
      </c>
      <c r="P20" s="69" t="e">
        <f>'ACTUAL 2526'!O22</f>
        <v>#DIV/0!</v>
      </c>
      <c r="Q20" s="54"/>
    </row>
    <row r="21" spans="3:17">
      <c r="D21" s="4" t="str">
        <f>'KPI 6c'!D21</f>
        <v>Difference</v>
      </c>
      <c r="E21" s="6">
        <f>IF(E20=0,0,E20-E19)</f>
        <v>8.9602945089641395E-2</v>
      </c>
      <c r="F21" s="6">
        <f t="shared" ref="F21:P21" si="0">IF(F20=0,0,F20-F19)</f>
        <v>-1.4788146781509415E-2</v>
      </c>
      <c r="G21" s="6">
        <f t="shared" si="0"/>
        <v>0.16463146445902987</v>
      </c>
      <c r="H21" s="6">
        <f t="shared" si="0"/>
        <v>-0.20446183529873618</v>
      </c>
      <c r="I21" s="6">
        <f t="shared" si="0"/>
        <v>0.83903584887745408</v>
      </c>
      <c r="J21" s="6">
        <f t="shared" si="0"/>
        <v>-2.728543991362864E-2</v>
      </c>
      <c r="K21" s="6">
        <f t="shared" si="0"/>
        <v>-0.14752356551523071</v>
      </c>
      <c r="L21" s="6">
        <f t="shared" si="0"/>
        <v>-0.76777515465378676</v>
      </c>
      <c r="M21" s="6" t="e">
        <f t="shared" si="0"/>
        <v>#DIV/0!</v>
      </c>
      <c r="N21" s="6" t="e">
        <f t="shared" si="0"/>
        <v>#DIV/0!</v>
      </c>
      <c r="O21" s="6" t="e">
        <f t="shared" si="0"/>
        <v>#DIV/0!</v>
      </c>
      <c r="P21" s="6" t="e">
        <f t="shared" si="0"/>
        <v>#DIV/0!</v>
      </c>
      <c r="Q21" s="54"/>
    </row>
    <row r="22" spans="3:17">
      <c r="D22" s="4" t="str">
        <f>'KPI 6c'!D22</f>
        <v>% realisation</v>
      </c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</row>
    <row r="23" spans="3:17">
      <c r="D23" s="4" t="str">
        <f>'KPI 1a'!D23</f>
        <v>Actual 24/25</v>
      </c>
      <c r="E23" s="54">
        <f>Actual2425!D17</f>
        <v>2.4779187000589911</v>
      </c>
      <c r="F23" s="54">
        <f>Actual2425!E17</f>
        <v>2.5643145943010603</v>
      </c>
      <c r="G23" s="54">
        <f>Actual2425!F17</f>
        <v>2.0109568430294007</v>
      </c>
      <c r="H23" s="54">
        <f>Actual2425!G17</f>
        <v>2.1446823074855867</v>
      </c>
      <c r="I23" s="54">
        <f>Actual2425!H17</f>
        <v>2.3509538269713901</v>
      </c>
      <c r="J23" s="54">
        <f>Actual2425!I17</f>
        <v>2.2493586735921136</v>
      </c>
      <c r="K23" s="54">
        <f>Actual2425!J17</f>
        <v>2.1266882435269423</v>
      </c>
      <c r="L23" s="54">
        <f>Actual2425!K17</f>
        <v>1.8041821577870667</v>
      </c>
      <c r="M23" s="54">
        <f>Actual2425!L17</f>
        <v>1.6830803883834855</v>
      </c>
      <c r="N23" s="54">
        <f>Actual2425!M17</f>
        <v>2.9508667223109515</v>
      </c>
      <c r="O23" s="54">
        <f>Actual2425!N17</f>
        <v>2.2600284477465498</v>
      </c>
      <c r="P23" s="54">
        <f>Actual2425!O17</f>
        <v>2.3506790053758677</v>
      </c>
      <c r="Q23" s="54"/>
    </row>
    <row r="24" spans="3:17"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</row>
    <row r="25" spans="3:17">
      <c r="C25" s="8" t="s">
        <v>4</v>
      </c>
      <c r="E25" s="12">
        <f>E18</f>
        <v>45839</v>
      </c>
      <c r="F25" s="12">
        <f t="shared" ref="F25:P25" si="1">F18</f>
        <v>45870</v>
      </c>
      <c r="G25" s="12">
        <f t="shared" si="1"/>
        <v>45901</v>
      </c>
      <c r="H25" s="12">
        <f t="shared" si="1"/>
        <v>45931</v>
      </c>
      <c r="I25" s="12">
        <f t="shared" si="1"/>
        <v>45962</v>
      </c>
      <c r="J25" s="12">
        <f t="shared" si="1"/>
        <v>45992</v>
      </c>
      <c r="K25" s="12">
        <f t="shared" si="1"/>
        <v>46023</v>
      </c>
      <c r="L25" s="12">
        <f t="shared" si="1"/>
        <v>46054</v>
      </c>
      <c r="M25" s="12">
        <f t="shared" si="1"/>
        <v>46082</v>
      </c>
      <c r="N25" s="12">
        <f t="shared" si="1"/>
        <v>46113</v>
      </c>
      <c r="O25" s="12">
        <f t="shared" si="1"/>
        <v>46143</v>
      </c>
      <c r="P25" s="12">
        <f t="shared" si="1"/>
        <v>46174</v>
      </c>
    </row>
    <row r="26" spans="3:17">
      <c r="D26" s="4" t="str">
        <f>D19</f>
        <v>Budget 25/26</v>
      </c>
      <c r="E26" s="83">
        <f>+E19</f>
        <v>2.2393835098379626</v>
      </c>
      <c r="F26" s="83">
        <f>AVERAGE($E19:F19)</f>
        <v>2.2364752195654458</v>
      </c>
      <c r="G26" s="83">
        <f>AVERAGE($E19:G19)</f>
        <v>2.2335769752006063</v>
      </c>
      <c r="H26" s="83">
        <f>AVERAGE($E19:H19)</f>
        <v>2.2306887183370034</v>
      </c>
      <c r="I26" s="83">
        <f>AVERAGE($E19:I19)</f>
        <v>2.2278103910499008</v>
      </c>
      <c r="J26" s="83">
        <f>AVERAGE($E19:J19)</f>
        <v>2.2249419358911031</v>
      </c>
      <c r="K26" s="83">
        <f>AVERAGE($E19:K19)</f>
        <v>2.2220832958838677</v>
      </c>
      <c r="L26" s="83">
        <f>AVERAGE($E19:L19)</f>
        <v>2.2192344145178784</v>
      </c>
      <c r="M26" s="83">
        <f>AVERAGE($E19:M19)</f>
        <v>2.2163952357442871</v>
      </c>
      <c r="N26" s="83">
        <f>AVERAGE($E19:N19)</f>
        <v>2.2135657039708194</v>
      </c>
      <c r="O26" s="83">
        <f>AVERAGE($E19:O19)</f>
        <v>2.2107457640569468</v>
      </c>
      <c r="P26" s="83">
        <f>AVERAGE($E19:P19)</f>
        <v>2.2079353613091164</v>
      </c>
    </row>
    <row r="27" spans="3:17">
      <c r="D27" s="4" t="str">
        <f>D20</f>
        <v>Actual 25/26</v>
      </c>
      <c r="E27" s="83">
        <f>+E20</f>
        <v>2.328986454927604</v>
      </c>
      <c r="F27" s="83">
        <f>AVERAGE($E20:F20)</f>
        <v>2.2738826187195116</v>
      </c>
      <c r="G27" s="83">
        <f>AVERAGE($E20:G20)</f>
        <v>2.313392396122993</v>
      </c>
      <c r="H27" s="83">
        <f>AVERAGE($E20:H20)</f>
        <v>2.2394348252041096</v>
      </c>
      <c r="I27" s="83">
        <f>AVERAGE($E20:I20)</f>
        <v>2.4026144463190762</v>
      </c>
      <c r="J27" s="83">
        <f>AVERAGE($E20:J20)</f>
        <v>2.366064408629811</v>
      </c>
      <c r="K27" s="83">
        <f>AVERAGE($E20:K20)</f>
        <v>2.321970620300585</v>
      </c>
      <c r="L27" s="83">
        <f>AVERAGE($E20:L20)</f>
        <v>2.2106639290507824</v>
      </c>
      <c r="M27" s="83" t="e">
        <f>AVERAGE($E20:M20)</f>
        <v>#DIV/0!</v>
      </c>
      <c r="N27" s="83" t="e">
        <f>AVERAGE($E20:N20)</f>
        <v>#DIV/0!</v>
      </c>
      <c r="O27" s="83" t="e">
        <f>AVERAGE($E20:O20)</f>
        <v>#DIV/0!</v>
      </c>
      <c r="P27" s="83" t="e">
        <f>AVERAGE($E20:P20)</f>
        <v>#DIV/0!</v>
      </c>
    </row>
    <row r="28" spans="3:17">
      <c r="D28" s="4" t="str">
        <f>D21</f>
        <v>Difference</v>
      </c>
      <c r="E28" s="6">
        <f>SUM($E21:E21)</f>
        <v>8.9602945089641395E-2</v>
      </c>
      <c r="F28" s="6">
        <f>SUM($E21:F21)</f>
        <v>7.481479830813198E-2</v>
      </c>
      <c r="G28" s="6">
        <f>SUM($E21:G21)</f>
        <v>0.23944626276716185</v>
      </c>
      <c r="H28" s="6">
        <f>SUM($E21:H21)</f>
        <v>3.4984427468425672E-2</v>
      </c>
      <c r="I28" s="6">
        <f>SUM($E21:I21)</f>
        <v>0.87402027634587975</v>
      </c>
      <c r="J28" s="6">
        <f>SUM($E21:J21)</f>
        <v>0.84673483643225111</v>
      </c>
      <c r="K28" s="6">
        <f>SUM($E21:K21)</f>
        <v>0.6992112709170204</v>
      </c>
      <c r="L28" s="6">
        <f>SUM($E21:L21)</f>
        <v>-6.8563883736766362E-2</v>
      </c>
      <c r="M28" s="6" t="e">
        <f>SUM($E21:M21)</f>
        <v>#DIV/0!</v>
      </c>
      <c r="N28" s="6" t="e">
        <f>SUM($E21:N21)</f>
        <v>#DIV/0!</v>
      </c>
      <c r="O28" s="6" t="e">
        <f>SUM($E21:O21)</f>
        <v>#DIV/0!</v>
      </c>
      <c r="P28" s="6" t="e">
        <f>SUM($E21:P21)</f>
        <v>#DIV/0!</v>
      </c>
    </row>
    <row r="29" spans="3:17">
      <c r="D29" s="4" t="str">
        <f>D22</f>
        <v>% realisation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spans="3:17">
      <c r="D30" s="4" t="str">
        <f>'KPI 1a'!D30</f>
        <v>Actual 24/25</v>
      </c>
      <c r="E30" s="54">
        <f>AVERAGE($E23)</f>
        <v>2.4779187000589911</v>
      </c>
      <c r="F30" s="54">
        <f>AVERAGE($E23:F23)</f>
        <v>2.5211166471800257</v>
      </c>
      <c r="G30" s="54">
        <f>AVERAGE($E23:G23)</f>
        <v>2.3510633791298172</v>
      </c>
      <c r="H30" s="54">
        <f>AVERAGE($E23:H23)</f>
        <v>2.2994681112187596</v>
      </c>
      <c r="I30" s="54">
        <f>AVERAGE($E23:I23)</f>
        <v>2.3097652543692857</v>
      </c>
      <c r="J30" s="54">
        <f>AVERAGE($E23:J23)</f>
        <v>2.2996974909064236</v>
      </c>
      <c r="K30" s="54">
        <f>AVERAGE($E23:K23)</f>
        <v>2.2749818841379263</v>
      </c>
      <c r="L30" s="54">
        <f>AVERAGE($E23:L23)</f>
        <v>2.2161319183440691</v>
      </c>
      <c r="M30" s="54">
        <f>AVERAGE($E23:M23)</f>
        <v>2.1569039705706707</v>
      </c>
      <c r="N30" s="54">
        <f>AVERAGE($E23:N23)</f>
        <v>2.2363002457446988</v>
      </c>
      <c r="O30" s="54">
        <f>AVERAGE($E23:O23)</f>
        <v>2.2384573550175944</v>
      </c>
      <c r="P30" s="54">
        <f>AVERAGE($E23:P23)</f>
        <v>2.2478091592141172</v>
      </c>
    </row>
  </sheetData>
  <mergeCells count="2">
    <mergeCell ref="J4:Q8"/>
    <mergeCell ref="J10:Q15"/>
  </mergeCells>
  <conditionalFormatting sqref="C3">
    <cfRule type="expression" dxfId="389" priority="2">
      <formula>S4&gt;S6</formula>
    </cfRule>
  </conditionalFormatting>
  <conditionalFormatting sqref="C4">
    <cfRule type="expression" dxfId="388" priority="1">
      <formula>AND(S4&gt;S5,S4&lt;=S6)</formula>
    </cfRule>
  </conditionalFormatting>
  <conditionalFormatting sqref="C5">
    <cfRule type="expression" dxfId="387" priority="3">
      <formula>S4&lt;=S5</formula>
    </cfRule>
  </conditionalFormatting>
  <hyperlinks>
    <hyperlink ref="L1" location="'Dashboard Production Quality'!A1" display="Dashboard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049" r:id="rId4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2">
    <tabColor rgb="FFFFC000"/>
  </sheetPr>
  <dimension ref="A1:T30"/>
  <sheetViews>
    <sheetView zoomScale="90" zoomScaleNormal="90" zoomScalePageLayoutView="90" workbookViewId="0">
      <pane ySplit="2" topLeftCell="A13" activePane="bottomLeft" state="frozen"/>
      <selection activeCell="D31" sqref="D31"/>
      <selection pane="bottomLeft" activeCell="L1" sqref="L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>
      <c r="A1" s="5" t="s">
        <v>5</v>
      </c>
      <c r="B1" s="5" t="str">
        <f>'Dashboard Production Quality'!A24</f>
        <v>2h</v>
      </c>
      <c r="C1" s="5" t="str">
        <f>'Dashboard Production Quality'!B24</f>
        <v>Production Loss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20">
      <c r="A2" s="4" t="s">
        <v>15</v>
      </c>
      <c r="C2" s="4" t="s">
        <v>16</v>
      </c>
      <c r="R2" s="7"/>
    </row>
    <row r="3" spans="1:20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27">
        <f>INDEX(E27:P27,Actual_month)</f>
        <v>12032.900000000001</v>
      </c>
      <c r="T4" s="26"/>
    </row>
    <row r="5" spans="1:20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26">
        <f>INDEX(E26:P26,Actual_month)</f>
        <v>3100</v>
      </c>
      <c r="T5" s="26"/>
    </row>
    <row r="6" spans="1:20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26">
        <f>+S5/R6</f>
        <v>3444.4444444444443</v>
      </c>
      <c r="T6" s="26"/>
    </row>
    <row r="7" spans="1:20">
      <c r="J7" s="199"/>
      <c r="K7" s="200"/>
      <c r="L7" s="200"/>
      <c r="M7" s="200"/>
      <c r="N7" s="200"/>
      <c r="O7" s="200"/>
      <c r="P7" s="200"/>
      <c r="Q7" s="201"/>
    </row>
    <row r="8" spans="1:20" ht="15" thickBot="1">
      <c r="J8" s="202"/>
      <c r="K8" s="203"/>
      <c r="L8" s="203"/>
      <c r="M8" s="203"/>
      <c r="N8" s="203"/>
      <c r="O8" s="203"/>
      <c r="P8" s="203"/>
      <c r="Q8" s="204"/>
    </row>
    <row r="9" spans="1:20" ht="15" thickBot="1">
      <c r="J9" s="4" t="s">
        <v>14</v>
      </c>
    </row>
    <row r="10" spans="1:20">
      <c r="J10" s="196"/>
      <c r="K10" s="197"/>
      <c r="L10" s="197"/>
      <c r="M10" s="197"/>
      <c r="N10" s="197"/>
      <c r="O10" s="197"/>
      <c r="P10" s="197"/>
      <c r="Q10" s="198"/>
    </row>
    <row r="11" spans="1:20">
      <c r="J11" s="199"/>
      <c r="K11" s="200"/>
      <c r="L11" s="200"/>
      <c r="M11" s="200"/>
      <c r="N11" s="200"/>
      <c r="O11" s="200"/>
      <c r="P11" s="200"/>
      <c r="Q11" s="201"/>
    </row>
    <row r="12" spans="1:20">
      <c r="J12" s="199"/>
      <c r="K12" s="200"/>
      <c r="L12" s="200"/>
      <c r="M12" s="200"/>
      <c r="N12" s="200"/>
      <c r="O12" s="200"/>
      <c r="P12" s="200"/>
      <c r="Q12" s="201"/>
    </row>
    <row r="13" spans="1:20">
      <c r="J13" s="199"/>
      <c r="K13" s="200"/>
      <c r="L13" s="200"/>
      <c r="M13" s="200"/>
      <c r="N13" s="200"/>
      <c r="O13" s="200"/>
      <c r="P13" s="200"/>
      <c r="Q13" s="201"/>
    </row>
    <row r="14" spans="1:20">
      <c r="J14" s="199"/>
      <c r="K14" s="200"/>
      <c r="L14" s="200"/>
      <c r="M14" s="200"/>
      <c r="N14" s="200"/>
      <c r="O14" s="200"/>
      <c r="P14" s="200"/>
      <c r="Q14" s="201"/>
    </row>
    <row r="15" spans="1:20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'KPI 16a'!E18</f>
        <v>45839</v>
      </c>
      <c r="F18" s="12">
        <f>'KPI 16a'!F18</f>
        <v>45870</v>
      </c>
      <c r="G18" s="12">
        <f>'KPI 16a'!G18</f>
        <v>45901</v>
      </c>
      <c r="H18" s="12">
        <f>'KPI 16a'!H18</f>
        <v>45931</v>
      </c>
      <c r="I18" s="12">
        <f>'KPI 16a'!I18</f>
        <v>45962</v>
      </c>
      <c r="J18" s="12">
        <f>'KPI 16a'!J18</f>
        <v>45992</v>
      </c>
      <c r="K18" s="12">
        <f>'KPI 16a'!K18</f>
        <v>46023</v>
      </c>
      <c r="L18" s="12">
        <f>'KPI 16a'!L18</f>
        <v>46054</v>
      </c>
      <c r="M18" s="12">
        <f>'KPI 16a'!M18</f>
        <v>46082</v>
      </c>
      <c r="N18" s="12">
        <f>'KPI 16a'!N18</f>
        <v>46113</v>
      </c>
      <c r="O18" s="12">
        <f>'KPI 16a'!O18</f>
        <v>46143</v>
      </c>
      <c r="P18" s="12">
        <f>'KPI 16a'!P18</f>
        <v>46174</v>
      </c>
      <c r="Q18" s="12" t="s">
        <v>0</v>
      </c>
    </row>
    <row r="19" spans="3:17">
      <c r="D19" s="4" t="str">
        <f>'KPI 16a'!D19</f>
        <v>Budget 25/26</v>
      </c>
      <c r="E19" s="6">
        <f>Budget2526!E23</f>
        <v>384</v>
      </c>
      <c r="F19" s="6">
        <f>Budget2526!F23</f>
        <v>385</v>
      </c>
      <c r="G19" s="6">
        <f>Budget2526!G23</f>
        <v>386</v>
      </c>
      <c r="H19" s="6">
        <f>Budget2526!H23</f>
        <v>387</v>
      </c>
      <c r="I19" s="6">
        <f>Budget2526!I23</f>
        <v>388</v>
      </c>
      <c r="J19" s="6">
        <f>Budget2526!J23</f>
        <v>389</v>
      </c>
      <c r="K19" s="6">
        <f>Budget2526!K23</f>
        <v>390</v>
      </c>
      <c r="L19" s="6">
        <f>Budget2526!L23</f>
        <v>391</v>
      </c>
      <c r="M19" s="6">
        <f>Budget2526!M23</f>
        <v>392</v>
      </c>
      <c r="N19" s="6">
        <f>Budget2526!N23</f>
        <v>393</v>
      </c>
      <c r="O19" s="6">
        <f>Budget2526!O23</f>
        <v>394</v>
      </c>
      <c r="P19" s="6">
        <f>Budget2526!P23</f>
        <v>395</v>
      </c>
      <c r="Q19" s="6"/>
    </row>
    <row r="20" spans="3:17">
      <c r="D20" s="4" t="str">
        <f>'KPI 16a'!D20</f>
        <v>Actual 25/26</v>
      </c>
      <c r="E20" s="6">
        <f>'ACTUAL 2526'!D23</f>
        <v>1625</v>
      </c>
      <c r="F20" s="6">
        <f>'ACTUAL 2526'!E23</f>
        <v>1991</v>
      </c>
      <c r="G20" s="6">
        <f>'ACTUAL 2526'!F23</f>
        <v>795.90000000000146</v>
      </c>
      <c r="H20" s="6">
        <f>'ACTUAL 2526'!G23</f>
        <v>496</v>
      </c>
      <c r="I20" s="6">
        <f>'ACTUAL 2526'!H23</f>
        <v>1639</v>
      </c>
      <c r="J20" s="6">
        <f>'ACTUAL 2526'!I23</f>
        <v>862</v>
      </c>
      <c r="K20" s="6">
        <f>'ACTUAL 2526'!J23</f>
        <v>2662</v>
      </c>
      <c r="L20" s="6">
        <f>'ACTUAL 2526'!K23</f>
        <v>1962</v>
      </c>
      <c r="M20" s="6">
        <f>'ACTUAL 2526'!L23</f>
        <v>0</v>
      </c>
      <c r="N20" s="6">
        <f>'ACTUAL 2526'!M23</f>
        <v>0</v>
      </c>
      <c r="O20" s="6">
        <f>'ACTUAL 2526'!N23</f>
        <v>0</v>
      </c>
      <c r="P20" s="6">
        <f>'ACTUAL 2526'!O23</f>
        <v>0</v>
      </c>
      <c r="Q20" s="6"/>
    </row>
    <row r="21" spans="3:17">
      <c r="D21" s="4" t="str">
        <f>'KPI 16a'!D21</f>
        <v>Difference</v>
      </c>
      <c r="E21" s="6">
        <f>IF(E20=0,0,E20-E19)</f>
        <v>1241</v>
      </c>
      <c r="F21" s="6">
        <f t="shared" ref="F21:P21" si="0">IF(F20=0,0,F20-F19)</f>
        <v>1606</v>
      </c>
      <c r="G21" s="6">
        <f t="shared" si="0"/>
        <v>409.90000000000146</v>
      </c>
      <c r="H21" s="6">
        <f t="shared" si="0"/>
        <v>109</v>
      </c>
      <c r="I21" s="6">
        <f t="shared" si="0"/>
        <v>1251</v>
      </c>
      <c r="J21" s="6">
        <f t="shared" si="0"/>
        <v>473</v>
      </c>
      <c r="K21" s="6">
        <f t="shared" si="0"/>
        <v>2272</v>
      </c>
      <c r="L21" s="6">
        <f t="shared" si="0"/>
        <v>1571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/>
    </row>
    <row r="22" spans="3:17">
      <c r="D22" s="4" t="str">
        <f>'KPI 16a'!D22</f>
        <v>% realisation</v>
      </c>
      <c r="E22" s="10">
        <f>E20/E19</f>
        <v>4.231770833333333</v>
      </c>
      <c r="F22" s="10">
        <f t="shared" ref="F22:P22" si="1">F20/F19</f>
        <v>5.1714285714285717</v>
      </c>
      <c r="G22" s="10">
        <f t="shared" si="1"/>
        <v>2.0619170984455994</v>
      </c>
      <c r="H22" s="10">
        <f t="shared" si="1"/>
        <v>1.2816537467700257</v>
      </c>
      <c r="I22" s="10">
        <f t="shared" si="1"/>
        <v>4.2242268041237114</v>
      </c>
      <c r="J22" s="10">
        <f t="shared" si="1"/>
        <v>2.2159383033419022</v>
      </c>
      <c r="K22" s="10">
        <f t="shared" si="1"/>
        <v>6.8256410256410254</v>
      </c>
      <c r="L22" s="10">
        <f t="shared" si="1"/>
        <v>5.0179028132992327</v>
      </c>
      <c r="M22" s="10">
        <f t="shared" si="1"/>
        <v>0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10"/>
    </row>
    <row r="23" spans="3:17">
      <c r="D23" s="4" t="str">
        <f>'KPI 1a'!D23</f>
        <v>Actual 24/25</v>
      </c>
      <c r="E23" s="6">
        <f>Actual2425!D18</f>
        <v>0</v>
      </c>
      <c r="F23" s="6">
        <f>Actual2425!E18</f>
        <v>0</v>
      </c>
      <c r="G23" s="6">
        <f>Actual2425!F18</f>
        <v>0</v>
      </c>
      <c r="H23" s="6">
        <f>Actual2425!G18</f>
        <v>0</v>
      </c>
      <c r="I23" s="6">
        <f>Actual2425!H18</f>
        <v>0</v>
      </c>
      <c r="J23" s="6">
        <f>Actual2425!I18</f>
        <v>0</v>
      </c>
      <c r="K23" s="6">
        <f>Actual2425!J18</f>
        <v>0</v>
      </c>
      <c r="L23" s="6">
        <f>Actual2425!K18</f>
        <v>0</v>
      </c>
      <c r="M23" s="6">
        <f>Actual2425!L18</f>
        <v>0</v>
      </c>
      <c r="N23" s="6">
        <f>Actual2425!M18</f>
        <v>1107.8799999999992</v>
      </c>
      <c r="O23" s="6">
        <f>Actual2425!N18</f>
        <v>1164.1800000000003</v>
      </c>
      <c r="P23" s="6">
        <f>Actual2425!O18</f>
        <v>846.81999999999971</v>
      </c>
      <c r="Q23" s="6"/>
    </row>
    <row r="25" spans="3:17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>
      <c r="D26" s="4" t="str">
        <f>D19</f>
        <v>Budget 25/26</v>
      </c>
      <c r="E26" s="6">
        <f>SUM($E19:E19)</f>
        <v>384</v>
      </c>
      <c r="F26" s="6">
        <f>SUM($E19:F19)</f>
        <v>769</v>
      </c>
      <c r="G26" s="6">
        <f>SUM($E19:G19)</f>
        <v>1155</v>
      </c>
      <c r="H26" s="6">
        <f>SUM($E19:H19)</f>
        <v>1542</v>
      </c>
      <c r="I26" s="6">
        <f>SUM($E19:I19)</f>
        <v>1930</v>
      </c>
      <c r="J26" s="6">
        <f>SUM($E19:J19)</f>
        <v>2319</v>
      </c>
      <c r="K26" s="6">
        <f>SUM($E19:K19)</f>
        <v>2709</v>
      </c>
      <c r="L26" s="6">
        <f>SUM($E19:L19)</f>
        <v>3100</v>
      </c>
      <c r="M26" s="6">
        <f>SUM($E19:M19)</f>
        <v>3492</v>
      </c>
      <c r="N26" s="6">
        <f>SUM($E19:N19)</f>
        <v>3885</v>
      </c>
      <c r="O26" s="6">
        <f>SUM($E19:O19)</f>
        <v>4279</v>
      </c>
      <c r="P26" s="6">
        <f>SUM($E19:P19)</f>
        <v>4674</v>
      </c>
      <c r="Q26" s="6"/>
    </row>
    <row r="27" spans="3:17">
      <c r="D27" s="4" t="str">
        <f>D20</f>
        <v>Actual 25/26</v>
      </c>
      <c r="E27" s="6">
        <f>SUM($E20:E20)</f>
        <v>1625</v>
      </c>
      <c r="F27" s="6">
        <f>SUM($E20:F20)</f>
        <v>3616</v>
      </c>
      <c r="G27" s="6">
        <f>SUM($E20:G20)</f>
        <v>4411.9000000000015</v>
      </c>
      <c r="H27" s="6">
        <f>SUM($E20:H20)</f>
        <v>4907.9000000000015</v>
      </c>
      <c r="I27" s="6">
        <f>SUM($E20:I20)</f>
        <v>6546.9000000000015</v>
      </c>
      <c r="J27" s="6">
        <f>SUM($E20:J20)</f>
        <v>7408.9000000000015</v>
      </c>
      <c r="K27" s="6">
        <f>SUM($E20:K20)</f>
        <v>10070.900000000001</v>
      </c>
      <c r="L27" s="6">
        <f>SUM($E20:L20)</f>
        <v>12032.900000000001</v>
      </c>
      <c r="M27" s="6">
        <f>SUM($E20:M20)</f>
        <v>12032.900000000001</v>
      </c>
      <c r="N27" s="6">
        <f>SUM($E20:N20)</f>
        <v>12032.900000000001</v>
      </c>
      <c r="O27" s="6">
        <f>SUM($E20:O20)</f>
        <v>12032.900000000001</v>
      </c>
      <c r="P27" s="6">
        <f>SUM($E20:P20)</f>
        <v>12032.900000000001</v>
      </c>
      <c r="Q27" s="6"/>
    </row>
    <row r="28" spans="3:17">
      <c r="D28" s="4" t="str">
        <f>D21</f>
        <v>Difference</v>
      </c>
      <c r="E28" s="6">
        <f>IF(E27=0,0,E27-E26)</f>
        <v>1241</v>
      </c>
      <c r="F28" s="6">
        <f t="shared" ref="F28:P28" si="3">IF(F27=0,0,F27-F26)</f>
        <v>2847</v>
      </c>
      <c r="G28" s="6">
        <f t="shared" si="3"/>
        <v>3256.9000000000015</v>
      </c>
      <c r="H28" s="6">
        <f t="shared" si="3"/>
        <v>3365.9000000000015</v>
      </c>
      <c r="I28" s="6">
        <f t="shared" si="3"/>
        <v>4616.9000000000015</v>
      </c>
      <c r="J28" s="6">
        <f t="shared" si="3"/>
        <v>5089.9000000000015</v>
      </c>
      <c r="K28" s="6">
        <f t="shared" si="3"/>
        <v>7361.9000000000015</v>
      </c>
      <c r="L28" s="6">
        <f t="shared" si="3"/>
        <v>8932.9000000000015</v>
      </c>
      <c r="M28" s="6">
        <f t="shared" si="3"/>
        <v>8540.9000000000015</v>
      </c>
      <c r="N28" s="6">
        <f t="shared" si="3"/>
        <v>8147.9000000000015</v>
      </c>
      <c r="O28" s="6">
        <f t="shared" si="3"/>
        <v>7753.9000000000015</v>
      </c>
      <c r="P28" s="6">
        <f t="shared" si="3"/>
        <v>7358.9000000000015</v>
      </c>
      <c r="Q28" s="6"/>
    </row>
    <row r="29" spans="3:17">
      <c r="D29" s="4" t="str">
        <f>D22</f>
        <v>% realisation</v>
      </c>
      <c r="E29" s="10">
        <f t="shared" ref="E29:P29" si="4">E27/E26</f>
        <v>4.231770833333333</v>
      </c>
      <c r="F29" s="10">
        <f t="shared" si="4"/>
        <v>4.7022106631989598</v>
      </c>
      <c r="G29" s="10">
        <f t="shared" si="4"/>
        <v>3.8198268398268409</v>
      </c>
      <c r="H29" s="10">
        <f t="shared" si="4"/>
        <v>3.1828145265888468</v>
      </c>
      <c r="I29" s="10">
        <f t="shared" si="4"/>
        <v>3.3921761658031095</v>
      </c>
      <c r="J29" s="10">
        <f t="shared" si="4"/>
        <v>3.1948684777921526</v>
      </c>
      <c r="K29" s="10">
        <f t="shared" si="4"/>
        <v>3.717571059431525</v>
      </c>
      <c r="L29" s="10">
        <f t="shared" si="4"/>
        <v>3.8815806451612906</v>
      </c>
      <c r="M29" s="10">
        <f t="shared" si="4"/>
        <v>3.4458476517754875</v>
      </c>
      <c r="N29" s="10">
        <f t="shared" si="4"/>
        <v>3.0972715572715575</v>
      </c>
      <c r="O29" s="10">
        <f t="shared" si="4"/>
        <v>2.8120822622107973</v>
      </c>
      <c r="P29" s="10">
        <f t="shared" si="4"/>
        <v>2.5744330338040227</v>
      </c>
      <c r="Q29" s="6"/>
    </row>
    <row r="30" spans="3:17">
      <c r="D30" s="4" t="str">
        <f>'KPI 1a'!D30</f>
        <v>Actual 24/25</v>
      </c>
      <c r="E30" s="6">
        <f>SUM($E23:E23)</f>
        <v>0</v>
      </c>
      <c r="F30" s="6">
        <f>SUM($E23:F23)</f>
        <v>0</v>
      </c>
      <c r="G30" s="6">
        <f>SUM($E23:G23)</f>
        <v>0</v>
      </c>
      <c r="H30" s="6">
        <f>SUM($E23:H23)</f>
        <v>0</v>
      </c>
      <c r="I30" s="6">
        <f>SUM($E23:I23)</f>
        <v>0</v>
      </c>
      <c r="J30" s="6">
        <f>SUM($E23:J23)</f>
        <v>0</v>
      </c>
      <c r="K30" s="6">
        <f>SUM($E23:K23)</f>
        <v>0</v>
      </c>
      <c r="L30" s="6">
        <f>SUM($E23:L23)</f>
        <v>0</v>
      </c>
      <c r="M30" s="6">
        <f>SUM($E23:M23)</f>
        <v>0</v>
      </c>
      <c r="N30" s="6">
        <f>SUM($E23:N23)</f>
        <v>1107.8799999999992</v>
      </c>
      <c r="O30" s="6">
        <f>SUM($E23:O23)</f>
        <v>2272.0599999999995</v>
      </c>
      <c r="P30" s="6">
        <f>SUM($E23:P23)</f>
        <v>3118.8799999999992</v>
      </c>
      <c r="Q30" s="6"/>
    </row>
  </sheetData>
  <mergeCells count="2">
    <mergeCell ref="J4:Q8"/>
    <mergeCell ref="J10:Q15"/>
  </mergeCells>
  <conditionalFormatting sqref="C3">
    <cfRule type="expression" dxfId="386" priority="2">
      <formula>S4&gt;S6</formula>
    </cfRule>
  </conditionalFormatting>
  <conditionalFormatting sqref="C4">
    <cfRule type="expression" dxfId="385" priority="1">
      <formula>AND(S4&gt;S5,S4&lt;=S6)</formula>
    </cfRule>
  </conditionalFormatting>
  <conditionalFormatting sqref="C5">
    <cfRule type="expression" dxfId="384" priority="3">
      <formula>S4&lt;=S5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073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3">
    <tabColor rgb="FFFFC000"/>
  </sheetPr>
  <dimension ref="A1:S30"/>
  <sheetViews>
    <sheetView zoomScale="90" zoomScaleNormal="90" zoomScalePageLayoutView="90" workbookViewId="0">
      <pane ySplit="2" topLeftCell="A12" activePane="bottomLeft" state="frozen"/>
      <selection activeCell="D31" sqref="D31"/>
      <selection pane="bottomLeft" activeCell="L1" sqref="L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1796875" style="4"/>
    <col min="18" max="18" width="9.1796875" style="4" customWidth="1"/>
    <col min="19" max="16384" width="9.1796875" style="4"/>
  </cols>
  <sheetData>
    <row r="1" spans="1:19" ht="21">
      <c r="A1" s="5" t="s">
        <v>5</v>
      </c>
      <c r="B1" s="5" t="str">
        <f>+'Dashboard Production Quality'!A27</f>
        <v>3a</v>
      </c>
      <c r="C1" s="5" t="str">
        <f>+'Dashboard Production Quality'!B27</f>
        <v>Water Volume Abstracted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19">
      <c r="A2" s="4" t="s">
        <v>15</v>
      </c>
      <c r="C2" s="4" t="s">
        <v>16</v>
      </c>
      <c r="R2" s="7"/>
    </row>
    <row r="3" spans="1:19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6">
        <f>INDEX(E27:P27,Actual_month)</f>
        <v>92061</v>
      </c>
    </row>
    <row r="5" spans="1:19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6">
        <f>INDEX(E26:P26,Actual_month)</f>
        <v>68340</v>
      </c>
    </row>
    <row r="6" spans="1:19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6">
        <f>+S5*R6</f>
        <v>61506</v>
      </c>
    </row>
    <row r="7" spans="1:19">
      <c r="J7" s="199"/>
      <c r="K7" s="200"/>
      <c r="L7" s="200"/>
      <c r="M7" s="200"/>
      <c r="N7" s="200"/>
      <c r="O7" s="200"/>
      <c r="P7" s="200"/>
      <c r="Q7" s="201"/>
    </row>
    <row r="8" spans="1:19" ht="15" thickBot="1">
      <c r="J8" s="202"/>
      <c r="K8" s="203"/>
      <c r="L8" s="203"/>
      <c r="M8" s="203"/>
      <c r="N8" s="203"/>
      <c r="O8" s="203"/>
      <c r="P8" s="203"/>
      <c r="Q8" s="204"/>
    </row>
    <row r="9" spans="1:19" ht="15" thickBot="1">
      <c r="J9" s="4" t="s">
        <v>14</v>
      </c>
    </row>
    <row r="10" spans="1:19">
      <c r="J10" s="196"/>
      <c r="K10" s="197"/>
      <c r="L10" s="197"/>
      <c r="M10" s="197"/>
      <c r="N10" s="197"/>
      <c r="O10" s="197"/>
      <c r="P10" s="197"/>
      <c r="Q10" s="198"/>
    </row>
    <row r="11" spans="1:19">
      <c r="J11" s="199"/>
      <c r="K11" s="200"/>
      <c r="L11" s="200"/>
      <c r="M11" s="200"/>
      <c r="N11" s="200"/>
      <c r="O11" s="200"/>
      <c r="P11" s="200"/>
      <c r="Q11" s="201"/>
    </row>
    <row r="12" spans="1:19">
      <c r="J12" s="199"/>
      <c r="K12" s="200"/>
      <c r="L12" s="200"/>
      <c r="M12" s="200"/>
      <c r="N12" s="200"/>
      <c r="O12" s="200"/>
      <c r="P12" s="200"/>
      <c r="Q12" s="201"/>
    </row>
    <row r="13" spans="1:19">
      <c r="J13" s="199"/>
      <c r="K13" s="200"/>
      <c r="L13" s="200"/>
      <c r="M13" s="200"/>
      <c r="N13" s="200"/>
      <c r="O13" s="200"/>
      <c r="P13" s="200"/>
      <c r="Q13" s="201"/>
    </row>
    <row r="14" spans="1:19">
      <c r="J14" s="199"/>
      <c r="K14" s="200"/>
      <c r="L14" s="200"/>
      <c r="M14" s="200"/>
      <c r="N14" s="200"/>
      <c r="O14" s="200"/>
      <c r="P14" s="200"/>
      <c r="Q14" s="201"/>
    </row>
    <row r="15" spans="1:19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12" t="s">
        <v>0</v>
      </c>
    </row>
    <row r="19" spans="3:17">
      <c r="D19" s="4" t="str">
        <f>'KPI 1a'!D19</f>
        <v>Budget 25/26</v>
      </c>
      <c r="E19" s="6">
        <f>Budget2526!E25</f>
        <v>8000</v>
      </c>
      <c r="F19" s="6">
        <f>Budget2526!F25</f>
        <v>8020</v>
      </c>
      <c r="G19" s="6">
        <f>Budget2526!G25</f>
        <v>8220</v>
      </c>
      <c r="H19" s="6">
        <f>Budget2526!H25</f>
        <v>8420</v>
      </c>
      <c r="I19" s="6">
        <f>Budget2526!I25</f>
        <v>8620</v>
      </c>
      <c r="J19" s="6">
        <f>Budget2526!J25</f>
        <v>8820</v>
      </c>
      <c r="K19" s="6">
        <f>Budget2526!K25</f>
        <v>9020</v>
      </c>
      <c r="L19" s="6">
        <f>Budget2526!L25</f>
        <v>9220</v>
      </c>
      <c r="M19" s="6">
        <f>Budget2526!M25</f>
        <v>9420</v>
      </c>
      <c r="N19" s="6">
        <f>Budget2526!N25</f>
        <v>9620</v>
      </c>
      <c r="O19" s="6">
        <f>Budget2526!O25</f>
        <v>9820</v>
      </c>
      <c r="P19" s="6">
        <f>Budget2526!P25</f>
        <v>10020</v>
      </c>
      <c r="Q19" s="6">
        <f>SUM(E19:P19)</f>
        <v>107220</v>
      </c>
    </row>
    <row r="20" spans="3:17">
      <c r="D20" s="4" t="str">
        <f>'KPI 1a'!D20</f>
        <v>Actual 25/26</v>
      </c>
      <c r="E20" s="6">
        <f>'ACTUAL 2526'!D25</f>
        <v>12082</v>
      </c>
      <c r="F20" s="6">
        <f>'ACTUAL 2526'!E25</f>
        <v>13870</v>
      </c>
      <c r="G20" s="6">
        <f>'ACTUAL 2526'!F25</f>
        <v>11999</v>
      </c>
      <c r="H20" s="6">
        <f>'ACTUAL 2526'!G25</f>
        <v>6887</v>
      </c>
      <c r="I20" s="6">
        <f>'ACTUAL 2526'!H25</f>
        <v>7572</v>
      </c>
      <c r="J20" s="6">
        <f>'ACTUAL 2526'!I25</f>
        <v>7546</v>
      </c>
      <c r="K20" s="6">
        <f>'ACTUAL 2526'!J25</f>
        <v>15264</v>
      </c>
      <c r="L20" s="6">
        <f>'ACTUAL 2526'!K25</f>
        <v>16841</v>
      </c>
      <c r="M20" s="6">
        <f>'ACTUAL 2526'!L25</f>
        <v>0</v>
      </c>
      <c r="N20" s="6">
        <f>'ACTUAL 2526'!M25</f>
        <v>0</v>
      </c>
      <c r="O20" s="6">
        <f>'ACTUAL 2526'!N25</f>
        <v>0</v>
      </c>
      <c r="P20" s="6">
        <f>'ACTUAL 2526'!O25</f>
        <v>0</v>
      </c>
      <c r="Q20" s="6">
        <f>SUM(E20:P20)</f>
        <v>92061</v>
      </c>
    </row>
    <row r="21" spans="3:17">
      <c r="D21" s="4" t="str">
        <f>'KPI 1a'!D21</f>
        <v>Difference</v>
      </c>
      <c r="E21" s="6">
        <f>IF(E20=0,0,E20-E19)</f>
        <v>4082</v>
      </c>
      <c r="F21" s="6">
        <f t="shared" ref="F21:P21" si="0">IF(F20=0,0,F20-F19)</f>
        <v>5850</v>
      </c>
      <c r="G21" s="6">
        <f t="shared" si="0"/>
        <v>3779</v>
      </c>
      <c r="H21" s="6">
        <f t="shared" si="0"/>
        <v>-1533</v>
      </c>
      <c r="I21" s="6">
        <f t="shared" si="0"/>
        <v>-1048</v>
      </c>
      <c r="J21" s="6">
        <f t="shared" si="0"/>
        <v>-1274</v>
      </c>
      <c r="K21" s="6">
        <f t="shared" si="0"/>
        <v>6244</v>
      </c>
      <c r="L21" s="6">
        <f t="shared" si="0"/>
        <v>7621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23721</v>
      </c>
    </row>
    <row r="22" spans="3:17">
      <c r="D22" s="4" t="str">
        <f>'KPI 1a'!D22</f>
        <v>% realisation</v>
      </c>
      <c r="E22" s="10">
        <f>E20/E19</f>
        <v>1.5102500000000001</v>
      </c>
      <c r="F22" s="10">
        <f t="shared" ref="F22:P22" si="1">F20/F19</f>
        <v>1.7294264339152119</v>
      </c>
      <c r="G22" s="10">
        <f t="shared" si="1"/>
        <v>1.4597323600973235</v>
      </c>
      <c r="H22" s="10">
        <f t="shared" si="1"/>
        <v>0.81793349168646079</v>
      </c>
      <c r="I22" s="10">
        <f t="shared" si="1"/>
        <v>0.87842227378190252</v>
      </c>
      <c r="J22" s="10">
        <f t="shared" si="1"/>
        <v>0.85555555555555551</v>
      </c>
      <c r="K22" s="10">
        <f t="shared" si="1"/>
        <v>1.6922394678492239</v>
      </c>
      <c r="L22" s="10">
        <f t="shared" si="1"/>
        <v>1.8265726681127983</v>
      </c>
      <c r="M22" s="10">
        <f t="shared" si="1"/>
        <v>0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6">
        <f>SUM(E22:P22)</f>
        <v>10.770132250998476</v>
      </c>
    </row>
    <row r="23" spans="3:17">
      <c r="D23" s="4" t="str">
        <f>'KPI 1a'!D23</f>
        <v>Actual 24/25</v>
      </c>
      <c r="E23" s="6">
        <f>Actual2425!D23</f>
        <v>13221</v>
      </c>
      <c r="F23" s="6">
        <f>Actual2425!E23</f>
        <v>7719</v>
      </c>
      <c r="G23" s="6">
        <f>Actual2425!F23</f>
        <v>7299</v>
      </c>
      <c r="H23" s="6">
        <f>Actual2425!G23</f>
        <v>6581</v>
      </c>
      <c r="I23" s="6">
        <f>Actual2425!H23</f>
        <v>6581</v>
      </c>
      <c r="J23" s="6">
        <f>Actual2425!I23</f>
        <v>5719</v>
      </c>
      <c r="K23" s="6">
        <f>Actual2425!J23</f>
        <v>9063</v>
      </c>
      <c r="L23" s="6">
        <f>Actual2425!K23</f>
        <v>5880</v>
      </c>
      <c r="M23" s="6">
        <f>Actual2425!L23</f>
        <v>12397</v>
      </c>
      <c r="N23" s="6">
        <f>Actual2425!M23</f>
        <v>13694</v>
      </c>
      <c r="O23" s="6">
        <f>Actual2425!N23</f>
        <v>16853</v>
      </c>
      <c r="P23" s="6">
        <f>Actual2425!O23</f>
        <v>15305</v>
      </c>
      <c r="Q23" s="6">
        <f>Actual2122!P17</f>
        <v>0</v>
      </c>
    </row>
    <row r="25" spans="3:17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>
      <c r="D26" s="4" t="str">
        <f>D19</f>
        <v>Budget 25/26</v>
      </c>
      <c r="E26" s="6">
        <f>SUM($E19:E19)</f>
        <v>8000</v>
      </c>
      <c r="F26" s="6">
        <f>SUM($E19:F19)</f>
        <v>16020</v>
      </c>
      <c r="G26" s="6">
        <f>SUM($E19:G19)</f>
        <v>24240</v>
      </c>
      <c r="H26" s="6">
        <f>SUM($E19:H19)</f>
        <v>32660</v>
      </c>
      <c r="I26" s="6">
        <f>SUM($E19:I19)</f>
        <v>41280</v>
      </c>
      <c r="J26" s="6">
        <f>SUM($E19:J19)</f>
        <v>50100</v>
      </c>
      <c r="K26" s="6">
        <f>SUM($E19:K19)</f>
        <v>59120</v>
      </c>
      <c r="L26" s="6">
        <f>SUM($E19:L19)</f>
        <v>68340</v>
      </c>
      <c r="M26" s="6">
        <f>SUM($E19:M19)</f>
        <v>77760</v>
      </c>
      <c r="N26" s="6">
        <f>SUM($E19:N19)</f>
        <v>87380</v>
      </c>
      <c r="O26" s="6">
        <f>SUM($E19:O19)</f>
        <v>97200</v>
      </c>
      <c r="P26" s="6">
        <f>SUM($E19:P19)</f>
        <v>107220</v>
      </c>
      <c r="Q26" s="6">
        <f>SUM(E26:P26)</f>
        <v>669320</v>
      </c>
    </row>
    <row r="27" spans="3:17">
      <c r="D27" s="4" t="str">
        <f>D20</f>
        <v>Actual 25/26</v>
      </c>
      <c r="E27" s="6">
        <f>SUM($E20:E20)</f>
        <v>12082</v>
      </c>
      <c r="F27" s="6">
        <f>SUM($E20:F20)</f>
        <v>25952</v>
      </c>
      <c r="G27" s="6">
        <f>SUM($E20:G20)</f>
        <v>37951</v>
      </c>
      <c r="H27" s="6">
        <f>SUM($E20:H20)</f>
        <v>44838</v>
      </c>
      <c r="I27" s="6">
        <f>SUM($E20:I20)</f>
        <v>52410</v>
      </c>
      <c r="J27" s="6">
        <f>SUM($E20:J20)</f>
        <v>59956</v>
      </c>
      <c r="K27" s="6">
        <f>SUM($E20:K20)</f>
        <v>75220</v>
      </c>
      <c r="L27" s="6">
        <f>SUM($E20:L20)</f>
        <v>92061</v>
      </c>
      <c r="M27" s="6">
        <f>SUM($E20:M20)</f>
        <v>92061</v>
      </c>
      <c r="N27" s="6">
        <f>SUM($E20:N20)</f>
        <v>92061</v>
      </c>
      <c r="O27" s="6">
        <f>SUM($E20:O20)</f>
        <v>92061</v>
      </c>
      <c r="P27" s="6">
        <f>SUM($E20:P20)</f>
        <v>92061</v>
      </c>
      <c r="Q27" s="6">
        <f>SUM(E27:P27)</f>
        <v>768714</v>
      </c>
    </row>
    <row r="28" spans="3:17">
      <c r="D28" s="4" t="str">
        <f>D21</f>
        <v>Difference</v>
      </c>
      <c r="E28" s="6">
        <f>SUM($E21:E21)</f>
        <v>4082</v>
      </c>
      <c r="F28" s="6">
        <f>SUM($E21:F21)</f>
        <v>9932</v>
      </c>
      <c r="G28" s="6">
        <f>SUM($E21:G21)</f>
        <v>13711</v>
      </c>
      <c r="H28" s="6">
        <f>SUM($E21:H21)</f>
        <v>12178</v>
      </c>
      <c r="I28" s="6">
        <f>SUM($E21:I21)</f>
        <v>11130</v>
      </c>
      <c r="J28" s="6">
        <f>SUM($E21:J21)</f>
        <v>9856</v>
      </c>
      <c r="K28" s="6">
        <f>SUM($E21:K21)</f>
        <v>16100</v>
      </c>
      <c r="L28" s="6">
        <f>SUM($E21:L21)</f>
        <v>23721</v>
      </c>
      <c r="M28" s="6">
        <f>SUM($E21:M21)</f>
        <v>23721</v>
      </c>
      <c r="N28" s="6">
        <f>SUM($E21:N21)</f>
        <v>23721</v>
      </c>
      <c r="O28" s="6">
        <f>SUM($E21:O21)</f>
        <v>23721</v>
      </c>
      <c r="P28" s="6">
        <f>SUM($E21:P21)</f>
        <v>23721</v>
      </c>
      <c r="Q28" s="6">
        <f>SUM(E28:P28)</f>
        <v>195594</v>
      </c>
    </row>
    <row r="29" spans="3:17">
      <c r="D29" s="4" t="str">
        <f>D22</f>
        <v>% realisation</v>
      </c>
      <c r="E29" s="10">
        <f t="shared" ref="E29:P29" si="3">E27/E26</f>
        <v>1.5102500000000001</v>
      </c>
      <c r="F29" s="10">
        <f t="shared" si="3"/>
        <v>1.6199750312109862</v>
      </c>
      <c r="G29" s="10">
        <f t="shared" si="3"/>
        <v>1.5656353135313532</v>
      </c>
      <c r="H29" s="10">
        <f t="shared" si="3"/>
        <v>1.3728720146968769</v>
      </c>
      <c r="I29" s="10">
        <f t="shared" si="3"/>
        <v>1.2696220930232558</v>
      </c>
      <c r="J29" s="10">
        <f t="shared" si="3"/>
        <v>1.1967265469061876</v>
      </c>
      <c r="K29" s="10">
        <f t="shared" si="3"/>
        <v>1.2723274695534506</v>
      </c>
      <c r="L29" s="10">
        <f t="shared" si="3"/>
        <v>1.3471027216856892</v>
      </c>
      <c r="M29" s="10">
        <f t="shared" si="3"/>
        <v>1.1839120370370371</v>
      </c>
      <c r="N29" s="10">
        <f t="shared" si="3"/>
        <v>1.053570611123827</v>
      </c>
      <c r="O29" s="10">
        <f t="shared" si="3"/>
        <v>0.94712962962962965</v>
      </c>
      <c r="P29" s="10">
        <f t="shared" si="3"/>
        <v>0.85861779518746506</v>
      </c>
      <c r="Q29" s="6">
        <f>SUM(E29:P29)</f>
        <v>15.19774126358576</v>
      </c>
    </row>
    <row r="30" spans="3:17">
      <c r="D30" s="4" t="str">
        <f>'KPI 1a'!D30</f>
        <v>Actual 24/25</v>
      </c>
      <c r="E30" s="6">
        <f>SUM($E23:E23)</f>
        <v>13221</v>
      </c>
      <c r="F30" s="6">
        <f>SUM($E23:F23)</f>
        <v>20940</v>
      </c>
      <c r="G30" s="6">
        <f>SUM($E23:G23)</f>
        <v>28239</v>
      </c>
      <c r="H30" s="6">
        <f>SUM($E23:H23)</f>
        <v>34820</v>
      </c>
      <c r="I30" s="6">
        <f>SUM($E23:I23)</f>
        <v>41401</v>
      </c>
      <c r="J30" s="6">
        <f>SUM($E23:J23)</f>
        <v>47120</v>
      </c>
      <c r="K30" s="6">
        <f>SUM($E23:K23)</f>
        <v>56183</v>
      </c>
      <c r="L30" s="6">
        <f>SUM($E23:L23)</f>
        <v>62063</v>
      </c>
      <c r="M30" s="6">
        <f>SUM($E23:M23)</f>
        <v>74460</v>
      </c>
      <c r="N30" s="6">
        <f>SUM($E23:N23)</f>
        <v>88154</v>
      </c>
      <c r="O30" s="6">
        <f>SUM($E23:O23)</f>
        <v>105007</v>
      </c>
      <c r="P30" s="6">
        <f>SUM($E23:P23)</f>
        <v>120312</v>
      </c>
    </row>
  </sheetData>
  <mergeCells count="2">
    <mergeCell ref="J4:Q8"/>
    <mergeCell ref="J10:Q15"/>
  </mergeCells>
  <conditionalFormatting sqref="C3">
    <cfRule type="expression" dxfId="383" priority="2">
      <formula>S4&lt;S6</formula>
    </cfRule>
  </conditionalFormatting>
  <conditionalFormatting sqref="C4">
    <cfRule type="expression" dxfId="382" priority="1">
      <formula>AND(S4&gt;=S6,S4&lt;S5)</formula>
    </cfRule>
  </conditionalFormatting>
  <conditionalFormatting sqref="C5">
    <cfRule type="expression" dxfId="381" priority="3">
      <formula>S4&gt;=S5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43713" r:id="rId3" name="Spinner 1">
              <controlPr defaultSize="0" autoPict="0">
                <anchor moveWithCells="1" sizeWithCells="1">
                  <from>
                    <xdr:col>9</xdr:col>
                    <xdr:colOff>0</xdr:colOff>
                    <xdr:row>0</xdr:row>
                    <xdr:rowOff>0</xdr:rowOff>
                  </from>
                  <to>
                    <xdr:col>9</xdr:col>
                    <xdr:colOff>603250</xdr:colOff>
                    <xdr:row>1</xdr:row>
                    <xdr:rowOff>184150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S30"/>
  <sheetViews>
    <sheetView zoomScale="90" zoomScaleNormal="90" zoomScalePageLayoutView="90" workbookViewId="0">
      <pane ySplit="2" topLeftCell="A12" activePane="bottomLeft" state="frozen"/>
      <selection activeCell="D31" sqref="D31"/>
      <selection pane="bottomLeft" activeCell="L1" sqref="L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1796875" style="4"/>
    <col min="18" max="18" width="9.1796875" style="4" customWidth="1"/>
    <col min="19" max="16384" width="9.1796875" style="4"/>
  </cols>
  <sheetData>
    <row r="1" spans="1:19" ht="21">
      <c r="A1" s="5" t="s">
        <v>5</v>
      </c>
      <c r="B1" s="5" t="str">
        <f>+'Dashboard Production Quality'!A28</f>
        <v>3b</v>
      </c>
      <c r="C1" s="5" t="str">
        <f>+'Dashboard Production Quality'!B28</f>
        <v>Water Volume Supplied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19">
      <c r="A2" s="4" t="s">
        <v>15</v>
      </c>
      <c r="C2" s="4" t="s">
        <v>16</v>
      </c>
      <c r="R2" s="7"/>
    </row>
    <row r="3" spans="1:19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6">
        <f>INDEX(E27:P27,Actual_month)</f>
        <v>91311</v>
      </c>
    </row>
    <row r="5" spans="1:19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6">
        <f>INDEX(E26:P26,Actual_month)</f>
        <v>66973.2</v>
      </c>
    </row>
    <row r="6" spans="1:19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6">
        <f>+S5*R6</f>
        <v>60275.88</v>
      </c>
    </row>
    <row r="7" spans="1:19">
      <c r="J7" s="199"/>
      <c r="K7" s="200"/>
      <c r="L7" s="200"/>
      <c r="M7" s="200"/>
      <c r="N7" s="200"/>
      <c r="O7" s="200"/>
      <c r="P7" s="200"/>
      <c r="Q7" s="201"/>
    </row>
    <row r="8" spans="1:19" ht="15" thickBot="1">
      <c r="J8" s="202"/>
      <c r="K8" s="203"/>
      <c r="L8" s="203"/>
      <c r="M8" s="203"/>
      <c r="N8" s="203"/>
      <c r="O8" s="203"/>
      <c r="P8" s="203"/>
      <c r="Q8" s="204"/>
    </row>
    <row r="9" spans="1:19" ht="15" thickBot="1">
      <c r="J9" s="4" t="s">
        <v>14</v>
      </c>
    </row>
    <row r="10" spans="1:19">
      <c r="J10" s="196"/>
      <c r="K10" s="197"/>
      <c r="L10" s="197"/>
      <c r="M10" s="197"/>
      <c r="N10" s="197"/>
      <c r="O10" s="197"/>
      <c r="P10" s="197"/>
      <c r="Q10" s="198"/>
    </row>
    <row r="11" spans="1:19">
      <c r="J11" s="199"/>
      <c r="K11" s="200"/>
      <c r="L11" s="200"/>
      <c r="M11" s="200"/>
      <c r="N11" s="200"/>
      <c r="O11" s="200"/>
      <c r="P11" s="200"/>
      <c r="Q11" s="201"/>
    </row>
    <row r="12" spans="1:19">
      <c r="J12" s="199"/>
      <c r="K12" s="200"/>
      <c r="L12" s="200"/>
      <c r="M12" s="200"/>
      <c r="N12" s="200"/>
      <c r="O12" s="200"/>
      <c r="P12" s="200"/>
      <c r="Q12" s="201"/>
    </row>
    <row r="13" spans="1:19">
      <c r="J13" s="199"/>
      <c r="K13" s="200"/>
      <c r="L13" s="200"/>
      <c r="M13" s="200"/>
      <c r="N13" s="200"/>
      <c r="O13" s="200"/>
      <c r="P13" s="200"/>
      <c r="Q13" s="201"/>
    </row>
    <row r="14" spans="1:19">
      <c r="J14" s="199"/>
      <c r="K14" s="200"/>
      <c r="L14" s="200"/>
      <c r="M14" s="200"/>
      <c r="N14" s="200"/>
      <c r="O14" s="200"/>
      <c r="P14" s="200"/>
      <c r="Q14" s="201"/>
    </row>
    <row r="15" spans="1:19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12" t="s">
        <v>0</v>
      </c>
    </row>
    <row r="19" spans="3:17">
      <c r="D19" s="4" t="str">
        <f>'KPI 1a'!D19</f>
        <v>Budget 25/26</v>
      </c>
      <c r="E19" s="6">
        <f>Budget2526!E26</f>
        <v>7840</v>
      </c>
      <c r="F19" s="6">
        <f>Budget2526!F26</f>
        <v>7859.6</v>
      </c>
      <c r="G19" s="6">
        <f>Budget2526!G26</f>
        <v>8055.6</v>
      </c>
      <c r="H19" s="6">
        <f>Budget2526!H26</f>
        <v>8251.6</v>
      </c>
      <c r="I19" s="6">
        <f>Budget2526!I26</f>
        <v>8447.6</v>
      </c>
      <c r="J19" s="6">
        <f>Budget2526!J26</f>
        <v>8643.6</v>
      </c>
      <c r="K19" s="6">
        <f>Budget2526!K26</f>
        <v>8839.6</v>
      </c>
      <c r="L19" s="6">
        <f>Budget2526!L26</f>
        <v>9035.6</v>
      </c>
      <c r="M19" s="6">
        <f>Budget2526!M26</f>
        <v>9231.6</v>
      </c>
      <c r="N19" s="6">
        <f>Budget2526!N26</f>
        <v>9427.6</v>
      </c>
      <c r="O19" s="6">
        <f>Budget2526!O26</f>
        <v>9623.6</v>
      </c>
      <c r="P19" s="6">
        <f>Budget2526!P26</f>
        <v>9819.6</v>
      </c>
      <c r="Q19" s="6">
        <f>SUM(E19:P19)</f>
        <v>105075.60000000002</v>
      </c>
    </row>
    <row r="20" spans="3:17">
      <c r="D20" s="4" t="str">
        <f>'KPI 1a'!D20</f>
        <v>Actual 25/26</v>
      </c>
      <c r="E20" s="6">
        <f>'ACTUAL 2526'!D26</f>
        <v>12082</v>
      </c>
      <c r="F20" s="6">
        <f>'ACTUAL 2526'!E26</f>
        <v>13870</v>
      </c>
      <c r="G20" s="6">
        <f>'ACTUAL 2526'!F26</f>
        <v>11999</v>
      </c>
      <c r="H20" s="6">
        <f>'ACTUAL 2526'!G26</f>
        <v>6887</v>
      </c>
      <c r="I20" s="6">
        <f>'ACTUAL 2526'!H26</f>
        <v>7382</v>
      </c>
      <c r="J20" s="6">
        <f>'ACTUAL 2526'!I26</f>
        <v>7382</v>
      </c>
      <c r="K20" s="6">
        <f>'ACTUAL 2526'!J26</f>
        <v>14946</v>
      </c>
      <c r="L20" s="6">
        <f>'ACTUAL 2526'!K26</f>
        <v>16763</v>
      </c>
      <c r="M20" s="6">
        <f>'ACTUAL 2526'!L26</f>
        <v>0</v>
      </c>
      <c r="N20" s="6">
        <f>'ACTUAL 2526'!M26</f>
        <v>0</v>
      </c>
      <c r="O20" s="6">
        <f>'ACTUAL 2526'!N26</f>
        <v>0</v>
      </c>
      <c r="P20" s="6">
        <f>'ACTUAL 2526'!O26</f>
        <v>0</v>
      </c>
      <c r="Q20" s="6">
        <f>SUM(E20:P20)</f>
        <v>91311</v>
      </c>
    </row>
    <row r="21" spans="3:17">
      <c r="D21" s="4" t="str">
        <f>'KPI 1a'!D21</f>
        <v>Difference</v>
      </c>
      <c r="E21" s="6">
        <f>IF(E20=0,0,E20-E19)</f>
        <v>4242</v>
      </c>
      <c r="F21" s="6">
        <f t="shared" ref="F21:P21" si="0">IF(F20=0,0,F20-F19)</f>
        <v>6010.4</v>
      </c>
      <c r="G21" s="6">
        <f t="shared" si="0"/>
        <v>3943.3999999999996</v>
      </c>
      <c r="H21" s="6">
        <f t="shared" si="0"/>
        <v>-1364.6000000000004</v>
      </c>
      <c r="I21" s="6">
        <f t="shared" si="0"/>
        <v>-1065.6000000000004</v>
      </c>
      <c r="J21" s="6">
        <f t="shared" si="0"/>
        <v>-1261.6000000000004</v>
      </c>
      <c r="K21" s="6">
        <f t="shared" si="0"/>
        <v>6106.4</v>
      </c>
      <c r="L21" s="6">
        <f t="shared" si="0"/>
        <v>7727.4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24337.799999999996</v>
      </c>
    </row>
    <row r="22" spans="3:17">
      <c r="D22" s="4" t="str">
        <f>'KPI 1a'!D22</f>
        <v>% realisation</v>
      </c>
      <c r="E22" s="10">
        <f>E20/E19</f>
        <v>1.5410714285714286</v>
      </c>
      <c r="F22" s="10">
        <f t="shared" ref="F22:P22" si="1">F20/F19</f>
        <v>1.7647208509338896</v>
      </c>
      <c r="G22" s="10">
        <f t="shared" si="1"/>
        <v>1.4895228164258403</v>
      </c>
      <c r="H22" s="10">
        <f t="shared" si="1"/>
        <v>0.83462601192496</v>
      </c>
      <c r="I22" s="10">
        <f t="shared" si="1"/>
        <v>0.87385766371513796</v>
      </c>
      <c r="J22" s="10">
        <f t="shared" si="1"/>
        <v>0.85404229719098523</v>
      </c>
      <c r="K22" s="10">
        <f t="shared" si="1"/>
        <v>1.6908004887098964</v>
      </c>
      <c r="L22" s="10">
        <f t="shared" si="1"/>
        <v>1.8552171410863694</v>
      </c>
      <c r="M22" s="10">
        <f t="shared" si="1"/>
        <v>0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6">
        <f>SUM(E22:P22)</f>
        <v>10.903858698558507</v>
      </c>
    </row>
    <row r="23" spans="3:17">
      <c r="D23" s="4" t="str">
        <f>'KPI 1a'!D23</f>
        <v>Actual 24/25</v>
      </c>
      <c r="E23" s="6">
        <f>Actual2425!D23</f>
        <v>13221</v>
      </c>
      <c r="F23" s="6">
        <f>Actual2425!E23</f>
        <v>7719</v>
      </c>
      <c r="G23" s="6">
        <f>Actual2425!F23</f>
        <v>7299</v>
      </c>
      <c r="H23" s="6">
        <f>Actual2425!G23</f>
        <v>6581</v>
      </c>
      <c r="I23" s="6">
        <f>Actual2425!H23</f>
        <v>6581</v>
      </c>
      <c r="J23" s="6">
        <f>Actual2425!I23</f>
        <v>5719</v>
      </c>
      <c r="K23" s="6">
        <f>Actual2425!J23</f>
        <v>9063</v>
      </c>
      <c r="L23" s="6">
        <f>Actual2425!K23</f>
        <v>5880</v>
      </c>
      <c r="M23" s="6">
        <f>Actual2425!L23</f>
        <v>12397</v>
      </c>
      <c r="N23" s="6">
        <f>Actual2425!M23</f>
        <v>13694</v>
      </c>
      <c r="O23" s="6">
        <f>Actual2425!N23</f>
        <v>16853</v>
      </c>
      <c r="P23" s="6">
        <f>Actual2425!O23</f>
        <v>15305</v>
      </c>
      <c r="Q23" s="6">
        <f>Actual2122!P17</f>
        <v>0</v>
      </c>
    </row>
    <row r="25" spans="3:17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>
      <c r="D26" s="4" t="str">
        <f>D19</f>
        <v>Budget 25/26</v>
      </c>
      <c r="E26" s="6">
        <f>SUM($E19:E19)</f>
        <v>7840</v>
      </c>
      <c r="F26" s="6">
        <f>SUM($E19:F19)</f>
        <v>15699.6</v>
      </c>
      <c r="G26" s="6">
        <f>SUM($E19:G19)</f>
        <v>23755.200000000001</v>
      </c>
      <c r="H26" s="6">
        <f>SUM($E19:H19)</f>
        <v>32006.800000000003</v>
      </c>
      <c r="I26" s="6">
        <f>SUM($E19:I19)</f>
        <v>40454.400000000001</v>
      </c>
      <c r="J26" s="6">
        <f>SUM($E19:J19)</f>
        <v>49098</v>
      </c>
      <c r="K26" s="6">
        <f>SUM($E19:K19)</f>
        <v>57937.599999999999</v>
      </c>
      <c r="L26" s="6">
        <f>SUM($E19:L19)</f>
        <v>66973.2</v>
      </c>
      <c r="M26" s="6">
        <f>SUM($E19:M19)</f>
        <v>76204.800000000003</v>
      </c>
      <c r="N26" s="6">
        <f>SUM($E19:N19)</f>
        <v>85632.400000000009</v>
      </c>
      <c r="O26" s="6">
        <f>SUM($E19:O19)</f>
        <v>95256.000000000015</v>
      </c>
      <c r="P26" s="6">
        <f>SUM($E19:P19)</f>
        <v>105075.60000000002</v>
      </c>
      <c r="Q26" s="6">
        <f>SUM(E26:P26)</f>
        <v>655933.6</v>
      </c>
    </row>
    <row r="27" spans="3:17">
      <c r="D27" s="4" t="str">
        <f>D20</f>
        <v>Actual 25/26</v>
      </c>
      <c r="E27" s="6">
        <f>SUM($E20:E20)</f>
        <v>12082</v>
      </c>
      <c r="F27" s="6">
        <f>SUM($E20:F20)</f>
        <v>25952</v>
      </c>
      <c r="G27" s="6">
        <f>SUM($E20:G20)</f>
        <v>37951</v>
      </c>
      <c r="H27" s="6">
        <f>SUM($E20:H20)</f>
        <v>44838</v>
      </c>
      <c r="I27" s="6">
        <f>SUM($E20:I20)</f>
        <v>52220</v>
      </c>
      <c r="J27" s="6">
        <f>SUM($E20:J20)</f>
        <v>59602</v>
      </c>
      <c r="K27" s="6">
        <f>SUM($E20:K20)</f>
        <v>74548</v>
      </c>
      <c r="L27" s="6">
        <f>SUM($E20:L20)</f>
        <v>91311</v>
      </c>
      <c r="M27" s="6">
        <f>SUM($E20:M20)</f>
        <v>91311</v>
      </c>
      <c r="N27" s="6">
        <f>SUM($E20:N20)</f>
        <v>91311</v>
      </c>
      <c r="O27" s="6">
        <f>SUM($E20:O20)</f>
        <v>91311</v>
      </c>
      <c r="P27" s="6">
        <f>SUM($E20:P20)</f>
        <v>91311</v>
      </c>
      <c r="Q27" s="6">
        <f>SUM(E27:P27)</f>
        <v>763748</v>
      </c>
    </row>
    <row r="28" spans="3:17">
      <c r="D28" s="4" t="str">
        <f>D21</f>
        <v>Difference</v>
      </c>
      <c r="E28" s="6">
        <f>SUM($E21:E21)</f>
        <v>4242</v>
      </c>
      <c r="F28" s="6">
        <f>SUM($E21:F21)</f>
        <v>10252.4</v>
      </c>
      <c r="G28" s="6">
        <f>SUM($E21:G21)</f>
        <v>14195.8</v>
      </c>
      <c r="H28" s="6">
        <f>SUM($E21:H21)</f>
        <v>12831.199999999999</v>
      </c>
      <c r="I28" s="6">
        <f>SUM($E21:I21)</f>
        <v>11765.599999999999</v>
      </c>
      <c r="J28" s="6">
        <f>SUM($E21:J21)</f>
        <v>10503.999999999998</v>
      </c>
      <c r="K28" s="6">
        <f>SUM($E21:K21)</f>
        <v>16610.399999999998</v>
      </c>
      <c r="L28" s="6">
        <f>SUM($E21:L21)</f>
        <v>24337.799999999996</v>
      </c>
      <c r="M28" s="6">
        <f>SUM($E21:M21)</f>
        <v>24337.799999999996</v>
      </c>
      <c r="N28" s="6">
        <f>SUM($E21:N21)</f>
        <v>24337.799999999996</v>
      </c>
      <c r="O28" s="6">
        <f>SUM($E21:O21)</f>
        <v>24337.799999999996</v>
      </c>
      <c r="P28" s="6">
        <f>SUM($E21:P21)</f>
        <v>24337.799999999996</v>
      </c>
      <c r="Q28" s="6">
        <f>SUM(E28:P28)</f>
        <v>202090.39999999994</v>
      </c>
    </row>
    <row r="29" spans="3:17">
      <c r="D29" s="4" t="str">
        <f>D22</f>
        <v>% realisation</v>
      </c>
      <c r="E29" s="10">
        <f t="shared" ref="E29:P29" si="3">E27/E26</f>
        <v>1.5410714285714286</v>
      </c>
      <c r="F29" s="10">
        <f t="shared" si="3"/>
        <v>1.6530357461336593</v>
      </c>
      <c r="G29" s="10">
        <f t="shared" si="3"/>
        <v>1.5975870546238298</v>
      </c>
      <c r="H29" s="10">
        <f t="shared" si="3"/>
        <v>1.4008898109151804</v>
      </c>
      <c r="I29" s="10">
        <f t="shared" si="3"/>
        <v>1.2908361018826136</v>
      </c>
      <c r="J29" s="10">
        <f t="shared" si="3"/>
        <v>1.21393946800277</v>
      </c>
      <c r="K29" s="10">
        <f t="shared" si="3"/>
        <v>1.2866946507967192</v>
      </c>
      <c r="L29" s="10">
        <f t="shared" si="3"/>
        <v>1.363396104710541</v>
      </c>
      <c r="M29" s="10">
        <f t="shared" si="3"/>
        <v>1.1982316074577979</v>
      </c>
      <c r="N29" s="10">
        <f t="shared" si="3"/>
        <v>1.0663136850070767</v>
      </c>
      <c r="O29" s="10">
        <f t="shared" si="3"/>
        <v>0.95858528596623815</v>
      </c>
      <c r="P29" s="10">
        <f t="shared" si="3"/>
        <v>0.86900288934824055</v>
      </c>
      <c r="Q29" s="6">
        <f>SUM(E29:P29)</f>
        <v>15.439583833416096</v>
      </c>
    </row>
    <row r="30" spans="3:17">
      <c r="D30" s="4" t="str">
        <f>'KPI 1a'!D30</f>
        <v>Actual 24/25</v>
      </c>
      <c r="E30" s="6">
        <f>SUM($E23:E23)</f>
        <v>13221</v>
      </c>
      <c r="F30" s="6">
        <f>SUM($E23:F23)</f>
        <v>20940</v>
      </c>
      <c r="G30" s="6">
        <f>SUM($E23:G23)</f>
        <v>28239</v>
      </c>
      <c r="H30" s="6">
        <f>SUM($E23:H23)</f>
        <v>34820</v>
      </c>
      <c r="I30" s="6">
        <f>SUM($E23:I23)</f>
        <v>41401</v>
      </c>
      <c r="J30" s="6">
        <f>SUM($E23:J23)</f>
        <v>47120</v>
      </c>
      <c r="K30" s="6">
        <f>SUM($E23:K23)</f>
        <v>56183</v>
      </c>
      <c r="L30" s="6">
        <f>SUM($E23:L23)</f>
        <v>62063</v>
      </c>
      <c r="M30" s="6">
        <f>SUM($E23:M23)</f>
        <v>74460</v>
      </c>
      <c r="N30" s="6">
        <f>SUM($E23:N23)</f>
        <v>88154</v>
      </c>
      <c r="O30" s="6">
        <f>SUM($E23:O23)</f>
        <v>105007</v>
      </c>
      <c r="P30" s="6">
        <f>SUM($E23:P23)</f>
        <v>120312</v>
      </c>
    </row>
  </sheetData>
  <mergeCells count="2">
    <mergeCell ref="J4:Q8"/>
    <mergeCell ref="J10:Q15"/>
  </mergeCells>
  <conditionalFormatting sqref="C3">
    <cfRule type="expression" dxfId="380" priority="2">
      <formula>S4&lt;S6</formula>
    </cfRule>
  </conditionalFormatting>
  <conditionalFormatting sqref="C4">
    <cfRule type="expression" dxfId="379" priority="1">
      <formula>AND(S4&gt;=S6,S4&lt;S5)</formula>
    </cfRule>
  </conditionalFormatting>
  <conditionalFormatting sqref="C5">
    <cfRule type="expression" dxfId="378" priority="3">
      <formula>S4&gt;=S5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82497" r:id="rId3" name="Spinner 1">
              <controlPr defaultSize="0" autoPict="0">
                <anchor moveWithCells="1" sizeWithCells="1">
                  <from>
                    <xdr:col>9</xdr:col>
                    <xdr:colOff>0</xdr:colOff>
                    <xdr:row>0</xdr:row>
                    <xdr:rowOff>0</xdr:rowOff>
                  </from>
                  <to>
                    <xdr:col>9</xdr:col>
                    <xdr:colOff>603250</xdr:colOff>
                    <xdr:row>1</xdr:row>
                    <xdr:rowOff>184150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4">
    <tabColor rgb="FFFFC000"/>
  </sheetPr>
  <dimension ref="A1:S30"/>
  <sheetViews>
    <sheetView zoomScale="90" zoomScaleNormal="90" zoomScalePageLayoutView="90" workbookViewId="0">
      <pane ySplit="2" topLeftCell="A13" activePane="bottomLeft" state="frozen"/>
      <selection activeCell="D31" sqref="D31"/>
      <selection pane="bottomLeft" activeCell="L1" sqref="L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36.1796875" style="4" customWidth="1"/>
    <col min="5" max="16" width="11.1796875" style="4" customWidth="1"/>
    <col min="17" max="17" width="10.453125" style="4" bestFit="1" customWidth="1"/>
    <col min="18" max="18" width="9.1796875" style="4" customWidth="1"/>
    <col min="19" max="16384" width="9.1796875" style="4"/>
  </cols>
  <sheetData>
    <row r="1" spans="1:19" ht="21">
      <c r="A1" s="5" t="s">
        <v>5</v>
      </c>
      <c r="B1" s="5" t="str">
        <f>'Dashboard Production Quality'!A29</f>
        <v>3c</v>
      </c>
      <c r="C1" s="5" t="str">
        <f>'Dashboard Production Quality'!B29</f>
        <v>Power Consumption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19">
      <c r="A2" s="4" t="s">
        <v>15</v>
      </c>
      <c r="C2" s="4" t="s">
        <v>45</v>
      </c>
      <c r="R2" s="7"/>
    </row>
    <row r="3" spans="1:19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>
      <c r="C4" s="2" t="s">
        <v>6</v>
      </c>
      <c r="E4" s="11"/>
      <c r="F4" s="11"/>
      <c r="G4" s="11"/>
      <c r="H4" s="11"/>
      <c r="I4" s="11"/>
      <c r="J4" s="205"/>
      <c r="K4" s="206"/>
      <c r="L4" s="206"/>
      <c r="M4" s="206"/>
      <c r="N4" s="206"/>
      <c r="O4" s="206"/>
      <c r="P4" s="206"/>
      <c r="Q4" s="207"/>
      <c r="R4" s="4" t="s">
        <v>26</v>
      </c>
      <c r="S4" s="6">
        <f>INDEX(E27:P27,Actual_month)</f>
        <v>50629.555538671935</v>
      </c>
    </row>
    <row r="5" spans="1:19" ht="25.5" customHeight="1">
      <c r="C5" s="2" t="s">
        <v>6</v>
      </c>
      <c r="E5" s="11"/>
      <c r="F5" s="11"/>
      <c r="G5" s="11"/>
      <c r="H5" s="11"/>
      <c r="I5" s="11"/>
      <c r="J5" s="208"/>
      <c r="K5" s="209"/>
      <c r="L5" s="209"/>
      <c r="M5" s="209"/>
      <c r="N5" s="209"/>
      <c r="O5" s="209"/>
      <c r="P5" s="209"/>
      <c r="Q5" s="210"/>
      <c r="R5" s="4" t="s">
        <v>27</v>
      </c>
      <c r="S5" s="6">
        <f>INDEX(E26:P26,Actual_month)</f>
        <v>37598.666666666664</v>
      </c>
    </row>
    <row r="6" spans="1:19">
      <c r="J6" s="208"/>
      <c r="K6" s="209"/>
      <c r="L6" s="209"/>
      <c r="M6" s="209"/>
      <c r="N6" s="209"/>
      <c r="O6" s="209"/>
      <c r="P6" s="209"/>
      <c r="Q6" s="210"/>
      <c r="R6" s="7">
        <v>0.9</v>
      </c>
      <c r="S6" s="6">
        <f>+S5/R6</f>
        <v>41776.296296296292</v>
      </c>
    </row>
    <row r="7" spans="1:19">
      <c r="J7" s="208"/>
      <c r="K7" s="209"/>
      <c r="L7" s="209"/>
      <c r="M7" s="209"/>
      <c r="N7" s="209"/>
      <c r="O7" s="209"/>
      <c r="P7" s="209"/>
      <c r="Q7" s="210"/>
    </row>
    <row r="8" spans="1:19" ht="15" thickBot="1">
      <c r="J8" s="211"/>
      <c r="K8" s="212"/>
      <c r="L8" s="212"/>
      <c r="M8" s="212"/>
      <c r="N8" s="212"/>
      <c r="O8" s="212"/>
      <c r="P8" s="212"/>
      <c r="Q8" s="213"/>
    </row>
    <row r="9" spans="1:19" ht="15" thickBot="1">
      <c r="J9" s="4" t="s">
        <v>14</v>
      </c>
    </row>
    <row r="10" spans="1:19">
      <c r="J10" s="205"/>
      <c r="K10" s="206"/>
      <c r="L10" s="206"/>
      <c r="M10" s="206"/>
      <c r="N10" s="206"/>
      <c r="O10" s="206"/>
      <c r="P10" s="206"/>
      <c r="Q10" s="207"/>
    </row>
    <row r="11" spans="1:19">
      <c r="J11" s="208"/>
      <c r="K11" s="209"/>
      <c r="L11" s="209"/>
      <c r="M11" s="209"/>
      <c r="N11" s="209"/>
      <c r="O11" s="209"/>
      <c r="P11" s="209"/>
      <c r="Q11" s="210"/>
    </row>
    <row r="12" spans="1:19">
      <c r="J12" s="208"/>
      <c r="K12" s="209"/>
      <c r="L12" s="209"/>
      <c r="M12" s="209"/>
      <c r="N12" s="209"/>
      <c r="O12" s="209"/>
      <c r="P12" s="209"/>
      <c r="Q12" s="210"/>
    </row>
    <row r="13" spans="1:19">
      <c r="J13" s="208"/>
      <c r="K13" s="209"/>
      <c r="L13" s="209"/>
      <c r="M13" s="209"/>
      <c r="N13" s="209"/>
      <c r="O13" s="209"/>
      <c r="P13" s="209"/>
      <c r="Q13" s="210"/>
    </row>
    <row r="14" spans="1:19">
      <c r="J14" s="208"/>
      <c r="K14" s="209"/>
      <c r="L14" s="209"/>
      <c r="M14" s="209"/>
      <c r="N14" s="209"/>
      <c r="O14" s="209"/>
      <c r="P14" s="209"/>
      <c r="Q14" s="210"/>
    </row>
    <row r="15" spans="1:19" ht="15" thickBot="1">
      <c r="J15" s="211"/>
      <c r="K15" s="212"/>
      <c r="L15" s="212"/>
      <c r="M15" s="212"/>
      <c r="N15" s="212"/>
      <c r="O15" s="212"/>
      <c r="P15" s="212"/>
      <c r="Q15" s="213"/>
    </row>
    <row r="18" spans="3:18">
      <c r="C18" s="8" t="s">
        <v>10</v>
      </c>
      <c r="E18" s="12">
        <f>'KPI 20l'!E18</f>
        <v>45839</v>
      </c>
      <c r="F18" s="12">
        <f>'KPI 20l'!F18</f>
        <v>45870</v>
      </c>
      <c r="G18" s="12">
        <f>'KPI 20l'!G18</f>
        <v>45901</v>
      </c>
      <c r="H18" s="12">
        <f>'KPI 20l'!H18</f>
        <v>45931</v>
      </c>
      <c r="I18" s="12">
        <f>'KPI 20l'!I18</f>
        <v>45962</v>
      </c>
      <c r="J18" s="12">
        <f>'KPI 20l'!J18</f>
        <v>45992</v>
      </c>
      <c r="K18" s="12">
        <f>'KPI 20l'!K18</f>
        <v>46023</v>
      </c>
      <c r="L18" s="12">
        <f>'KPI 20l'!L18</f>
        <v>46054</v>
      </c>
      <c r="M18" s="12">
        <f>'KPI 20l'!M18</f>
        <v>46082</v>
      </c>
      <c r="N18" s="12">
        <f>'KPI 20l'!N18</f>
        <v>46113</v>
      </c>
      <c r="O18" s="12">
        <f>'KPI 20l'!O18</f>
        <v>46143</v>
      </c>
      <c r="P18" s="12">
        <f>'KPI 20l'!P18</f>
        <v>46174</v>
      </c>
      <c r="Q18" s="9" t="s">
        <v>0</v>
      </c>
    </row>
    <row r="19" spans="3:18">
      <c r="D19" s="4" t="str">
        <f>'KPI 20l'!D19</f>
        <v>Budget 25/26</v>
      </c>
      <c r="E19" s="53">
        <f>Budget2526!E27</f>
        <v>4699.833333333333</v>
      </c>
      <c r="F19" s="53">
        <f>Budget2526!F27</f>
        <v>4699.833333333333</v>
      </c>
      <c r="G19" s="53">
        <f>Budget2526!G27</f>
        <v>4699.833333333333</v>
      </c>
      <c r="H19" s="53">
        <f>Budget2526!H27</f>
        <v>4699.833333333333</v>
      </c>
      <c r="I19" s="53">
        <f>Budget2526!I27</f>
        <v>4699.833333333333</v>
      </c>
      <c r="J19" s="53">
        <f>Budget2526!J27</f>
        <v>4699.833333333333</v>
      </c>
      <c r="K19" s="53">
        <f>Budget2526!K27</f>
        <v>4699.833333333333</v>
      </c>
      <c r="L19" s="53">
        <f>Budget2526!L27</f>
        <v>4699.833333333333</v>
      </c>
      <c r="M19" s="53">
        <f>Budget2526!M27</f>
        <v>4699.833333333333</v>
      </c>
      <c r="N19" s="53">
        <f>Budget2526!N27</f>
        <v>4699.833333333333</v>
      </c>
      <c r="O19" s="53">
        <f>Budget2526!O27</f>
        <v>4699.833333333333</v>
      </c>
      <c r="P19" s="53">
        <f>Budget2526!P27</f>
        <v>4699.833333333333</v>
      </c>
      <c r="Q19" s="53">
        <f>SUM(E19:P19)</f>
        <v>56398.000000000007</v>
      </c>
    </row>
    <row r="20" spans="3:18">
      <c r="D20" s="4" t="str">
        <f>'KPI 20l'!D20</f>
        <v>Actual 25/26</v>
      </c>
      <c r="E20" s="53">
        <f>'ACTUAL 2526'!D27</f>
        <v>11624</v>
      </c>
      <c r="F20" s="53">
        <f>'ACTUAL 2526'!E27</f>
        <v>3760</v>
      </c>
      <c r="G20" s="53">
        <f>'ACTUAL 2526'!F27</f>
        <v>6014</v>
      </c>
      <c r="H20" s="53">
        <f>'ACTUAL 2526'!G27</f>
        <v>3709</v>
      </c>
      <c r="I20" s="53">
        <f>'ACTUAL 2526'!H27</f>
        <v>3129</v>
      </c>
      <c r="J20" s="53">
        <f>'ACTUAL 2526'!I27</f>
        <v>3380</v>
      </c>
      <c r="K20" s="53">
        <f>'ACTUAL 2526'!J27</f>
        <v>8304</v>
      </c>
      <c r="L20" s="53">
        <f>'ACTUAL 2526'!K27</f>
        <v>10709.555538671935</v>
      </c>
      <c r="M20" s="53">
        <f>'ACTUAL 2526'!L27</f>
        <v>0</v>
      </c>
      <c r="N20" s="53">
        <f>'ACTUAL 2526'!M27</f>
        <v>0</v>
      </c>
      <c r="O20" s="53">
        <f>'ACTUAL 2526'!N27</f>
        <v>0</v>
      </c>
      <c r="P20" s="53">
        <f>'ACTUAL 2526'!O27</f>
        <v>0</v>
      </c>
      <c r="Q20" s="53">
        <f>SUM(E20:P20)</f>
        <v>50629.555538671935</v>
      </c>
      <c r="R20" s="7"/>
    </row>
    <row r="21" spans="3:18">
      <c r="D21" s="4" t="str">
        <f>'KPI 20l'!D21</f>
        <v>Difference</v>
      </c>
      <c r="E21" s="53">
        <f t="shared" ref="E21:P21" si="0">IF(E20=0,0,E20-E19)</f>
        <v>6924.166666666667</v>
      </c>
      <c r="F21" s="53">
        <f t="shared" si="0"/>
        <v>-939.83333333333303</v>
      </c>
      <c r="G21" s="53">
        <f t="shared" si="0"/>
        <v>1314.166666666667</v>
      </c>
      <c r="H21" s="53">
        <f t="shared" si="0"/>
        <v>-990.83333333333303</v>
      </c>
      <c r="I21" s="53">
        <f>IF(I20=0,0,I20-I19)</f>
        <v>-1570.833333333333</v>
      </c>
      <c r="J21" s="53">
        <f t="shared" si="0"/>
        <v>-1319.833333333333</v>
      </c>
      <c r="K21" s="53">
        <f t="shared" si="0"/>
        <v>3604.166666666667</v>
      </c>
      <c r="L21" s="53">
        <f t="shared" si="0"/>
        <v>6009.7222053386022</v>
      </c>
      <c r="M21" s="53">
        <f t="shared" si="0"/>
        <v>0</v>
      </c>
      <c r="N21" s="53">
        <f t="shared" si="0"/>
        <v>0</v>
      </c>
      <c r="O21" s="53">
        <f t="shared" si="0"/>
        <v>0</v>
      </c>
      <c r="P21" s="53">
        <f t="shared" si="0"/>
        <v>0</v>
      </c>
      <c r="Q21" s="53">
        <f>SUM(E21:P21)</f>
        <v>13030.888872005271</v>
      </c>
    </row>
    <row r="22" spans="3:18">
      <c r="D22" s="4" t="str">
        <f>'KPI 20l'!D22</f>
        <v>% realisation</v>
      </c>
      <c r="E22" s="52">
        <f>E20/E19</f>
        <v>2.4732791942976702</v>
      </c>
      <c r="F22" s="52">
        <f t="shared" ref="F22:P22" si="1">F20/F19</f>
        <v>0.80002836980034753</v>
      </c>
      <c r="G22" s="52">
        <f t="shared" si="1"/>
        <v>1.2796198446753433</v>
      </c>
      <c r="H22" s="52">
        <f t="shared" si="1"/>
        <v>0.78917692116741733</v>
      </c>
      <c r="I22" s="52">
        <f t="shared" si="1"/>
        <v>0.66576828965566159</v>
      </c>
      <c r="J22" s="52">
        <f t="shared" si="1"/>
        <v>0.71917443880988696</v>
      </c>
      <c r="K22" s="52">
        <f t="shared" si="1"/>
        <v>1.7668711656441718</v>
      </c>
      <c r="L22" s="52">
        <f t="shared" si="1"/>
        <v>2.2787096433218061</v>
      </c>
      <c r="M22" s="52">
        <f t="shared" si="1"/>
        <v>0</v>
      </c>
      <c r="N22" s="52">
        <f t="shared" si="1"/>
        <v>0</v>
      </c>
      <c r="O22" s="52">
        <f t="shared" si="1"/>
        <v>0</v>
      </c>
      <c r="P22" s="52">
        <f t="shared" si="1"/>
        <v>0</v>
      </c>
      <c r="Q22" s="53">
        <f>SUM(E22:P22)</f>
        <v>10.772627867372304</v>
      </c>
    </row>
    <row r="23" spans="3:18">
      <c r="D23" s="4" t="str">
        <f>'KPI 1a'!D23</f>
        <v>Actual 24/25</v>
      </c>
      <c r="E23" s="1">
        <f>Actual2425!D24</f>
        <v>3686</v>
      </c>
      <c r="F23" s="1">
        <f>Actual2425!E24</f>
        <v>3921</v>
      </c>
      <c r="G23" s="1">
        <f>Actual2425!F24</f>
        <v>3705</v>
      </c>
      <c r="H23" s="1">
        <f>Actual2425!G24</f>
        <v>3330</v>
      </c>
      <c r="I23" s="1">
        <f>Actual2425!H24</f>
        <v>3951</v>
      </c>
      <c r="J23" s="1">
        <f>Actual2425!I24</f>
        <v>2312</v>
      </c>
      <c r="K23" s="1">
        <f>Actual2425!J24</f>
        <v>6237</v>
      </c>
      <c r="L23" s="1">
        <f>Actual2425!K24</f>
        <v>3390</v>
      </c>
      <c r="M23" s="1">
        <f>Actual2425!L24</f>
        <v>4163</v>
      </c>
      <c r="N23" s="1">
        <f>Actual2425!M24</f>
        <v>5542</v>
      </c>
      <c r="O23" s="1">
        <f>Actual2425!N24</f>
        <v>9502</v>
      </c>
      <c r="P23" s="1">
        <f>Actual2425!O24</f>
        <v>6659</v>
      </c>
      <c r="Q23" s="53">
        <f>SUM(E23:P23)</f>
        <v>56398</v>
      </c>
    </row>
    <row r="24" spans="3:18"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spans="3:18">
      <c r="C25" s="8" t="s">
        <v>4</v>
      </c>
      <c r="E25" s="12">
        <f>E18</f>
        <v>45839</v>
      </c>
      <c r="F25" s="12">
        <f t="shared" ref="F25:P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/>
    </row>
    <row r="26" spans="3:18">
      <c r="D26" s="4" t="str">
        <f>D19</f>
        <v>Budget 25/26</v>
      </c>
      <c r="E26" s="53">
        <f>+E19</f>
        <v>4699.833333333333</v>
      </c>
      <c r="F26" s="53">
        <f>+E26+F19</f>
        <v>9399.6666666666661</v>
      </c>
      <c r="G26" s="53">
        <f>+F26+G19</f>
        <v>14099.5</v>
      </c>
      <c r="H26" s="53">
        <f t="shared" ref="F26:P27" si="3">+G26+H19</f>
        <v>18799.333333333332</v>
      </c>
      <c r="I26" s="53">
        <f t="shared" si="3"/>
        <v>23499.166666666664</v>
      </c>
      <c r="J26" s="53">
        <f t="shared" si="3"/>
        <v>28198.999999999996</v>
      </c>
      <c r="K26" s="53">
        <f t="shared" si="3"/>
        <v>32898.833333333328</v>
      </c>
      <c r="L26" s="53">
        <f t="shared" si="3"/>
        <v>37598.666666666664</v>
      </c>
      <c r="M26" s="53">
        <f t="shared" si="3"/>
        <v>42298.5</v>
      </c>
      <c r="N26" s="53">
        <f t="shared" si="3"/>
        <v>46998.333333333336</v>
      </c>
      <c r="O26" s="53">
        <f t="shared" si="3"/>
        <v>51698.166666666672</v>
      </c>
      <c r="P26" s="53">
        <f t="shared" si="3"/>
        <v>56398.000000000007</v>
      </c>
      <c r="Q26" s="6"/>
    </row>
    <row r="27" spans="3:18">
      <c r="D27" s="4" t="str">
        <f>D20</f>
        <v>Actual 25/26</v>
      </c>
      <c r="E27" s="53">
        <f>+E20</f>
        <v>11624</v>
      </c>
      <c r="F27" s="53">
        <f t="shared" si="3"/>
        <v>15384</v>
      </c>
      <c r="G27" s="53">
        <f>+F27+G20</f>
        <v>21398</v>
      </c>
      <c r="H27" s="53">
        <f t="shared" si="3"/>
        <v>25107</v>
      </c>
      <c r="I27" s="53">
        <f t="shared" si="3"/>
        <v>28236</v>
      </c>
      <c r="J27" s="53">
        <f t="shared" si="3"/>
        <v>31616</v>
      </c>
      <c r="K27" s="53">
        <f t="shared" si="3"/>
        <v>39920</v>
      </c>
      <c r="L27" s="53">
        <f t="shared" si="3"/>
        <v>50629.555538671935</v>
      </c>
      <c r="M27" s="53">
        <f t="shared" si="3"/>
        <v>50629.555538671935</v>
      </c>
      <c r="N27" s="53">
        <f t="shared" si="3"/>
        <v>50629.555538671935</v>
      </c>
      <c r="O27" s="53">
        <f t="shared" si="3"/>
        <v>50629.555538671935</v>
      </c>
      <c r="P27" s="53">
        <f t="shared" si="3"/>
        <v>50629.555538671935</v>
      </c>
      <c r="Q27" s="6"/>
    </row>
    <row r="28" spans="3:18">
      <c r="D28" s="4" t="str">
        <f>D21</f>
        <v>Difference</v>
      </c>
      <c r="E28" s="53">
        <f t="shared" ref="E28:P28" si="4">IF(E27=0,0,E27-E26)</f>
        <v>6924.166666666667</v>
      </c>
      <c r="F28" s="53">
        <f t="shared" si="4"/>
        <v>5984.3333333333339</v>
      </c>
      <c r="G28" s="53">
        <f t="shared" si="4"/>
        <v>7298.5</v>
      </c>
      <c r="H28" s="53">
        <f t="shared" si="4"/>
        <v>6307.6666666666679</v>
      </c>
      <c r="I28" s="53">
        <f t="shared" si="4"/>
        <v>4736.8333333333358</v>
      </c>
      <c r="J28" s="53">
        <f t="shared" si="4"/>
        <v>3417.0000000000036</v>
      </c>
      <c r="K28" s="53">
        <f t="shared" si="4"/>
        <v>7021.1666666666715</v>
      </c>
      <c r="L28" s="53">
        <f t="shared" si="4"/>
        <v>13030.888872005271</v>
      </c>
      <c r="M28" s="53">
        <f t="shared" si="4"/>
        <v>8331.0555386719352</v>
      </c>
      <c r="N28" s="53">
        <f t="shared" si="4"/>
        <v>3631.2222053385995</v>
      </c>
      <c r="O28" s="53">
        <f t="shared" si="4"/>
        <v>-1068.6111279947363</v>
      </c>
      <c r="P28" s="53">
        <f t="shared" si="4"/>
        <v>-5768.4444613280721</v>
      </c>
      <c r="Q28" s="6"/>
    </row>
    <row r="29" spans="3:18">
      <c r="D29" s="4" t="str">
        <f>D22</f>
        <v>% realisation</v>
      </c>
      <c r="E29" s="52">
        <f>E27/E26</f>
        <v>2.4732791942976702</v>
      </c>
      <c r="F29" s="52">
        <f t="shared" ref="F29:P29" si="5">F27/F26</f>
        <v>1.636653782049009</v>
      </c>
      <c r="G29" s="52">
        <f t="shared" si="5"/>
        <v>1.5176424695911201</v>
      </c>
      <c r="H29" s="52">
        <f t="shared" si="5"/>
        <v>1.3355260824851947</v>
      </c>
      <c r="I29" s="52">
        <f t="shared" si="5"/>
        <v>1.2015745239192881</v>
      </c>
      <c r="J29" s="52">
        <f t="shared" si="5"/>
        <v>1.1211745097343879</v>
      </c>
      <c r="K29" s="52">
        <f t="shared" si="5"/>
        <v>1.2134168891500714</v>
      </c>
      <c r="L29" s="52">
        <f t="shared" si="5"/>
        <v>1.3465784834215382</v>
      </c>
      <c r="M29" s="52">
        <f t="shared" si="5"/>
        <v>1.196958651930256</v>
      </c>
      <c r="N29" s="52">
        <f t="shared" si="5"/>
        <v>1.0772627867372304</v>
      </c>
      <c r="O29" s="52">
        <f t="shared" si="5"/>
        <v>0.97932980612475484</v>
      </c>
      <c r="P29" s="52">
        <f t="shared" si="5"/>
        <v>0.89771898894769186</v>
      </c>
      <c r="Q29" s="6"/>
    </row>
    <row r="30" spans="3:18">
      <c r="D30" s="4" t="str">
        <f>'KPI 1a'!D30</f>
        <v>Actual 24/25</v>
      </c>
      <c r="E30" s="53">
        <f>+E23</f>
        <v>3686</v>
      </c>
      <c r="F30" s="53">
        <f t="shared" ref="F30:P30" si="6">+E30+F23</f>
        <v>7607</v>
      </c>
      <c r="G30" s="53">
        <f t="shared" si="6"/>
        <v>11312</v>
      </c>
      <c r="H30" s="53">
        <f t="shared" si="6"/>
        <v>14642</v>
      </c>
      <c r="I30" s="53">
        <f t="shared" si="6"/>
        <v>18593</v>
      </c>
      <c r="J30" s="53">
        <f t="shared" si="6"/>
        <v>20905</v>
      </c>
      <c r="K30" s="53">
        <f t="shared" si="6"/>
        <v>27142</v>
      </c>
      <c r="L30" s="53">
        <f t="shared" si="6"/>
        <v>30532</v>
      </c>
      <c r="M30" s="53">
        <f t="shared" si="6"/>
        <v>34695</v>
      </c>
      <c r="N30" s="53">
        <f t="shared" si="6"/>
        <v>40237</v>
      </c>
      <c r="O30" s="53">
        <f t="shared" si="6"/>
        <v>49739</v>
      </c>
      <c r="P30" s="53">
        <f t="shared" si="6"/>
        <v>56398</v>
      </c>
      <c r="Q30" s="6"/>
    </row>
  </sheetData>
  <mergeCells count="2">
    <mergeCell ref="J4:Q8"/>
    <mergeCell ref="J10:Q15"/>
  </mergeCells>
  <conditionalFormatting sqref="C3">
    <cfRule type="expression" dxfId="377" priority="2">
      <formula>S4&gt;S6</formula>
    </cfRule>
  </conditionalFormatting>
  <conditionalFormatting sqref="C4">
    <cfRule type="expression" dxfId="376" priority="1">
      <formula>AND(S4&gt;S5,S4&lt;=S6)</formula>
    </cfRule>
  </conditionalFormatting>
  <conditionalFormatting sqref="C5">
    <cfRule type="expression" dxfId="375" priority="3">
      <formula>S4&lt;=S5</formula>
    </cfRule>
  </conditionalFormatting>
  <hyperlinks>
    <hyperlink ref="L1" location="'Dashboard Production Quality'!A1" display="Dashboard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3217" r:id="rId4" name="Spinner 1">
              <controlPr defaultSize="0" autoPict="0">
                <anchor moveWithCells="1" sizeWithCells="1">
                  <from>
                    <xdr:col>9</xdr:col>
                    <xdr:colOff>0</xdr:colOff>
                    <xdr:row>0</xdr:row>
                    <xdr:rowOff>0</xdr:rowOff>
                  </from>
                  <to>
                    <xdr:col>9</xdr:col>
                    <xdr:colOff>603250</xdr:colOff>
                    <xdr:row>1</xdr:row>
                    <xdr:rowOff>184150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5">
    <tabColor rgb="FFFFC000"/>
  </sheetPr>
  <dimension ref="A1:S30"/>
  <sheetViews>
    <sheetView zoomScale="90" zoomScaleNormal="90" zoomScalePageLayoutView="90" workbookViewId="0">
      <pane ySplit="2" topLeftCell="A14" activePane="bottomLeft" state="frozen"/>
      <selection activeCell="D31" sqref="D31"/>
      <selection pane="bottomLeft" activeCell="L1" sqref="L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19" ht="21">
      <c r="A1" s="5" t="s">
        <v>5</v>
      </c>
      <c r="B1" s="5" t="str">
        <f>'Dashboard Production Quality'!A30</f>
        <v>3d</v>
      </c>
      <c r="C1" s="5" t="str">
        <f>'Dashboard Production Quality'!B30</f>
        <v>Power  Efficiency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19">
      <c r="A2" s="4" t="s">
        <v>15</v>
      </c>
      <c r="C2" s="4" t="s">
        <v>46</v>
      </c>
      <c r="R2" s="7"/>
    </row>
    <row r="3" spans="1:19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>
      <c r="C4" s="2" t="s">
        <v>6</v>
      </c>
      <c r="E4" s="11"/>
      <c r="F4" s="11"/>
      <c r="G4" s="11"/>
      <c r="H4" s="11"/>
      <c r="I4" s="11"/>
      <c r="J4" s="205"/>
      <c r="K4" s="206"/>
      <c r="L4" s="206"/>
      <c r="M4" s="206"/>
      <c r="N4" s="206"/>
      <c r="O4" s="206"/>
      <c r="P4" s="206"/>
      <c r="Q4" s="207"/>
      <c r="R4" s="4" t="s">
        <v>26</v>
      </c>
      <c r="S4" s="56">
        <f>INDEX(E27:P27,Actual_month)</f>
        <v>0.53925493964984139</v>
      </c>
    </row>
    <row r="5" spans="1:19" ht="25.5" customHeight="1">
      <c r="C5" s="2" t="s">
        <v>6</v>
      </c>
      <c r="E5" s="11"/>
      <c r="F5" s="11"/>
      <c r="G5" s="11"/>
      <c r="H5" s="11"/>
      <c r="I5" s="11"/>
      <c r="J5" s="208"/>
      <c r="K5" s="209"/>
      <c r="L5" s="209"/>
      <c r="M5" s="209"/>
      <c r="N5" s="209"/>
      <c r="O5" s="209"/>
      <c r="P5" s="209"/>
      <c r="Q5" s="210"/>
      <c r="R5" s="4" t="s">
        <v>27</v>
      </c>
      <c r="S5" s="54">
        <f>INDEX(E26:P26,Actual_month)</f>
        <v>0.55153731258380512</v>
      </c>
    </row>
    <row r="6" spans="1:19">
      <c r="J6" s="208"/>
      <c r="K6" s="209"/>
      <c r="L6" s="209"/>
      <c r="M6" s="209"/>
      <c r="N6" s="209"/>
      <c r="O6" s="209"/>
      <c r="P6" s="209"/>
      <c r="Q6" s="210"/>
      <c r="R6" s="7">
        <v>0.9</v>
      </c>
      <c r="S6" s="54">
        <f>+S5/R6</f>
        <v>0.61281923620422785</v>
      </c>
    </row>
    <row r="7" spans="1:19">
      <c r="J7" s="208"/>
      <c r="K7" s="209"/>
      <c r="L7" s="209"/>
      <c r="M7" s="209"/>
      <c r="N7" s="209"/>
      <c r="O7" s="209"/>
      <c r="P7" s="209"/>
      <c r="Q7" s="210"/>
    </row>
    <row r="8" spans="1:19" ht="15" thickBot="1">
      <c r="J8" s="211"/>
      <c r="K8" s="212"/>
      <c r="L8" s="212"/>
      <c r="M8" s="212"/>
      <c r="N8" s="212"/>
      <c r="O8" s="212"/>
      <c r="P8" s="212"/>
      <c r="Q8" s="213"/>
    </row>
    <row r="9" spans="1:19" ht="15" thickBot="1">
      <c r="J9" s="4" t="s">
        <v>14</v>
      </c>
    </row>
    <row r="10" spans="1:19">
      <c r="J10" s="205"/>
      <c r="K10" s="206"/>
      <c r="L10" s="206"/>
      <c r="M10" s="206"/>
      <c r="N10" s="206"/>
      <c r="O10" s="206"/>
      <c r="P10" s="206"/>
      <c r="Q10" s="207"/>
    </row>
    <row r="11" spans="1:19">
      <c r="J11" s="208"/>
      <c r="K11" s="209"/>
      <c r="L11" s="209"/>
      <c r="M11" s="209"/>
      <c r="N11" s="209"/>
      <c r="O11" s="209"/>
      <c r="P11" s="209"/>
      <c r="Q11" s="210"/>
    </row>
    <row r="12" spans="1:19">
      <c r="J12" s="208"/>
      <c r="K12" s="209"/>
      <c r="L12" s="209"/>
      <c r="M12" s="209"/>
      <c r="N12" s="209"/>
      <c r="O12" s="209"/>
      <c r="P12" s="209"/>
      <c r="Q12" s="210"/>
    </row>
    <row r="13" spans="1:19">
      <c r="J13" s="208"/>
      <c r="K13" s="209"/>
      <c r="L13" s="209"/>
      <c r="M13" s="209"/>
      <c r="N13" s="209"/>
      <c r="O13" s="209"/>
      <c r="P13" s="209"/>
      <c r="Q13" s="210"/>
    </row>
    <row r="14" spans="1:19">
      <c r="J14" s="208"/>
      <c r="K14" s="209"/>
      <c r="L14" s="209"/>
      <c r="M14" s="209"/>
      <c r="N14" s="209"/>
      <c r="O14" s="209"/>
      <c r="P14" s="209"/>
      <c r="Q14" s="210"/>
    </row>
    <row r="15" spans="1:19" ht="15" thickBot="1">
      <c r="J15" s="211"/>
      <c r="K15" s="212"/>
      <c r="L15" s="212"/>
      <c r="M15" s="212"/>
      <c r="N15" s="212"/>
      <c r="O15" s="212"/>
      <c r="P15" s="212"/>
      <c r="Q15" s="213"/>
    </row>
    <row r="18" spans="3:17">
      <c r="C18" s="8" t="s">
        <v>10</v>
      </c>
      <c r="E18" s="12">
        <f>'KPI 6c'!E18</f>
        <v>45839</v>
      </c>
      <c r="F18" s="12">
        <f>'KPI 6c'!F18</f>
        <v>45870</v>
      </c>
      <c r="G18" s="12">
        <f>'KPI 6c'!G18</f>
        <v>45901</v>
      </c>
      <c r="H18" s="12">
        <f>'KPI 6c'!H18</f>
        <v>45931</v>
      </c>
      <c r="I18" s="12">
        <f>'KPI 6c'!I18</f>
        <v>45962</v>
      </c>
      <c r="J18" s="12">
        <f>'KPI 6c'!J18</f>
        <v>45992</v>
      </c>
      <c r="K18" s="12">
        <f>'KPI 6c'!K18</f>
        <v>46023</v>
      </c>
      <c r="L18" s="12">
        <f>'KPI 6c'!L18</f>
        <v>46054</v>
      </c>
      <c r="M18" s="12">
        <f>'KPI 6c'!M18</f>
        <v>46082</v>
      </c>
      <c r="N18" s="12">
        <f>'KPI 6c'!N18</f>
        <v>46113</v>
      </c>
      <c r="O18" s="12">
        <f>'KPI 6c'!O18</f>
        <v>46143</v>
      </c>
      <c r="P18" s="12">
        <f>'KPI 6c'!P18</f>
        <v>46174</v>
      </c>
      <c r="Q18" s="9"/>
    </row>
    <row r="19" spans="3:17">
      <c r="D19" s="4" t="str">
        <f>'KPI 6c'!D19</f>
        <v>Budget 25/26</v>
      </c>
      <c r="E19" s="69">
        <f>Budget2526!E28</f>
        <v>0.58747916666666666</v>
      </c>
      <c r="F19" s="69">
        <f>Budget2526!F28</f>
        <v>0.58601413133832081</v>
      </c>
      <c r="G19" s="69">
        <f>Budget2526!G28</f>
        <v>0.57175587996755872</v>
      </c>
      <c r="H19" s="69">
        <f>Budget2526!H28</f>
        <v>0.55817498020585898</v>
      </c>
      <c r="I19" s="69">
        <f>Budget2526!I28</f>
        <v>0.54522428460943539</v>
      </c>
      <c r="J19" s="69">
        <f>Budget2526!J28</f>
        <v>0.53286092214663638</v>
      </c>
      <c r="K19" s="69">
        <f>Budget2526!K28</f>
        <v>0.52104582409460454</v>
      </c>
      <c r="L19" s="69">
        <f>Budget2526!L28</f>
        <v>0.50974331164135933</v>
      </c>
      <c r="M19" s="69">
        <f>Budget2526!M28</f>
        <v>0.4989207360226468</v>
      </c>
      <c r="N19" s="69">
        <f>Budget2526!N28</f>
        <v>0.48854816354816349</v>
      </c>
      <c r="O19" s="69">
        <f>Budget2526!O28</f>
        <v>0.47859809911744733</v>
      </c>
      <c r="P19" s="69">
        <f>Budget2526!P28</f>
        <v>0.46904524284763804</v>
      </c>
      <c r="Q19" s="54"/>
    </row>
    <row r="20" spans="3:17">
      <c r="D20" s="4" t="str">
        <f>'KPI 6c'!D20</f>
        <v>Actual 25/26</v>
      </c>
      <c r="E20" s="69">
        <f>'ACTUAL 2526'!D28</f>
        <v>0.96209236881311044</v>
      </c>
      <c r="F20" s="69">
        <f>'ACTUAL 2526'!E28</f>
        <v>0.27108868060562363</v>
      </c>
      <c r="G20" s="69">
        <f>'ACTUAL 2526'!F28</f>
        <v>0.50120843403616966</v>
      </c>
      <c r="H20" s="69">
        <f>'ACTUAL 2526'!G28</f>
        <v>0.53855089298678671</v>
      </c>
      <c r="I20" s="69">
        <f>'ACTUAL 2526'!H28</f>
        <v>0.41323296354992078</v>
      </c>
      <c r="J20" s="69">
        <f>'ACTUAL 2526'!I28</f>
        <v>0.44791942751126423</v>
      </c>
      <c r="K20" s="69">
        <f>'ACTUAL 2526'!J28</f>
        <v>0.54402515723270439</v>
      </c>
      <c r="L20" s="69">
        <f>'ACTUAL 2526'!K28</f>
        <v>0.6359215924631515</v>
      </c>
      <c r="M20" s="69" t="e">
        <f>'ACTUAL 2526'!L28</f>
        <v>#DIV/0!</v>
      </c>
      <c r="N20" s="69" t="e">
        <f>'ACTUAL 2526'!M28</f>
        <v>#DIV/0!</v>
      </c>
      <c r="O20" s="69" t="e">
        <f>'ACTUAL 2526'!N28</f>
        <v>#DIV/0!</v>
      </c>
      <c r="P20" s="69" t="e">
        <f>'ACTUAL 2526'!O28</f>
        <v>#DIV/0!</v>
      </c>
      <c r="Q20" s="54"/>
    </row>
    <row r="21" spans="3:17">
      <c r="D21" s="4" t="str">
        <f>'KPI 6c'!D21</f>
        <v>Difference</v>
      </c>
      <c r="E21" s="6">
        <f>E19-E20</f>
        <v>-0.37461320214644378</v>
      </c>
      <c r="F21" s="6">
        <f t="shared" ref="F21:P21" si="0">F19-F20</f>
        <v>0.31492545073269718</v>
      </c>
      <c r="G21" s="6">
        <f t="shared" si="0"/>
        <v>7.0547445931389063E-2</v>
      </c>
      <c r="H21" s="6">
        <f t="shared" si="0"/>
        <v>1.9624087219072273E-2</v>
      </c>
      <c r="I21" s="6">
        <f t="shared" si="0"/>
        <v>0.13199132105951461</v>
      </c>
      <c r="J21" s="6">
        <f t="shared" si="0"/>
        <v>8.494149463537215E-2</v>
      </c>
      <c r="K21" s="6">
        <f t="shared" si="0"/>
        <v>-2.2979333138099856E-2</v>
      </c>
      <c r="L21" s="6">
        <f t="shared" si="0"/>
        <v>-0.12617828082179217</v>
      </c>
      <c r="M21" s="6" t="e">
        <f t="shared" si="0"/>
        <v>#DIV/0!</v>
      </c>
      <c r="N21" s="6" t="e">
        <f t="shared" si="0"/>
        <v>#DIV/0!</v>
      </c>
      <c r="O21" s="6" t="e">
        <f t="shared" si="0"/>
        <v>#DIV/0!</v>
      </c>
      <c r="P21" s="6" t="e">
        <f t="shared" si="0"/>
        <v>#DIV/0!</v>
      </c>
      <c r="Q21" s="54"/>
    </row>
    <row r="22" spans="3:17">
      <c r="D22" s="4" t="str">
        <f>'KPI 6c'!D22</f>
        <v>% realisation</v>
      </c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</row>
    <row r="23" spans="3:17">
      <c r="D23" s="4" t="str">
        <f>'KPI 1a'!D23</f>
        <v>Actual 24/25</v>
      </c>
      <c r="E23" s="10">
        <f>Actual2425!D25</f>
        <v>0.2787988805687921</v>
      </c>
      <c r="F23" s="10">
        <f>Actual2425!E25</f>
        <v>0.50796735328410414</v>
      </c>
      <c r="G23" s="10">
        <f>Actual2425!F25</f>
        <v>0.50760378133990958</v>
      </c>
      <c r="H23" s="10">
        <f>Actual2425!G25</f>
        <v>0.50600212733627103</v>
      </c>
      <c r="I23" s="10">
        <f>Actual2425!H25</f>
        <v>0.60036468621790007</v>
      </c>
      <c r="J23" s="10">
        <f>Actual2425!I25</f>
        <v>0.40426648015387306</v>
      </c>
      <c r="K23" s="10">
        <f>Actual2425!J25</f>
        <v>0.68818272095332667</v>
      </c>
      <c r="L23" s="10">
        <f>Actual2425!K25</f>
        <v>0.57653061224489799</v>
      </c>
      <c r="M23" s="10">
        <f>Actual2425!L25</f>
        <v>0.3358070500927644</v>
      </c>
      <c r="N23" s="10">
        <f>Actual2425!M25</f>
        <v>0.40470278954286548</v>
      </c>
      <c r="O23" s="10">
        <f>Actual2425!N25</f>
        <v>0.56381653118139208</v>
      </c>
      <c r="P23" s="10">
        <f>Actual2425!O25</f>
        <v>0.43508657301535447</v>
      </c>
      <c r="Q23" s="54"/>
    </row>
    <row r="24" spans="3:17"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</row>
    <row r="25" spans="3:17">
      <c r="C25" s="8" t="s">
        <v>4</v>
      </c>
      <c r="E25" s="12">
        <f>E18</f>
        <v>45839</v>
      </c>
      <c r="F25" s="12">
        <f t="shared" ref="F25:P25" si="1">F18</f>
        <v>45870</v>
      </c>
      <c r="G25" s="12">
        <f t="shared" si="1"/>
        <v>45901</v>
      </c>
      <c r="H25" s="12">
        <f t="shared" si="1"/>
        <v>45931</v>
      </c>
      <c r="I25" s="12">
        <f t="shared" si="1"/>
        <v>45962</v>
      </c>
      <c r="J25" s="12">
        <f t="shared" si="1"/>
        <v>45992</v>
      </c>
      <c r="K25" s="12">
        <f t="shared" si="1"/>
        <v>46023</v>
      </c>
      <c r="L25" s="12">
        <f t="shared" si="1"/>
        <v>46054</v>
      </c>
      <c r="M25" s="12">
        <f t="shared" si="1"/>
        <v>46082</v>
      </c>
      <c r="N25" s="12">
        <f t="shared" si="1"/>
        <v>46113</v>
      </c>
      <c r="O25" s="12">
        <f t="shared" si="1"/>
        <v>46143</v>
      </c>
      <c r="P25" s="12">
        <f t="shared" si="1"/>
        <v>46174</v>
      </c>
    </row>
    <row r="26" spans="3:17">
      <c r="D26" s="4" t="str">
        <f>D19</f>
        <v>Budget 25/26</v>
      </c>
      <c r="E26" s="69">
        <f>+E19</f>
        <v>0.58747916666666666</v>
      </c>
      <c r="F26" s="69">
        <f>AVERAGE($E19:F19)</f>
        <v>0.58674664900249374</v>
      </c>
      <c r="G26" s="69">
        <f>AVERAGE($E19:G19)</f>
        <v>0.58174972599084873</v>
      </c>
      <c r="H26" s="69">
        <f>AVERAGE($E19:H19)</f>
        <v>0.57585603954460129</v>
      </c>
      <c r="I26" s="69">
        <f>AVERAGE($E19:I19)</f>
        <v>0.56972968855756811</v>
      </c>
      <c r="J26" s="69">
        <f>AVERAGE($E19:J19)</f>
        <v>0.56358489415574609</v>
      </c>
      <c r="K26" s="69">
        <f>AVERAGE($E19:K19)</f>
        <v>0.55750788414701158</v>
      </c>
      <c r="L26" s="69">
        <f>AVERAGE($E19:L19)</f>
        <v>0.55153731258380512</v>
      </c>
      <c r="M26" s="69">
        <f>AVERAGE($E19:M19)</f>
        <v>0.54569102629923194</v>
      </c>
      <c r="N26" s="69">
        <f>AVERAGE($E19:N19)</f>
        <v>0.5399767400241251</v>
      </c>
      <c r="O26" s="69">
        <f>AVERAGE($E19:O19)</f>
        <v>0.53439686357806349</v>
      </c>
      <c r="P26" s="69">
        <f>AVERAGE($E19:P19)</f>
        <v>0.5289508951838614</v>
      </c>
    </row>
    <row r="27" spans="3:17">
      <c r="D27" s="4" t="str">
        <f>D20</f>
        <v>Actual 25/26</v>
      </c>
      <c r="E27" s="69">
        <f>+E20</f>
        <v>0.96209236881311044</v>
      </c>
      <c r="F27" s="69">
        <f>AVERAGE($E20:F20)</f>
        <v>0.61659052470936704</v>
      </c>
      <c r="G27" s="69">
        <f>AVERAGE($E20:G20)</f>
        <v>0.57812982781830125</v>
      </c>
      <c r="H27" s="69">
        <f>AVERAGE($E20:H20)</f>
        <v>0.56823509411042261</v>
      </c>
      <c r="I27" s="69">
        <f>AVERAGE($E20:I20)</f>
        <v>0.5372346679983222</v>
      </c>
      <c r="J27" s="69">
        <f>AVERAGE($E20:J20)</f>
        <v>0.52234879458381256</v>
      </c>
      <c r="K27" s="69">
        <f>AVERAGE($E20:K20)</f>
        <v>0.5254454178193686</v>
      </c>
      <c r="L27" s="69">
        <f>AVERAGE($E20:L20)</f>
        <v>0.53925493964984139</v>
      </c>
      <c r="M27" s="69" t="e">
        <f>AVERAGE($E20:M20)</f>
        <v>#DIV/0!</v>
      </c>
      <c r="N27" s="69" t="e">
        <f>AVERAGE($E20:N20)</f>
        <v>#DIV/0!</v>
      </c>
      <c r="O27" s="69" t="e">
        <f>AVERAGE($E20:O20)</f>
        <v>#DIV/0!</v>
      </c>
      <c r="P27" s="69" t="e">
        <f>AVERAGE($E20:P20)</f>
        <v>#DIV/0!</v>
      </c>
    </row>
    <row r="28" spans="3:17">
      <c r="D28" s="4" t="str">
        <f>D21</f>
        <v>Difference</v>
      </c>
      <c r="E28" s="6">
        <f>SUM($E21:E21)</f>
        <v>-0.37461320214644378</v>
      </c>
      <c r="F28" s="6">
        <f>SUM($E21:F21)</f>
        <v>-5.9687751413746604E-2</v>
      </c>
      <c r="G28" s="6">
        <f>SUM($E21:G21)</f>
        <v>1.085969451764246E-2</v>
      </c>
      <c r="H28" s="6">
        <f>SUM($E21:H21)</f>
        <v>3.0483781736714732E-2</v>
      </c>
      <c r="I28" s="6">
        <f>SUM($E21:I21)</f>
        <v>0.16247510279622934</v>
      </c>
      <c r="J28" s="6">
        <f>SUM($E21:J21)</f>
        <v>0.24741659743160149</v>
      </c>
      <c r="K28" s="6">
        <f>SUM($E21:K21)</f>
        <v>0.22443726429350164</v>
      </c>
      <c r="L28" s="6">
        <f>SUM($E21:L21)</f>
        <v>9.8258983471709471E-2</v>
      </c>
      <c r="M28" s="6" t="e">
        <f>SUM($E21:M21)</f>
        <v>#DIV/0!</v>
      </c>
      <c r="N28" s="6" t="e">
        <f>SUM($E21:N21)</f>
        <v>#DIV/0!</v>
      </c>
      <c r="O28" s="6" t="e">
        <f>SUM($E21:O21)</f>
        <v>#DIV/0!</v>
      </c>
      <c r="P28" s="6" t="e">
        <f>SUM($E21:P21)</f>
        <v>#DIV/0!</v>
      </c>
    </row>
    <row r="29" spans="3:17">
      <c r="D29" s="4" t="str">
        <f>D22</f>
        <v>% realisation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spans="3:17">
      <c r="D30" s="4" t="str">
        <f>'KPI 1a'!D30</f>
        <v>Actual 24/25</v>
      </c>
      <c r="E30" s="10">
        <f>AVERAGE($E23)</f>
        <v>0.2787988805687921</v>
      </c>
      <c r="F30" s="10">
        <f>AVERAGE($E23:F23)</f>
        <v>0.39338311692644812</v>
      </c>
      <c r="G30" s="10">
        <f>AVERAGE($E23:G23)</f>
        <v>0.43145667173093533</v>
      </c>
      <c r="H30" s="10">
        <f>AVERAGE($E23:H23)</f>
        <v>0.45009303563226921</v>
      </c>
      <c r="I30" s="10">
        <f>AVERAGE($E23:I23)</f>
        <v>0.48014736574939543</v>
      </c>
      <c r="J30" s="10">
        <f>AVERAGE($E23:J23)</f>
        <v>0.46750055148347497</v>
      </c>
      <c r="K30" s="10">
        <f>AVERAGE($E23:K23)</f>
        <v>0.49902657569345382</v>
      </c>
      <c r="L30" s="10">
        <f>AVERAGE($E23:L23)</f>
        <v>0.50871458026238436</v>
      </c>
      <c r="M30" s="10">
        <f>AVERAGE($E23:M23)</f>
        <v>0.48950263246575992</v>
      </c>
      <c r="N30" s="10">
        <f>AVERAGE($E23:N23)</f>
        <v>0.48102264817347046</v>
      </c>
      <c r="O30" s="10">
        <f>AVERAGE($E23:O23)</f>
        <v>0.48854936481055428</v>
      </c>
      <c r="P30" s="10">
        <f>AVERAGE($E23:P23)</f>
        <v>0.48409413216095426</v>
      </c>
    </row>
  </sheetData>
  <mergeCells count="2">
    <mergeCell ref="J4:Q8"/>
    <mergeCell ref="J10:Q15"/>
  </mergeCells>
  <conditionalFormatting sqref="C3">
    <cfRule type="expression" dxfId="374" priority="2">
      <formula>S4&gt;S6</formula>
    </cfRule>
  </conditionalFormatting>
  <conditionalFormatting sqref="C4">
    <cfRule type="expression" dxfId="373" priority="1">
      <formula>AND(S4&gt;S5,S4&lt;=S6)</formula>
    </cfRule>
  </conditionalFormatting>
  <conditionalFormatting sqref="C5">
    <cfRule type="expression" dxfId="372" priority="3">
      <formula>S4&lt;=S5</formula>
    </cfRule>
  </conditionalFormatting>
  <hyperlinks>
    <hyperlink ref="L1" location="'Dashboard Production Quality'!A1" display="Dashboard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86465" r:id="rId4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6">
    <tabColor rgb="FFFFC000"/>
  </sheetPr>
  <dimension ref="A1:T30"/>
  <sheetViews>
    <sheetView zoomScale="90" zoomScaleNormal="90" zoomScalePageLayoutView="90" workbookViewId="0">
      <pane ySplit="2" topLeftCell="A12" activePane="bottomLeft" state="frozen"/>
      <selection activeCell="D31" sqref="D31"/>
      <selection pane="bottomLeft" activeCell="L1" sqref="L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>
      <c r="A1" s="5" t="s">
        <v>5</v>
      </c>
      <c r="B1" s="5" t="str">
        <f>'Dashboard Production Quality'!A31</f>
        <v>3e</v>
      </c>
      <c r="C1" s="5" t="str">
        <f>'Dashboard Production Quality'!B31</f>
        <v>Production Loss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20">
      <c r="A2" s="4" t="s">
        <v>15</v>
      </c>
      <c r="C2" s="4" t="s">
        <v>16</v>
      </c>
      <c r="R2" s="7"/>
    </row>
    <row r="3" spans="1:20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27">
        <f>INDEX(E27:P27,Actual_month)</f>
        <v>750</v>
      </c>
      <c r="T4" s="26"/>
    </row>
    <row r="5" spans="1:20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26">
        <f>INDEX(E26:P26,Actual_month)</f>
        <v>1366.8</v>
      </c>
      <c r="T5" s="26"/>
    </row>
    <row r="6" spans="1:20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26">
        <f>+S5/R6</f>
        <v>1518.6666666666665</v>
      </c>
      <c r="T6" s="26"/>
    </row>
    <row r="7" spans="1:20">
      <c r="J7" s="199"/>
      <c r="K7" s="200"/>
      <c r="L7" s="200"/>
      <c r="M7" s="200"/>
      <c r="N7" s="200"/>
      <c r="O7" s="200"/>
      <c r="P7" s="200"/>
      <c r="Q7" s="201"/>
    </row>
    <row r="8" spans="1:20" ht="15" thickBot="1">
      <c r="J8" s="202"/>
      <c r="K8" s="203"/>
      <c r="L8" s="203"/>
      <c r="M8" s="203"/>
      <c r="N8" s="203"/>
      <c r="O8" s="203"/>
      <c r="P8" s="203"/>
      <c r="Q8" s="204"/>
    </row>
    <row r="9" spans="1:20" ht="15" thickBot="1">
      <c r="J9" s="4" t="s">
        <v>14</v>
      </c>
    </row>
    <row r="10" spans="1:20">
      <c r="J10" s="196"/>
      <c r="K10" s="197"/>
      <c r="L10" s="197"/>
      <c r="M10" s="197"/>
      <c r="N10" s="197"/>
      <c r="O10" s="197"/>
      <c r="P10" s="197"/>
      <c r="Q10" s="198"/>
    </row>
    <row r="11" spans="1:20">
      <c r="J11" s="199"/>
      <c r="K11" s="200"/>
      <c r="L11" s="200"/>
      <c r="M11" s="200"/>
      <c r="N11" s="200"/>
      <c r="O11" s="200"/>
      <c r="P11" s="200"/>
      <c r="Q11" s="201"/>
    </row>
    <row r="12" spans="1:20">
      <c r="J12" s="199"/>
      <c r="K12" s="200"/>
      <c r="L12" s="200"/>
      <c r="M12" s="200"/>
      <c r="N12" s="200"/>
      <c r="O12" s="200"/>
      <c r="P12" s="200"/>
      <c r="Q12" s="201"/>
    </row>
    <row r="13" spans="1:20">
      <c r="J13" s="199"/>
      <c r="K13" s="200"/>
      <c r="L13" s="200"/>
      <c r="M13" s="200"/>
      <c r="N13" s="200"/>
      <c r="O13" s="200"/>
      <c r="P13" s="200"/>
      <c r="Q13" s="201"/>
    </row>
    <row r="14" spans="1:20">
      <c r="J14" s="199"/>
      <c r="K14" s="200"/>
      <c r="L14" s="200"/>
      <c r="M14" s="200"/>
      <c r="N14" s="200"/>
      <c r="O14" s="200"/>
      <c r="P14" s="200"/>
      <c r="Q14" s="201"/>
    </row>
    <row r="15" spans="1:20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'KPI 16a'!E18</f>
        <v>45839</v>
      </c>
      <c r="F18" s="12">
        <f>'KPI 16a'!F18</f>
        <v>45870</v>
      </c>
      <c r="G18" s="12">
        <f>'KPI 16a'!G18</f>
        <v>45901</v>
      </c>
      <c r="H18" s="12">
        <f>'KPI 16a'!H18</f>
        <v>45931</v>
      </c>
      <c r="I18" s="12">
        <f>'KPI 16a'!I18</f>
        <v>45962</v>
      </c>
      <c r="J18" s="12">
        <f>'KPI 16a'!J18</f>
        <v>45992</v>
      </c>
      <c r="K18" s="12">
        <f>'KPI 16a'!K18</f>
        <v>46023</v>
      </c>
      <c r="L18" s="12">
        <f>'KPI 16a'!L18</f>
        <v>46054</v>
      </c>
      <c r="M18" s="12">
        <f>'KPI 16a'!M18</f>
        <v>46082</v>
      </c>
      <c r="N18" s="12">
        <f>'KPI 16a'!N18</f>
        <v>46113</v>
      </c>
      <c r="O18" s="12">
        <f>'KPI 16a'!O18</f>
        <v>46143</v>
      </c>
      <c r="P18" s="12">
        <f>'KPI 16a'!P18</f>
        <v>46174</v>
      </c>
      <c r="Q18" s="12" t="s">
        <v>0</v>
      </c>
    </row>
    <row r="19" spans="3:17">
      <c r="D19" s="4" t="str">
        <f>'KPI 16a'!D19</f>
        <v>Budget 25/26</v>
      </c>
      <c r="E19" s="6">
        <f>Budget2526!E29</f>
        <v>160</v>
      </c>
      <c r="F19" s="6">
        <f>Budget2526!F29</f>
        <v>160.4</v>
      </c>
      <c r="G19" s="6">
        <f>Budget2526!G29</f>
        <v>164.4</v>
      </c>
      <c r="H19" s="6">
        <f>Budget2526!H29</f>
        <v>168.4</v>
      </c>
      <c r="I19" s="6">
        <f>Budget2526!I29</f>
        <v>172.4</v>
      </c>
      <c r="J19" s="6">
        <f>Budget2526!J29</f>
        <v>176.4</v>
      </c>
      <c r="K19" s="6">
        <f>Budget2526!K29</f>
        <v>180.4</v>
      </c>
      <c r="L19" s="6">
        <f>Budget2526!L29</f>
        <v>184.4</v>
      </c>
      <c r="M19" s="6">
        <f>Budget2526!M29</f>
        <v>188.4</v>
      </c>
      <c r="N19" s="6">
        <f>Budget2526!N29</f>
        <v>192.4</v>
      </c>
      <c r="O19" s="6">
        <f>Budget2526!O29</f>
        <v>196.4</v>
      </c>
      <c r="P19" s="6">
        <f>Budget2526!P29</f>
        <v>200.4</v>
      </c>
      <c r="Q19" s="6"/>
    </row>
    <row r="20" spans="3:17">
      <c r="D20" s="4" t="str">
        <f>'KPI 16a'!D20</f>
        <v>Actual 25/26</v>
      </c>
      <c r="E20" s="6">
        <f>'ACTUAL 2526'!D29</f>
        <v>0</v>
      </c>
      <c r="F20" s="6">
        <f>'ACTUAL 2526'!E29</f>
        <v>0</v>
      </c>
      <c r="G20" s="6">
        <f>'ACTUAL 2526'!F29</f>
        <v>0</v>
      </c>
      <c r="H20" s="6">
        <f>'ACTUAL 2526'!G29</f>
        <v>0</v>
      </c>
      <c r="I20" s="6">
        <f>'ACTUAL 2526'!H29</f>
        <v>190</v>
      </c>
      <c r="J20" s="6">
        <f>'ACTUAL 2526'!I29</f>
        <v>164</v>
      </c>
      <c r="K20" s="6">
        <f>'ACTUAL 2526'!J29</f>
        <v>318</v>
      </c>
      <c r="L20" s="6">
        <f>'ACTUAL 2526'!K29</f>
        <v>78</v>
      </c>
      <c r="M20" s="6">
        <f>'ACTUAL 2526'!L29</f>
        <v>0</v>
      </c>
      <c r="N20" s="6">
        <f>'ACTUAL 2526'!M29</f>
        <v>0</v>
      </c>
      <c r="O20" s="6">
        <f>'ACTUAL 2526'!N29</f>
        <v>0</v>
      </c>
      <c r="P20" s="6">
        <f>'ACTUAL 2526'!O29</f>
        <v>0</v>
      </c>
      <c r="Q20" s="6"/>
    </row>
    <row r="21" spans="3:17">
      <c r="D21" s="4" t="str">
        <f>'KPI 16a'!D21</f>
        <v>Difference</v>
      </c>
      <c r="E21" s="6">
        <f>IF(E20=0,0,E20-E19)</f>
        <v>0</v>
      </c>
      <c r="F21" s="6">
        <f t="shared" ref="F21:P21" si="0">IF(F20=0,0,F20-F19)</f>
        <v>0</v>
      </c>
      <c r="G21" s="6">
        <f t="shared" si="0"/>
        <v>0</v>
      </c>
      <c r="H21" s="6">
        <f t="shared" si="0"/>
        <v>0</v>
      </c>
      <c r="I21" s="6">
        <f t="shared" si="0"/>
        <v>17.599999999999994</v>
      </c>
      <c r="J21" s="6">
        <f t="shared" si="0"/>
        <v>-12.400000000000006</v>
      </c>
      <c r="K21" s="6">
        <f t="shared" si="0"/>
        <v>137.6</v>
      </c>
      <c r="L21" s="6">
        <f t="shared" si="0"/>
        <v>-106.4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/>
    </row>
    <row r="22" spans="3:17">
      <c r="D22" s="4" t="str">
        <f>'KPI 16a'!D22</f>
        <v>% realisation</v>
      </c>
      <c r="E22" s="10">
        <f>E20/E19</f>
        <v>0</v>
      </c>
      <c r="F22" s="10">
        <f t="shared" ref="F22:P22" si="1">F20/F19</f>
        <v>0</v>
      </c>
      <c r="G22" s="10">
        <f t="shared" si="1"/>
        <v>0</v>
      </c>
      <c r="H22" s="10">
        <f t="shared" si="1"/>
        <v>0</v>
      </c>
      <c r="I22" s="10">
        <f t="shared" si="1"/>
        <v>1.1020881670533642</v>
      </c>
      <c r="J22" s="10">
        <f t="shared" si="1"/>
        <v>0.92970521541950113</v>
      </c>
      <c r="K22" s="10">
        <f t="shared" si="1"/>
        <v>1.7627494456762749</v>
      </c>
      <c r="L22" s="10">
        <f t="shared" si="1"/>
        <v>0.42299349240780909</v>
      </c>
      <c r="M22" s="10">
        <f t="shared" si="1"/>
        <v>0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10"/>
    </row>
    <row r="23" spans="3:17">
      <c r="D23" s="4" t="str">
        <f>'KPI 1a'!D23</f>
        <v>Actual 24/25</v>
      </c>
      <c r="E23" s="6">
        <f>Actual2223!D20</f>
        <v>0</v>
      </c>
      <c r="F23" s="6">
        <f>Actual2223!E20</f>
        <v>0</v>
      </c>
      <c r="G23" s="6">
        <f>Actual2223!F20</f>
        <v>0</v>
      </c>
      <c r="H23" s="6">
        <f>Actual2223!G20</f>
        <v>0</v>
      </c>
      <c r="I23" s="6">
        <f>Actual2223!H20</f>
        <v>0</v>
      </c>
      <c r="J23" s="6">
        <f>Actual2223!I20</f>
        <v>0</v>
      </c>
      <c r="K23" s="6">
        <f>Actual2223!J20</f>
        <v>0</v>
      </c>
      <c r="L23" s="6">
        <f>Actual2223!K20</f>
        <v>0</v>
      </c>
      <c r="M23" s="6">
        <f>Actual2223!L20</f>
        <v>0</v>
      </c>
      <c r="N23" s="6">
        <f>Actual2223!M20</f>
        <v>0</v>
      </c>
      <c r="O23" s="6">
        <f>Actual2223!N20</f>
        <v>0</v>
      </c>
      <c r="P23" s="6">
        <f>Actual2223!O20</f>
        <v>0</v>
      </c>
      <c r="Q23" s="6"/>
    </row>
    <row r="25" spans="3:17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>
      <c r="D26" s="4" t="str">
        <f>D19</f>
        <v>Budget 25/26</v>
      </c>
      <c r="E26" s="6">
        <f>SUM($E19:E19)</f>
        <v>160</v>
      </c>
      <c r="F26" s="6">
        <f>SUM($E19:F19)</f>
        <v>320.39999999999998</v>
      </c>
      <c r="G26" s="6">
        <f>SUM($E19:G19)</f>
        <v>484.79999999999995</v>
      </c>
      <c r="H26" s="6">
        <f>SUM($E19:H19)</f>
        <v>653.19999999999993</v>
      </c>
      <c r="I26" s="6">
        <f>SUM($E19:I19)</f>
        <v>825.59999999999991</v>
      </c>
      <c r="J26" s="6">
        <f>SUM($E19:J19)</f>
        <v>1001.9999999999999</v>
      </c>
      <c r="K26" s="6">
        <f>SUM($E19:K19)</f>
        <v>1182.3999999999999</v>
      </c>
      <c r="L26" s="6">
        <f>SUM($E19:L19)</f>
        <v>1366.8</v>
      </c>
      <c r="M26" s="6">
        <f>SUM($E19:M19)</f>
        <v>1555.2</v>
      </c>
      <c r="N26" s="6">
        <f>SUM($E19:N19)</f>
        <v>1747.6000000000001</v>
      </c>
      <c r="O26" s="6">
        <f>SUM($E19:O19)</f>
        <v>1944.0000000000002</v>
      </c>
      <c r="P26" s="6">
        <f>SUM($E19:P19)</f>
        <v>2144.4</v>
      </c>
      <c r="Q26" s="6"/>
    </row>
    <row r="27" spans="3:17">
      <c r="D27" s="4" t="str">
        <f>D20</f>
        <v>Actual 25/26</v>
      </c>
      <c r="E27" s="6">
        <f>SUM($E20:E20)</f>
        <v>0</v>
      </c>
      <c r="F27" s="6">
        <f>SUM($E20:F20)</f>
        <v>0</v>
      </c>
      <c r="G27" s="6">
        <f>SUM($E20:G20)</f>
        <v>0</v>
      </c>
      <c r="H27" s="6">
        <f>SUM($E20:H20)</f>
        <v>0</v>
      </c>
      <c r="I27" s="6">
        <f>SUM($E20:I20)</f>
        <v>190</v>
      </c>
      <c r="J27" s="6">
        <f>SUM($E20:J20)</f>
        <v>354</v>
      </c>
      <c r="K27" s="6">
        <f>SUM($E20:K20)</f>
        <v>672</v>
      </c>
      <c r="L27" s="6">
        <f>SUM($E20:L20)</f>
        <v>750</v>
      </c>
      <c r="M27" s="6">
        <f>SUM($E20:M20)</f>
        <v>750</v>
      </c>
      <c r="N27" s="6">
        <f>SUM($E20:N20)</f>
        <v>750</v>
      </c>
      <c r="O27" s="6">
        <f>SUM($E20:O20)</f>
        <v>750</v>
      </c>
      <c r="P27" s="6">
        <f>SUM($E20:P20)</f>
        <v>750</v>
      </c>
      <c r="Q27" s="6"/>
    </row>
    <row r="28" spans="3:17">
      <c r="D28" s="4" t="str">
        <f>D21</f>
        <v>Difference</v>
      </c>
      <c r="E28" s="6">
        <f>IF(E27=0,0,E27-E26)</f>
        <v>0</v>
      </c>
      <c r="F28" s="6">
        <f t="shared" ref="F28:P28" si="3">IF(F27=0,0,F27-F26)</f>
        <v>0</v>
      </c>
      <c r="G28" s="6">
        <f t="shared" si="3"/>
        <v>0</v>
      </c>
      <c r="H28" s="6">
        <f t="shared" si="3"/>
        <v>0</v>
      </c>
      <c r="I28" s="6">
        <f t="shared" si="3"/>
        <v>-635.59999999999991</v>
      </c>
      <c r="J28" s="6">
        <f t="shared" si="3"/>
        <v>-647.99999999999989</v>
      </c>
      <c r="K28" s="6">
        <f t="shared" si="3"/>
        <v>-510.39999999999986</v>
      </c>
      <c r="L28" s="6">
        <f t="shared" si="3"/>
        <v>-616.79999999999995</v>
      </c>
      <c r="M28" s="6">
        <f t="shared" si="3"/>
        <v>-805.2</v>
      </c>
      <c r="N28" s="6">
        <f t="shared" si="3"/>
        <v>-997.60000000000014</v>
      </c>
      <c r="O28" s="6">
        <f t="shared" si="3"/>
        <v>-1194.0000000000002</v>
      </c>
      <c r="P28" s="6">
        <f t="shared" si="3"/>
        <v>-1394.4</v>
      </c>
      <c r="Q28" s="6"/>
    </row>
    <row r="29" spans="3:17">
      <c r="D29" s="4" t="str">
        <f>D22</f>
        <v>% realisation</v>
      </c>
      <c r="E29" s="10">
        <f t="shared" ref="E29:P29" si="4">E27/E26</f>
        <v>0</v>
      </c>
      <c r="F29" s="10">
        <f t="shared" si="4"/>
        <v>0</v>
      </c>
      <c r="G29" s="10">
        <f t="shared" si="4"/>
        <v>0</v>
      </c>
      <c r="H29" s="10">
        <f t="shared" si="4"/>
        <v>0</v>
      </c>
      <c r="I29" s="10">
        <f t="shared" si="4"/>
        <v>0.2301356589147287</v>
      </c>
      <c r="J29" s="10">
        <f t="shared" si="4"/>
        <v>0.35329341317365276</v>
      </c>
      <c r="K29" s="10">
        <f t="shared" si="4"/>
        <v>0.56833558863328826</v>
      </c>
      <c r="L29" s="10">
        <f t="shared" si="4"/>
        <v>0.54872695346795441</v>
      </c>
      <c r="M29" s="10">
        <f t="shared" si="4"/>
        <v>0.48225308641975306</v>
      </c>
      <c r="N29" s="10">
        <f t="shared" si="4"/>
        <v>0.42915999084458684</v>
      </c>
      <c r="O29" s="10">
        <f t="shared" si="4"/>
        <v>0.38580246913580241</v>
      </c>
      <c r="P29" s="10">
        <f t="shared" si="4"/>
        <v>0.34974818130945717</v>
      </c>
      <c r="Q29" s="6"/>
    </row>
    <row r="30" spans="3:17">
      <c r="D30" s="4" t="str">
        <f>'KPI 1a'!D30</f>
        <v>Actual 24/25</v>
      </c>
      <c r="E30" s="6">
        <f>SUM($E23:E23)</f>
        <v>0</v>
      </c>
      <c r="F30" s="6">
        <f>SUM($E23:F23)</f>
        <v>0</v>
      </c>
      <c r="G30" s="6">
        <f>SUM($E23:G23)</f>
        <v>0</v>
      </c>
      <c r="H30" s="6">
        <f>SUM($E23:H23)</f>
        <v>0</v>
      </c>
      <c r="I30" s="6">
        <f>SUM($E23:I23)</f>
        <v>0</v>
      </c>
      <c r="J30" s="6">
        <f>SUM($E23:J23)</f>
        <v>0</v>
      </c>
      <c r="K30" s="6">
        <f>SUM($E23:K23)</f>
        <v>0</v>
      </c>
      <c r="L30" s="6">
        <f>SUM($E23:L23)</f>
        <v>0</v>
      </c>
      <c r="M30" s="6">
        <f>SUM($E23:M23)</f>
        <v>0</v>
      </c>
      <c r="N30" s="6">
        <f>SUM($E23:N23)</f>
        <v>0</v>
      </c>
      <c r="O30" s="6">
        <f>SUM($E23:O23)</f>
        <v>0</v>
      </c>
      <c r="P30" s="6">
        <f>SUM($E23:P23)</f>
        <v>0</v>
      </c>
      <c r="Q30" s="6"/>
    </row>
  </sheetData>
  <mergeCells count="2">
    <mergeCell ref="J4:Q8"/>
    <mergeCell ref="J10:Q15"/>
  </mergeCells>
  <conditionalFormatting sqref="C3">
    <cfRule type="expression" dxfId="371" priority="2">
      <formula>S4&gt;S6</formula>
    </cfRule>
  </conditionalFormatting>
  <conditionalFormatting sqref="C4">
    <cfRule type="expression" dxfId="370" priority="1">
      <formula>AND(S4&gt;S5,S4&lt;=S6)</formula>
    </cfRule>
  </conditionalFormatting>
  <conditionalFormatting sqref="C5">
    <cfRule type="expression" dxfId="369" priority="3">
      <formula>S4&lt;=S5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4241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7">
    <tabColor rgb="FFFFC000"/>
  </sheetPr>
  <dimension ref="A1:S30"/>
  <sheetViews>
    <sheetView zoomScale="90" zoomScaleNormal="90" zoomScalePageLayoutView="90" workbookViewId="0">
      <pane ySplit="2" topLeftCell="A3" activePane="bottomLeft" state="frozen"/>
      <selection activeCell="D31" sqref="D31"/>
      <selection pane="bottomLeft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81640625" style="4" bestFit="1" customWidth="1"/>
    <col min="18" max="18" width="9.1796875" style="4" customWidth="1"/>
    <col min="19" max="16384" width="9.1796875" style="4"/>
  </cols>
  <sheetData>
    <row r="1" spans="1:19" ht="21">
      <c r="A1" s="5" t="s">
        <v>5</v>
      </c>
      <c r="B1" s="5" t="str">
        <f>'Dashboard Production Quality'!A34</f>
        <v>4a</v>
      </c>
      <c r="C1" s="5" t="str">
        <f>'Dashboard Production Quality'!B34</f>
        <v>Water Volume Abstracted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19">
      <c r="A2" s="4" t="s">
        <v>15</v>
      </c>
      <c r="C2" s="4" t="s">
        <v>16</v>
      </c>
      <c r="R2" s="7"/>
    </row>
    <row r="3" spans="1:19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6">
        <f>INDEX(E27:P27,Actual_month)</f>
        <v>438286.74</v>
      </c>
    </row>
    <row r="5" spans="1:19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6">
        <f>INDEX(E26:P26,Actual_month)</f>
        <v>483530</v>
      </c>
    </row>
    <row r="6" spans="1:19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6">
        <f>+S5*R6</f>
        <v>435177</v>
      </c>
    </row>
    <row r="7" spans="1:19">
      <c r="J7" s="199"/>
      <c r="K7" s="200"/>
      <c r="L7" s="200"/>
      <c r="M7" s="200"/>
      <c r="N7" s="200"/>
      <c r="O7" s="200"/>
      <c r="P7" s="200"/>
      <c r="Q7" s="201"/>
    </row>
    <row r="8" spans="1:19" ht="15" thickBot="1">
      <c r="J8" s="202"/>
      <c r="K8" s="203"/>
      <c r="L8" s="203"/>
      <c r="M8" s="203"/>
      <c r="N8" s="203"/>
      <c r="O8" s="203"/>
      <c r="P8" s="203"/>
      <c r="Q8" s="204"/>
    </row>
    <row r="9" spans="1:19" ht="15" thickBot="1">
      <c r="J9" s="4" t="s">
        <v>14</v>
      </c>
    </row>
    <row r="10" spans="1:19">
      <c r="J10" s="196"/>
      <c r="K10" s="197"/>
      <c r="L10" s="197"/>
      <c r="M10" s="197"/>
      <c r="N10" s="197"/>
      <c r="O10" s="197"/>
      <c r="P10" s="197"/>
      <c r="Q10" s="198"/>
    </row>
    <row r="11" spans="1:19">
      <c r="J11" s="199"/>
      <c r="K11" s="200"/>
      <c r="L11" s="200"/>
      <c r="M11" s="200"/>
      <c r="N11" s="200"/>
      <c r="O11" s="200"/>
      <c r="P11" s="200"/>
      <c r="Q11" s="201"/>
    </row>
    <row r="12" spans="1:19">
      <c r="J12" s="199"/>
      <c r="K12" s="200"/>
      <c r="L12" s="200"/>
      <c r="M12" s="200"/>
      <c r="N12" s="200"/>
      <c r="O12" s="200"/>
      <c r="P12" s="200"/>
      <c r="Q12" s="201"/>
    </row>
    <row r="13" spans="1:19">
      <c r="J13" s="199"/>
      <c r="K13" s="200"/>
      <c r="L13" s="200"/>
      <c r="M13" s="200"/>
      <c r="N13" s="200"/>
      <c r="O13" s="200"/>
      <c r="P13" s="200"/>
      <c r="Q13" s="201"/>
    </row>
    <row r="14" spans="1:19">
      <c r="J14" s="199"/>
      <c r="K14" s="200"/>
      <c r="L14" s="200"/>
      <c r="M14" s="200"/>
      <c r="N14" s="200"/>
      <c r="O14" s="200"/>
      <c r="P14" s="200"/>
      <c r="Q14" s="201"/>
    </row>
    <row r="15" spans="1:19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 t="s">
        <v>0</v>
      </c>
    </row>
    <row r="19" spans="3:17">
      <c r="D19" s="4" t="str">
        <f>'KPI 1a'!D19</f>
        <v>Budget 25/26</v>
      </c>
      <c r="E19" s="6">
        <f>Budget2526!E31</f>
        <v>60240</v>
      </c>
      <c r="F19" s="6">
        <f>Budget2526!F31</f>
        <v>60260</v>
      </c>
      <c r="G19" s="6">
        <f>Budget2526!G31</f>
        <v>60330</v>
      </c>
      <c r="H19" s="6">
        <f>Budget2526!H31</f>
        <v>60400</v>
      </c>
      <c r="I19" s="6">
        <f>Budget2526!I31</f>
        <v>60470</v>
      </c>
      <c r="J19" s="6">
        <f>Budget2526!J31</f>
        <v>60540</v>
      </c>
      <c r="K19" s="6">
        <f>Budget2526!K31</f>
        <v>60610</v>
      </c>
      <c r="L19" s="6">
        <f>Budget2526!L31</f>
        <v>60680</v>
      </c>
      <c r="M19" s="6">
        <f>Budget2526!M31</f>
        <v>60750</v>
      </c>
      <c r="N19" s="6">
        <f>Budget2526!N31</f>
        <v>60820</v>
      </c>
      <c r="O19" s="6">
        <f>Budget2526!O31</f>
        <v>60890</v>
      </c>
      <c r="P19" s="6">
        <f>Budget2526!P31</f>
        <v>60960</v>
      </c>
      <c r="Q19" s="6">
        <f>SUM(E19:P19)</f>
        <v>726950</v>
      </c>
    </row>
    <row r="20" spans="3:17">
      <c r="D20" s="4" t="str">
        <f>'KPI 1a'!D20</f>
        <v>Actual 25/26</v>
      </c>
      <c r="E20" s="6">
        <f>'ACTUAL 2526'!D31</f>
        <v>40400.740000000005</v>
      </c>
      <c r="F20" s="6">
        <f>'ACTUAL 2526'!E31</f>
        <v>54383</v>
      </c>
      <c r="G20" s="6">
        <f>'ACTUAL 2526'!F31</f>
        <v>58293</v>
      </c>
      <c r="H20" s="6">
        <f>'ACTUAL 2526'!G31</f>
        <v>61945</v>
      </c>
      <c r="I20" s="6">
        <f>'ACTUAL 2526'!H31</f>
        <v>51662</v>
      </c>
      <c r="J20" s="6">
        <f>'ACTUAL 2526'!I31</f>
        <v>53023</v>
      </c>
      <c r="K20" s="6">
        <f>'ACTUAL 2526'!J31</f>
        <v>62939</v>
      </c>
      <c r="L20" s="6">
        <f>'ACTUAL 2526'!K31</f>
        <v>55641</v>
      </c>
      <c r="M20" s="6">
        <f>'ACTUAL 2526'!L31</f>
        <v>0</v>
      </c>
      <c r="N20" s="6">
        <f>'ACTUAL 2526'!M31</f>
        <v>0</v>
      </c>
      <c r="O20" s="6">
        <f>'ACTUAL 2526'!N31</f>
        <v>0</v>
      </c>
      <c r="P20" s="6">
        <f>'ACTUAL 2526'!O31</f>
        <v>0</v>
      </c>
      <c r="Q20" s="6">
        <f>SUM(E20:P20)</f>
        <v>438286.74</v>
      </c>
    </row>
    <row r="21" spans="3:17">
      <c r="D21" s="4" t="str">
        <f>'KPI 1a'!D21</f>
        <v>Difference</v>
      </c>
      <c r="E21" s="6">
        <f>IF(E20=0,0,E20-E19)</f>
        <v>-19839.259999999995</v>
      </c>
      <c r="F21" s="6">
        <f t="shared" ref="F21:P21" si="0">IF(F20=0,0,F20-F19)</f>
        <v>-5877</v>
      </c>
      <c r="G21" s="6">
        <f t="shared" si="0"/>
        <v>-2037</v>
      </c>
      <c r="H21" s="6">
        <f t="shared" si="0"/>
        <v>1545</v>
      </c>
      <c r="I21" s="6">
        <f t="shared" si="0"/>
        <v>-8808</v>
      </c>
      <c r="J21" s="6">
        <f t="shared" si="0"/>
        <v>-7517</v>
      </c>
      <c r="K21" s="6">
        <f t="shared" si="0"/>
        <v>2329</v>
      </c>
      <c r="L21" s="6">
        <f t="shared" si="0"/>
        <v>-5039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-45243.259999999995</v>
      </c>
    </row>
    <row r="22" spans="3:17">
      <c r="D22" s="4" t="str">
        <f>'KPI 1a'!D22</f>
        <v>% realisation</v>
      </c>
      <c r="E22" s="10">
        <f t="shared" ref="E22:P22" si="1">E20/E19</f>
        <v>0.67066301460823385</v>
      </c>
      <c r="F22" s="10">
        <f t="shared" si="1"/>
        <v>0.90247261865250583</v>
      </c>
      <c r="G22" s="10">
        <f t="shared" si="1"/>
        <v>0.96623570363003486</v>
      </c>
      <c r="H22" s="10">
        <f t="shared" si="1"/>
        <v>1.0255794701986756</v>
      </c>
      <c r="I22" s="10">
        <f t="shared" si="1"/>
        <v>0.854340995534976</v>
      </c>
      <c r="J22" s="10">
        <f t="shared" si="1"/>
        <v>0.87583415923356456</v>
      </c>
      <c r="K22" s="10">
        <f t="shared" si="1"/>
        <v>1.0384260023098499</v>
      </c>
      <c r="L22" s="10">
        <f t="shared" si="1"/>
        <v>0.91695781147000655</v>
      </c>
      <c r="M22" s="10">
        <f t="shared" si="1"/>
        <v>0</v>
      </c>
      <c r="N22" s="10">
        <f t="shared" si="1"/>
        <v>0</v>
      </c>
      <c r="O22" s="10">
        <f t="shared" si="1"/>
        <v>0</v>
      </c>
      <c r="P22" s="10">
        <f t="shared" si="1"/>
        <v>0</v>
      </c>
    </row>
    <row r="23" spans="3:17">
      <c r="D23" s="4" t="str">
        <f>'KPI 1a'!D23</f>
        <v>Actual 24/25</v>
      </c>
      <c r="E23" s="6">
        <f>Actual2425!D28</f>
        <v>78394.645999999993</v>
      </c>
      <c r="F23" s="6">
        <f>Actual2425!E28</f>
        <v>86270.42</v>
      </c>
      <c r="G23" s="6">
        <f>Actual2425!F28</f>
        <v>77380.86</v>
      </c>
      <c r="H23" s="6">
        <f>Actual2425!G28</f>
        <v>60160.34</v>
      </c>
      <c r="I23" s="6">
        <f>Actual2425!H28</f>
        <v>55492.380000000005</v>
      </c>
      <c r="J23" s="6">
        <f>Actual2425!I28</f>
        <v>39376.980000000003</v>
      </c>
      <c r="K23" s="6">
        <f>Actual2425!J28</f>
        <v>70303.070000000007</v>
      </c>
      <c r="L23" s="6">
        <f>Actual2425!K28</f>
        <v>66413</v>
      </c>
      <c r="M23" s="6">
        <f>Actual2425!L28</f>
        <v>71510</v>
      </c>
      <c r="N23" s="6">
        <f>Actual2425!M28</f>
        <v>51046.820000000007</v>
      </c>
      <c r="O23" s="6">
        <f>Actual2425!N28</f>
        <v>62180.72</v>
      </c>
      <c r="P23" s="6">
        <f>Actual2425!O28</f>
        <v>62152</v>
      </c>
      <c r="Q23" s="6"/>
    </row>
    <row r="25" spans="3:17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>
      <c r="D26" s="4" t="str">
        <f>D19</f>
        <v>Budget 25/26</v>
      </c>
      <c r="E26" s="6">
        <f>SUM($E19:E19)</f>
        <v>60240</v>
      </c>
      <c r="F26" s="6">
        <f>SUM($E19:F19)</f>
        <v>120500</v>
      </c>
      <c r="G26" s="6">
        <f>SUM($E19:G19)</f>
        <v>180830</v>
      </c>
      <c r="H26" s="6">
        <f>SUM($E19:H19)</f>
        <v>241230</v>
      </c>
      <c r="I26" s="6">
        <f>SUM($E19:I19)</f>
        <v>301700</v>
      </c>
      <c r="J26" s="6">
        <f>SUM($E19:J19)</f>
        <v>362240</v>
      </c>
      <c r="K26" s="6">
        <f>SUM($E19:K19)</f>
        <v>422850</v>
      </c>
      <c r="L26" s="6">
        <f>SUM($E19:L19)</f>
        <v>483530</v>
      </c>
      <c r="M26" s="6">
        <f>SUM($E19:M19)</f>
        <v>544280</v>
      </c>
      <c r="N26" s="6">
        <f>SUM($E19:N19)</f>
        <v>605100</v>
      </c>
      <c r="O26" s="6">
        <f>SUM($E19:O19)</f>
        <v>665990</v>
      </c>
      <c r="P26" s="6">
        <f>SUM($E19:P19)</f>
        <v>726950</v>
      </c>
      <c r="Q26" s="6">
        <f>SUM(E26:P26)</f>
        <v>4715440</v>
      </c>
    </row>
    <row r="27" spans="3:17">
      <c r="D27" s="4" t="str">
        <f>D20</f>
        <v>Actual 25/26</v>
      </c>
      <c r="E27" s="6">
        <f>SUM($E20:E20)</f>
        <v>40400.740000000005</v>
      </c>
      <c r="F27" s="6">
        <f>SUM($E20:F20)</f>
        <v>94783.74</v>
      </c>
      <c r="G27" s="6">
        <f>SUM($E20:G20)</f>
        <v>153076.74</v>
      </c>
      <c r="H27" s="6">
        <f>SUM($E20:H20)</f>
        <v>215021.74</v>
      </c>
      <c r="I27" s="6">
        <f>SUM($E20:I20)</f>
        <v>266683.74</v>
      </c>
      <c r="J27" s="6">
        <f>SUM($E20:J20)</f>
        <v>319706.74</v>
      </c>
      <c r="K27" s="6">
        <f>SUM($E20:K20)</f>
        <v>382645.74</v>
      </c>
      <c r="L27" s="6">
        <f>SUM($E20:L20)</f>
        <v>438286.74</v>
      </c>
      <c r="M27" s="6">
        <f>SUM($E20:M20)</f>
        <v>438286.74</v>
      </c>
      <c r="N27" s="6">
        <f>SUM($E20:N20)</f>
        <v>438286.74</v>
      </c>
      <c r="O27" s="6">
        <f>SUM($E20:O20)</f>
        <v>438286.74</v>
      </c>
      <c r="P27" s="6">
        <f>SUM($E20:P20)</f>
        <v>438286.74</v>
      </c>
      <c r="Q27" s="6">
        <f>SUM(E27:P27)</f>
        <v>3663752.8800000008</v>
      </c>
    </row>
    <row r="28" spans="3:17">
      <c r="D28" s="4" t="str">
        <f>D21</f>
        <v>Difference</v>
      </c>
      <c r="E28" s="6">
        <f>SUM($E21:E21)</f>
        <v>-19839.259999999995</v>
      </c>
      <c r="F28" s="6">
        <f>SUM($E21:F21)</f>
        <v>-25716.259999999995</v>
      </c>
      <c r="G28" s="6">
        <f>SUM($E21:G21)</f>
        <v>-27753.259999999995</v>
      </c>
      <c r="H28" s="6">
        <f>SUM($E21:H21)</f>
        <v>-26208.259999999995</v>
      </c>
      <c r="I28" s="6">
        <f>SUM($E21:I21)</f>
        <v>-35016.259999999995</v>
      </c>
      <c r="J28" s="6">
        <f>SUM($E21:J21)</f>
        <v>-42533.259999999995</v>
      </c>
      <c r="K28" s="6">
        <f>SUM($E21:K21)</f>
        <v>-40204.259999999995</v>
      </c>
      <c r="L28" s="6">
        <f>SUM($E21:L21)</f>
        <v>-45243.259999999995</v>
      </c>
      <c r="M28" s="6">
        <f>SUM($E21:M21)</f>
        <v>-45243.259999999995</v>
      </c>
      <c r="N28" s="6">
        <f>SUM($E21:N21)</f>
        <v>-45243.259999999995</v>
      </c>
      <c r="O28" s="6">
        <f>SUM($E21:O21)</f>
        <v>-45243.259999999995</v>
      </c>
      <c r="P28" s="6">
        <f>SUM($E21:P21)</f>
        <v>-45243.259999999995</v>
      </c>
      <c r="Q28" s="6">
        <f>SUM(E28:P28)</f>
        <v>-443487.12000000005</v>
      </c>
    </row>
    <row r="29" spans="3:17">
      <c r="D29" s="4" t="str">
        <f>D22</f>
        <v>% realisation</v>
      </c>
      <c r="E29" s="10">
        <f t="shared" ref="E29:P29" si="3">E27/E26</f>
        <v>0.67066301460823385</v>
      </c>
      <c r="F29" s="10">
        <f t="shared" si="3"/>
        <v>0.78658705394190875</v>
      </c>
      <c r="G29" s="10">
        <f t="shared" si="3"/>
        <v>0.84652292208151292</v>
      </c>
      <c r="H29" s="10">
        <f t="shared" si="3"/>
        <v>0.89135571860879659</v>
      </c>
      <c r="I29" s="10">
        <f t="shared" si="3"/>
        <v>0.88393682466025847</v>
      </c>
      <c r="J29" s="10">
        <f t="shared" si="3"/>
        <v>0.88258265238515898</v>
      </c>
      <c r="K29" s="10">
        <f t="shared" si="3"/>
        <v>0.90492075203973033</v>
      </c>
      <c r="L29" s="10">
        <f t="shared" si="3"/>
        <v>0.90643132794242343</v>
      </c>
      <c r="M29" s="10">
        <f t="shared" si="3"/>
        <v>0.80525968251635183</v>
      </c>
      <c r="N29" s="10">
        <f t="shared" si="3"/>
        <v>0.72432117005453645</v>
      </c>
      <c r="O29" s="10">
        <f t="shared" si="3"/>
        <v>0.65809807955074395</v>
      </c>
      <c r="P29" s="10">
        <f t="shared" si="3"/>
        <v>0.60291180961551682</v>
      </c>
      <c r="Q29" s="6">
        <f>SUM(E29:P29)</f>
        <v>9.5635910080051723</v>
      </c>
    </row>
    <row r="30" spans="3:17">
      <c r="D30" s="4" t="str">
        <f>'KPI 1a'!D30</f>
        <v>Actual 24/25</v>
      </c>
      <c r="E30" s="6">
        <f>SUM($E23:E23)</f>
        <v>78394.645999999993</v>
      </c>
      <c r="F30" s="6">
        <f>SUM($E23:F23)</f>
        <v>164665.06599999999</v>
      </c>
      <c r="G30" s="6">
        <f>SUM($E23:G23)</f>
        <v>242045.92599999998</v>
      </c>
      <c r="H30" s="6">
        <f>SUM($E23:H23)</f>
        <v>302206.26599999995</v>
      </c>
      <c r="I30" s="6">
        <f>SUM($E23:I23)</f>
        <v>357698.64599999995</v>
      </c>
      <c r="J30" s="6">
        <f>SUM($E23:J23)</f>
        <v>397075.62599999993</v>
      </c>
      <c r="K30" s="6">
        <f>SUM($E23:K23)</f>
        <v>467378.69599999994</v>
      </c>
      <c r="L30" s="6">
        <f>SUM($E23:L23)</f>
        <v>533791.696</v>
      </c>
      <c r="M30" s="6">
        <f>SUM($E23:M23)</f>
        <v>605301.696</v>
      </c>
      <c r="N30" s="6">
        <f>SUM($E23:N23)</f>
        <v>656348.51600000006</v>
      </c>
      <c r="O30" s="6">
        <f>SUM($E23:O23)</f>
        <v>718529.23600000003</v>
      </c>
      <c r="P30" s="6">
        <f>SUM($E23:P23)</f>
        <v>780681.23600000003</v>
      </c>
    </row>
  </sheetData>
  <mergeCells count="2">
    <mergeCell ref="J4:Q8"/>
    <mergeCell ref="J10:Q15"/>
  </mergeCells>
  <conditionalFormatting sqref="C3">
    <cfRule type="expression" dxfId="368" priority="2">
      <formula>S4&lt;S6</formula>
    </cfRule>
  </conditionalFormatting>
  <conditionalFormatting sqref="C4">
    <cfRule type="expression" dxfId="367" priority="1">
      <formula>AND(S4&gt;=S6,S4&lt;S5)</formula>
    </cfRule>
  </conditionalFormatting>
  <conditionalFormatting sqref="C5">
    <cfRule type="expression" dxfId="366" priority="3">
      <formula>S4&gt;=S5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44737" r:id="rId3" name="Spinner 1">
              <controlPr defaultSize="0" autoPict="0">
                <anchor moveWithCells="1" sizeWithCells="1">
                  <from>
                    <xdr:col>9</xdr:col>
                    <xdr:colOff>0</xdr:colOff>
                    <xdr:row>0</xdr:row>
                    <xdr:rowOff>0</xdr:rowOff>
                  </from>
                  <to>
                    <xdr:col>9</xdr:col>
                    <xdr:colOff>603250</xdr:colOff>
                    <xdr:row>1</xdr:row>
                    <xdr:rowOff>184150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S30"/>
  <sheetViews>
    <sheetView zoomScale="90" zoomScaleNormal="90" zoomScalePageLayoutView="90" workbookViewId="0">
      <pane ySplit="2" topLeftCell="A3" activePane="bottomLeft" state="frozen"/>
      <selection activeCell="D31" sqref="D31"/>
      <selection pane="bottomLeft" activeCell="L1" sqref="L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81640625" style="4" bestFit="1" customWidth="1"/>
    <col min="18" max="18" width="9.1796875" style="4" customWidth="1"/>
    <col min="19" max="16384" width="9.1796875" style="4"/>
  </cols>
  <sheetData>
    <row r="1" spans="1:19" ht="21">
      <c r="A1" s="5" t="s">
        <v>5</v>
      </c>
      <c r="B1" s="5" t="str">
        <f>'Dashboard Production Quality'!A35</f>
        <v>4b</v>
      </c>
      <c r="C1" s="5" t="str">
        <f>'Dashboard Production Quality'!B35</f>
        <v>Water Volume Supplied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19">
      <c r="A2" s="4" t="s">
        <v>15</v>
      </c>
      <c r="C2" s="4" t="s">
        <v>16</v>
      </c>
      <c r="R2" s="7"/>
    </row>
    <row r="3" spans="1:19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6">
        <f>INDEX(E27:P27,Actual_month)</f>
        <v>410352.70299999998</v>
      </c>
    </row>
    <row r="5" spans="1:19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6">
        <f>INDEX(E26:P26,Actual_month)</f>
        <v>449891.84656089189</v>
      </c>
    </row>
    <row r="6" spans="1:19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6">
        <f>+S5*R6</f>
        <v>404902.66190480272</v>
      </c>
    </row>
    <row r="7" spans="1:19">
      <c r="J7" s="199"/>
      <c r="K7" s="200"/>
      <c r="L7" s="200"/>
      <c r="M7" s="200"/>
      <c r="N7" s="200"/>
      <c r="O7" s="200"/>
      <c r="P7" s="200"/>
      <c r="Q7" s="201"/>
    </row>
    <row r="8" spans="1:19" ht="15" thickBot="1">
      <c r="J8" s="202"/>
      <c r="K8" s="203"/>
      <c r="L8" s="203"/>
      <c r="M8" s="203"/>
      <c r="N8" s="203"/>
      <c r="O8" s="203"/>
      <c r="P8" s="203"/>
      <c r="Q8" s="204"/>
    </row>
    <row r="9" spans="1:19" ht="15" thickBot="1">
      <c r="J9" s="4" t="s">
        <v>14</v>
      </c>
    </row>
    <row r="10" spans="1:19">
      <c r="J10" s="196"/>
      <c r="K10" s="197"/>
      <c r="L10" s="197"/>
      <c r="M10" s="197"/>
      <c r="N10" s="197"/>
      <c r="O10" s="197"/>
      <c r="P10" s="197"/>
      <c r="Q10" s="198"/>
    </row>
    <row r="11" spans="1:19">
      <c r="J11" s="199"/>
      <c r="K11" s="200"/>
      <c r="L11" s="200"/>
      <c r="M11" s="200"/>
      <c r="N11" s="200"/>
      <c r="O11" s="200"/>
      <c r="P11" s="200"/>
      <c r="Q11" s="201"/>
    </row>
    <row r="12" spans="1:19">
      <c r="J12" s="199"/>
      <c r="K12" s="200"/>
      <c r="L12" s="200"/>
      <c r="M12" s="200"/>
      <c r="N12" s="200"/>
      <c r="O12" s="200"/>
      <c r="P12" s="200"/>
      <c r="Q12" s="201"/>
    </row>
    <row r="13" spans="1:19">
      <c r="J13" s="199"/>
      <c r="K13" s="200"/>
      <c r="L13" s="200"/>
      <c r="M13" s="200"/>
      <c r="N13" s="200"/>
      <c r="O13" s="200"/>
      <c r="P13" s="200"/>
      <c r="Q13" s="201"/>
    </row>
    <row r="14" spans="1:19">
      <c r="J14" s="199"/>
      <c r="K14" s="200"/>
      <c r="L14" s="200"/>
      <c r="M14" s="200"/>
      <c r="N14" s="200"/>
      <c r="O14" s="200"/>
      <c r="P14" s="200"/>
      <c r="Q14" s="201"/>
    </row>
    <row r="15" spans="1:19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 t="s">
        <v>0</v>
      </c>
    </row>
    <row r="19" spans="3:17">
      <c r="D19" s="4" t="str">
        <f>'KPI 1a'!D19</f>
        <v>Budget 25/26</v>
      </c>
      <c r="E19" s="6">
        <f>Budget2526!E32</f>
        <v>58540.269147821338</v>
      </c>
      <c r="F19" s="6">
        <f>Budget2526!F32</f>
        <v>58357.136661658078</v>
      </c>
      <c r="G19" s="6">
        <f>Budget2526!G32</f>
        <v>57571.796922247369</v>
      </c>
      <c r="H19" s="6">
        <f>Budget2526!H32</f>
        <v>56911.727828704461</v>
      </c>
      <c r="I19" s="6">
        <f>Budget2526!I32</f>
        <v>56001.526905252707</v>
      </c>
      <c r="J19" s="6">
        <f>Budget2526!J32</f>
        <v>54832.720689929309</v>
      </c>
      <c r="K19" s="6">
        <f>Budget2526!K32</f>
        <v>54241.224583521849</v>
      </c>
      <c r="L19" s="6">
        <f>Budget2526!L32</f>
        <v>53435.443821756817</v>
      </c>
      <c r="M19" s="6">
        <f>Budget2526!M32</f>
        <v>52305.936230229854</v>
      </c>
      <c r="N19" s="6">
        <f>Budget2526!N32</f>
        <v>51483.561816692432</v>
      </c>
      <c r="O19" s="6">
        <f>Budget2526!O32</f>
        <v>50631.280587755304</v>
      </c>
      <c r="P19" s="6">
        <f>Budget2526!P32</f>
        <v>49221.37480443019</v>
      </c>
      <c r="Q19" s="6">
        <f>SUM(E19:P19)</f>
        <v>653533.99999999965</v>
      </c>
    </row>
    <row r="20" spans="3:17">
      <c r="D20" s="4" t="str">
        <f>'KPI 1a'!D20</f>
        <v>Actual 25/26</v>
      </c>
      <c r="E20" s="6">
        <f>'ACTUAL 2526'!D32</f>
        <v>38380.703000000009</v>
      </c>
      <c r="F20" s="6">
        <f>'ACTUAL 2526'!E32</f>
        <v>53463</v>
      </c>
      <c r="G20" s="6">
        <f>'ACTUAL 2526'!F32</f>
        <v>54982</v>
      </c>
      <c r="H20" s="6">
        <f>'ACTUAL 2526'!G32</f>
        <v>56138</v>
      </c>
      <c r="I20" s="6">
        <f>'ACTUAL 2526'!H32</f>
        <v>47935</v>
      </c>
      <c r="J20" s="6">
        <f>'ACTUAL 2526'!I32</f>
        <v>47935</v>
      </c>
      <c r="K20" s="6">
        <f>'ACTUAL 2526'!J32</f>
        <v>58640</v>
      </c>
      <c r="L20" s="6">
        <f>'ACTUAL 2526'!K32</f>
        <v>52879</v>
      </c>
      <c r="M20" s="6">
        <f>'ACTUAL 2526'!L32</f>
        <v>0</v>
      </c>
      <c r="N20" s="6">
        <f>'ACTUAL 2526'!M32</f>
        <v>0</v>
      </c>
      <c r="O20" s="6">
        <f>'ACTUAL 2526'!N32</f>
        <v>0</v>
      </c>
      <c r="P20" s="6">
        <f>'ACTUAL 2526'!O32</f>
        <v>0</v>
      </c>
      <c r="Q20" s="6">
        <f>SUM(E20:P20)</f>
        <v>410352.70299999998</v>
      </c>
    </row>
    <row r="21" spans="3:17">
      <c r="D21" s="4" t="str">
        <f>'KPI 1a'!D21</f>
        <v>Difference</v>
      </c>
      <c r="E21" s="6">
        <f>IF(E20=0,0,E20-E19)</f>
        <v>-20159.56614782133</v>
      </c>
      <c r="F21" s="6">
        <f t="shared" ref="F21:P21" si="0">IF(F20=0,0,F20-F19)</f>
        <v>-4894.1366616580781</v>
      </c>
      <c r="G21" s="6">
        <f t="shared" si="0"/>
        <v>-2589.7969222473694</v>
      </c>
      <c r="H21" s="6">
        <f t="shared" si="0"/>
        <v>-773.72782870446099</v>
      </c>
      <c r="I21" s="6">
        <f t="shared" si="0"/>
        <v>-8066.5269052527074</v>
      </c>
      <c r="J21" s="6">
        <f t="shared" si="0"/>
        <v>-6897.7206899293087</v>
      </c>
      <c r="K21" s="6">
        <f t="shared" si="0"/>
        <v>4398.7754164781509</v>
      </c>
      <c r="L21" s="6">
        <f t="shared" si="0"/>
        <v>-556.44382175681676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-39539.14356089192</v>
      </c>
    </row>
    <row r="22" spans="3:17">
      <c r="D22" s="4" t="str">
        <f>'KPI 1a'!D22</f>
        <v>% realisation</v>
      </c>
      <c r="E22" s="10">
        <f t="shared" ref="E22:P22" si="1">E20/E19</f>
        <v>0.6556290833423406</v>
      </c>
      <c r="F22" s="10">
        <f t="shared" si="1"/>
        <v>0.91613473618431263</v>
      </c>
      <c r="G22" s="10">
        <f t="shared" si="1"/>
        <v>0.95501622216612458</v>
      </c>
      <c r="H22" s="10">
        <f t="shared" si="1"/>
        <v>0.98640477352869582</v>
      </c>
      <c r="I22" s="10">
        <f t="shared" si="1"/>
        <v>0.85595880414296166</v>
      </c>
      <c r="J22" s="10">
        <f t="shared" si="1"/>
        <v>0.87420429620965068</v>
      </c>
      <c r="K22" s="10">
        <f t="shared" si="1"/>
        <v>1.0810965358959552</v>
      </c>
      <c r="L22" s="10">
        <f t="shared" si="1"/>
        <v>0.98958661551286198</v>
      </c>
      <c r="M22" s="10">
        <f t="shared" si="1"/>
        <v>0</v>
      </c>
      <c r="N22" s="10">
        <f t="shared" si="1"/>
        <v>0</v>
      </c>
      <c r="O22" s="10">
        <f t="shared" si="1"/>
        <v>0</v>
      </c>
      <c r="P22" s="10">
        <f t="shared" si="1"/>
        <v>0</v>
      </c>
    </row>
    <row r="23" spans="3:17">
      <c r="D23" s="4" t="str">
        <f>'KPI 1a'!D23</f>
        <v>Actual 24/25</v>
      </c>
      <c r="E23" s="6">
        <f>Actual2425!D28</f>
        <v>78394.645999999993</v>
      </c>
      <c r="F23" s="6">
        <f>Actual2425!E28</f>
        <v>86270.42</v>
      </c>
      <c r="G23" s="6">
        <f>Actual2425!F28</f>
        <v>77380.86</v>
      </c>
      <c r="H23" s="6">
        <f>Actual2425!G28</f>
        <v>60160.34</v>
      </c>
      <c r="I23" s="6">
        <f>Actual2425!H28</f>
        <v>55492.380000000005</v>
      </c>
      <c r="J23" s="6">
        <f>Actual2425!I28</f>
        <v>39376.980000000003</v>
      </c>
      <c r="K23" s="6">
        <f>Actual2425!J28</f>
        <v>70303.070000000007</v>
      </c>
      <c r="L23" s="6">
        <f>Actual2425!K28</f>
        <v>66413</v>
      </c>
      <c r="M23" s="6">
        <f>Actual2425!L28</f>
        <v>71510</v>
      </c>
      <c r="N23" s="6">
        <f>Actual2425!M28</f>
        <v>51046.820000000007</v>
      </c>
      <c r="O23" s="6">
        <f>Actual2425!N28</f>
        <v>62180.72</v>
      </c>
      <c r="P23" s="6">
        <f>Actual2425!O28</f>
        <v>62152</v>
      </c>
      <c r="Q23" s="6"/>
    </row>
    <row r="25" spans="3:17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>
      <c r="D26" s="4" t="str">
        <f>D19</f>
        <v>Budget 25/26</v>
      </c>
      <c r="E26" s="6">
        <f>SUM($E19:E19)</f>
        <v>58540.269147821338</v>
      </c>
      <c r="F26" s="6">
        <f>SUM($E19:F19)</f>
        <v>116897.40580947942</v>
      </c>
      <c r="G26" s="6">
        <f>SUM($E19:G19)</f>
        <v>174469.20273172678</v>
      </c>
      <c r="H26" s="6">
        <f>SUM($E19:H19)</f>
        <v>231380.93056043124</v>
      </c>
      <c r="I26" s="6">
        <f>SUM($E19:I19)</f>
        <v>287382.45746568392</v>
      </c>
      <c r="J26" s="6">
        <f>SUM($E19:J19)</f>
        <v>342215.17815561325</v>
      </c>
      <c r="K26" s="6">
        <f>SUM($E19:K19)</f>
        <v>396456.40273913508</v>
      </c>
      <c r="L26" s="6">
        <f>SUM($E19:L19)</f>
        <v>449891.84656089189</v>
      </c>
      <c r="M26" s="6">
        <f>SUM($E19:M19)</f>
        <v>502197.78279112175</v>
      </c>
      <c r="N26" s="6">
        <f>SUM($E19:N19)</f>
        <v>553681.34460781422</v>
      </c>
      <c r="O26" s="6">
        <f>SUM($E19:O19)</f>
        <v>604312.62519556948</v>
      </c>
      <c r="P26" s="6">
        <f>SUM($E19:P19)</f>
        <v>653533.99999999965</v>
      </c>
      <c r="Q26" s="6">
        <f>SUM(E26:P26)</f>
        <v>4370959.4457652876</v>
      </c>
    </row>
    <row r="27" spans="3:17">
      <c r="D27" s="4" t="str">
        <f>D20</f>
        <v>Actual 25/26</v>
      </c>
      <c r="E27" s="6">
        <f>SUM($E20:E20)</f>
        <v>38380.703000000009</v>
      </c>
      <c r="F27" s="6">
        <f>SUM($E20:F20)</f>
        <v>91843.703000000009</v>
      </c>
      <c r="G27" s="6">
        <f>SUM($E20:G20)</f>
        <v>146825.70300000001</v>
      </c>
      <c r="H27" s="6">
        <f>SUM($E20:H20)</f>
        <v>202963.70300000001</v>
      </c>
      <c r="I27" s="6">
        <f>SUM($E20:I20)</f>
        <v>250898.70300000001</v>
      </c>
      <c r="J27" s="6">
        <f>SUM($E20:J20)</f>
        <v>298833.70299999998</v>
      </c>
      <c r="K27" s="6">
        <f>SUM($E20:K20)</f>
        <v>357473.70299999998</v>
      </c>
      <c r="L27" s="6">
        <f>SUM($E20:L20)</f>
        <v>410352.70299999998</v>
      </c>
      <c r="M27" s="6">
        <f>SUM($E20:M20)</f>
        <v>410352.70299999998</v>
      </c>
      <c r="N27" s="6">
        <f>SUM($E20:N20)</f>
        <v>410352.70299999998</v>
      </c>
      <c r="O27" s="6">
        <f>SUM($E20:O20)</f>
        <v>410352.70299999998</v>
      </c>
      <c r="P27" s="6">
        <f>SUM($E20:P20)</f>
        <v>410352.70299999998</v>
      </c>
      <c r="Q27" s="6">
        <f>SUM(E27:P27)</f>
        <v>3438983.4359999998</v>
      </c>
    </row>
    <row r="28" spans="3:17">
      <c r="D28" s="4" t="str">
        <f>D21</f>
        <v>Difference</v>
      </c>
      <c r="E28" s="6">
        <f>SUM($E21:E21)</f>
        <v>-20159.56614782133</v>
      </c>
      <c r="F28" s="6">
        <f>SUM($E21:F21)</f>
        <v>-25053.702809479408</v>
      </c>
      <c r="G28" s="6">
        <f>SUM($E21:G21)</f>
        <v>-27643.499731726777</v>
      </c>
      <c r="H28" s="6">
        <f>SUM($E21:H21)</f>
        <v>-28417.227560431238</v>
      </c>
      <c r="I28" s="6">
        <f>SUM($E21:I21)</f>
        <v>-36483.754465683945</v>
      </c>
      <c r="J28" s="6">
        <f>SUM($E21:J21)</f>
        <v>-43381.475155613254</v>
      </c>
      <c r="K28" s="6">
        <f>SUM($E21:K21)</f>
        <v>-38982.699739135103</v>
      </c>
      <c r="L28" s="6">
        <f>SUM($E21:L21)</f>
        <v>-39539.14356089192</v>
      </c>
      <c r="M28" s="6">
        <f>SUM($E21:M21)</f>
        <v>-39539.14356089192</v>
      </c>
      <c r="N28" s="6">
        <f>SUM($E21:N21)</f>
        <v>-39539.14356089192</v>
      </c>
      <c r="O28" s="6">
        <f>SUM($E21:O21)</f>
        <v>-39539.14356089192</v>
      </c>
      <c r="P28" s="6">
        <f>SUM($E21:P21)</f>
        <v>-39539.14356089192</v>
      </c>
      <c r="Q28" s="6">
        <f>SUM(E28:P28)</f>
        <v>-417817.64341435063</v>
      </c>
    </row>
    <row r="29" spans="3:17">
      <c r="D29" s="4" t="str">
        <f>D22</f>
        <v>% realisation</v>
      </c>
      <c r="E29" s="10">
        <f t="shared" ref="E29:P29" si="3">E27/E26</f>
        <v>0.6556290833423406</v>
      </c>
      <c r="F29" s="10">
        <f t="shared" si="3"/>
        <v>0.78567785455981642</v>
      </c>
      <c r="G29" s="10">
        <f t="shared" si="3"/>
        <v>0.8415565652911654</v>
      </c>
      <c r="H29" s="10">
        <f t="shared" si="3"/>
        <v>0.87718422822658104</v>
      </c>
      <c r="I29" s="10">
        <f t="shared" si="3"/>
        <v>0.87304808098789255</v>
      </c>
      <c r="J29" s="10">
        <f t="shared" si="3"/>
        <v>0.87323333994295627</v>
      </c>
      <c r="K29" s="10">
        <f t="shared" si="3"/>
        <v>0.90167216503554515</v>
      </c>
      <c r="L29" s="10">
        <f t="shared" si="3"/>
        <v>0.9121141139517398</v>
      </c>
      <c r="M29" s="10">
        <f t="shared" si="3"/>
        <v>0.8171137290159588</v>
      </c>
      <c r="N29" s="10">
        <f t="shared" si="3"/>
        <v>0.74113514388075086</v>
      </c>
      <c r="O29" s="10">
        <f t="shared" si="3"/>
        <v>0.67904042691016164</v>
      </c>
      <c r="P29" s="10">
        <f t="shared" si="3"/>
        <v>0.62789801754767194</v>
      </c>
      <c r="Q29" s="6">
        <f>SUM(E29:P29)</f>
        <v>9.5853027486925786</v>
      </c>
    </row>
    <row r="30" spans="3:17">
      <c r="D30" s="4" t="str">
        <f>'KPI 1a'!D30</f>
        <v>Actual 24/25</v>
      </c>
      <c r="E30" s="6">
        <f>SUM($E23:E23)</f>
        <v>78394.645999999993</v>
      </c>
      <c r="F30" s="6">
        <f>SUM($E23:F23)</f>
        <v>164665.06599999999</v>
      </c>
      <c r="G30" s="6">
        <f>SUM($E23:G23)</f>
        <v>242045.92599999998</v>
      </c>
      <c r="H30" s="6">
        <f>SUM($E23:H23)</f>
        <v>302206.26599999995</v>
      </c>
      <c r="I30" s="6">
        <f>SUM($E23:I23)</f>
        <v>357698.64599999995</v>
      </c>
      <c r="J30" s="6">
        <f>SUM($E23:J23)</f>
        <v>397075.62599999993</v>
      </c>
      <c r="K30" s="6">
        <f>SUM($E23:K23)</f>
        <v>467378.69599999994</v>
      </c>
      <c r="L30" s="6">
        <f>SUM($E23:L23)</f>
        <v>533791.696</v>
      </c>
      <c r="M30" s="6">
        <f>SUM($E23:M23)</f>
        <v>605301.696</v>
      </c>
      <c r="N30" s="6">
        <f>SUM($E23:N23)</f>
        <v>656348.51600000006</v>
      </c>
      <c r="O30" s="6">
        <f>SUM($E23:O23)</f>
        <v>718529.23600000003</v>
      </c>
      <c r="P30" s="6">
        <f>SUM($E23:P23)</f>
        <v>780681.23600000003</v>
      </c>
    </row>
  </sheetData>
  <mergeCells count="2">
    <mergeCell ref="J4:Q8"/>
    <mergeCell ref="J10:Q15"/>
  </mergeCells>
  <conditionalFormatting sqref="C3">
    <cfRule type="expression" dxfId="365" priority="2">
      <formula>S4&lt;S6</formula>
    </cfRule>
  </conditionalFormatting>
  <conditionalFormatting sqref="C4">
    <cfRule type="expression" dxfId="364" priority="1">
      <formula>AND(S4&gt;=S6,S4&lt;S5)</formula>
    </cfRule>
  </conditionalFormatting>
  <conditionalFormatting sqref="C5">
    <cfRule type="expression" dxfId="363" priority="3">
      <formula>S4&gt;=S5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83521" r:id="rId3" name="Spinner 1">
              <controlPr defaultSize="0" autoPict="0">
                <anchor moveWithCells="1" sizeWithCells="1">
                  <from>
                    <xdr:col>9</xdr:col>
                    <xdr:colOff>0</xdr:colOff>
                    <xdr:row>0</xdr:row>
                    <xdr:rowOff>0</xdr:rowOff>
                  </from>
                  <to>
                    <xdr:col>9</xdr:col>
                    <xdr:colOff>603250</xdr:colOff>
                    <xdr:row>1</xdr:row>
                    <xdr:rowOff>184150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1">
    <tabColor rgb="FFFFC000"/>
  </sheetPr>
  <dimension ref="A1:S30"/>
  <sheetViews>
    <sheetView zoomScale="90" zoomScaleNormal="90" zoomScalePageLayoutView="90" workbookViewId="0">
      <pane ySplit="2" topLeftCell="A10" activePane="bottomLeft" state="frozen"/>
      <selection activeCell="D31" sqref="D31"/>
      <selection pane="bottomLeft" activeCell="L1" sqref="L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36.1796875" style="4" customWidth="1"/>
    <col min="5" max="16" width="11.1796875" style="4" customWidth="1"/>
    <col min="17" max="17" width="10.453125" style="4" bestFit="1" customWidth="1"/>
    <col min="18" max="18" width="9.1796875" style="4" customWidth="1"/>
    <col min="19" max="16384" width="9.1796875" style="4"/>
  </cols>
  <sheetData>
    <row r="1" spans="1:19" ht="21">
      <c r="A1" s="5" t="s">
        <v>5</v>
      </c>
      <c r="B1" s="5" t="str">
        <f>'Dashboard Production Quality'!A36</f>
        <v>4c</v>
      </c>
      <c r="C1" s="5" t="str">
        <f>'Dashboard Production Quality'!B36</f>
        <v>Power Grid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19">
      <c r="A2" s="4" t="s">
        <v>15</v>
      </c>
      <c r="C2" s="4" t="s">
        <v>45</v>
      </c>
      <c r="R2" s="7"/>
    </row>
    <row r="3" spans="1:19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>
      <c r="C4" s="2" t="s">
        <v>6</v>
      </c>
      <c r="E4" s="11"/>
      <c r="F4" s="11"/>
      <c r="G4" s="11"/>
      <c r="H4" s="11"/>
      <c r="I4" s="11"/>
      <c r="J4" s="205"/>
      <c r="K4" s="206"/>
      <c r="L4" s="206"/>
      <c r="M4" s="206"/>
      <c r="N4" s="206"/>
      <c r="O4" s="206"/>
      <c r="P4" s="206"/>
      <c r="Q4" s="207"/>
      <c r="R4" s="4" t="s">
        <v>26</v>
      </c>
      <c r="S4" s="6">
        <f>INDEX(E27:P27,Actual_month)</f>
        <v>323923</v>
      </c>
    </row>
    <row r="5" spans="1:19" ht="25.5" customHeight="1">
      <c r="C5" s="2" t="s">
        <v>6</v>
      </c>
      <c r="E5" s="11"/>
      <c r="F5" s="11"/>
      <c r="G5" s="11"/>
      <c r="H5" s="11"/>
      <c r="I5" s="11"/>
      <c r="J5" s="208"/>
      <c r="K5" s="209"/>
      <c r="L5" s="209"/>
      <c r="M5" s="209"/>
      <c r="N5" s="209"/>
      <c r="O5" s="209"/>
      <c r="P5" s="209"/>
      <c r="Q5" s="210"/>
      <c r="R5" s="4" t="s">
        <v>27</v>
      </c>
      <c r="S5" s="6">
        <f>INDEX(E26:P26,Actual_month)</f>
        <v>444112.48053333338</v>
      </c>
    </row>
    <row r="6" spans="1:19">
      <c r="J6" s="208"/>
      <c r="K6" s="209"/>
      <c r="L6" s="209"/>
      <c r="M6" s="209"/>
      <c r="N6" s="209"/>
      <c r="O6" s="209"/>
      <c r="P6" s="209"/>
      <c r="Q6" s="210"/>
      <c r="R6" s="7">
        <v>0.9</v>
      </c>
      <c r="S6" s="6">
        <f>+S5/R6</f>
        <v>493458.31170370372</v>
      </c>
    </row>
    <row r="7" spans="1:19">
      <c r="J7" s="208"/>
      <c r="K7" s="209"/>
      <c r="L7" s="209"/>
      <c r="M7" s="209"/>
      <c r="N7" s="209"/>
      <c r="O7" s="209"/>
      <c r="P7" s="209"/>
      <c r="Q7" s="210"/>
    </row>
    <row r="8" spans="1:19" ht="15" thickBot="1">
      <c r="J8" s="211"/>
      <c r="K8" s="212"/>
      <c r="L8" s="212"/>
      <c r="M8" s="212"/>
      <c r="N8" s="212"/>
      <c r="O8" s="212"/>
      <c r="P8" s="212"/>
      <c r="Q8" s="213"/>
    </row>
    <row r="9" spans="1:19" ht="15" thickBot="1">
      <c r="J9" s="4" t="s">
        <v>14</v>
      </c>
    </row>
    <row r="10" spans="1:19">
      <c r="J10" s="205"/>
      <c r="K10" s="206"/>
      <c r="L10" s="206"/>
      <c r="M10" s="206"/>
      <c r="N10" s="206"/>
      <c r="O10" s="206"/>
      <c r="P10" s="206"/>
      <c r="Q10" s="207"/>
    </row>
    <row r="11" spans="1:19">
      <c r="J11" s="208"/>
      <c r="K11" s="209"/>
      <c r="L11" s="209"/>
      <c r="M11" s="209"/>
      <c r="N11" s="209"/>
      <c r="O11" s="209"/>
      <c r="P11" s="209"/>
      <c r="Q11" s="210"/>
    </row>
    <row r="12" spans="1:19">
      <c r="J12" s="208"/>
      <c r="K12" s="209"/>
      <c r="L12" s="209"/>
      <c r="M12" s="209"/>
      <c r="N12" s="209"/>
      <c r="O12" s="209"/>
      <c r="P12" s="209"/>
      <c r="Q12" s="210"/>
    </row>
    <row r="13" spans="1:19">
      <c r="J13" s="208"/>
      <c r="K13" s="209"/>
      <c r="L13" s="209"/>
      <c r="M13" s="209"/>
      <c r="N13" s="209"/>
      <c r="O13" s="209"/>
      <c r="P13" s="209"/>
      <c r="Q13" s="210"/>
    </row>
    <row r="14" spans="1:19">
      <c r="J14" s="208"/>
      <c r="K14" s="209"/>
      <c r="L14" s="209"/>
      <c r="M14" s="209"/>
      <c r="N14" s="209"/>
      <c r="O14" s="209"/>
      <c r="P14" s="209"/>
      <c r="Q14" s="210"/>
    </row>
    <row r="15" spans="1:19" ht="15" thickBot="1">
      <c r="J15" s="211"/>
      <c r="K15" s="212"/>
      <c r="L15" s="212"/>
      <c r="M15" s="212"/>
      <c r="N15" s="212"/>
      <c r="O15" s="212"/>
      <c r="P15" s="212"/>
      <c r="Q15" s="213"/>
    </row>
    <row r="18" spans="3:18">
      <c r="C18" s="8" t="s">
        <v>10</v>
      </c>
      <c r="E18" s="12">
        <f>'KPI 20l'!E18</f>
        <v>45839</v>
      </c>
      <c r="F18" s="12">
        <f>'KPI 20l'!F18</f>
        <v>45870</v>
      </c>
      <c r="G18" s="12">
        <f>'KPI 20l'!G18</f>
        <v>45901</v>
      </c>
      <c r="H18" s="12">
        <f>'KPI 20l'!H18</f>
        <v>45931</v>
      </c>
      <c r="I18" s="12">
        <f>'KPI 20l'!I18</f>
        <v>45962</v>
      </c>
      <c r="J18" s="12">
        <f>'KPI 20l'!J18</f>
        <v>45992</v>
      </c>
      <c r="K18" s="12">
        <f>'KPI 20l'!K18</f>
        <v>46023</v>
      </c>
      <c r="L18" s="12">
        <f>'KPI 20l'!L18</f>
        <v>46054</v>
      </c>
      <c r="M18" s="12">
        <f>'KPI 20l'!M18</f>
        <v>46082</v>
      </c>
      <c r="N18" s="12">
        <f>'KPI 20l'!N18</f>
        <v>46113</v>
      </c>
      <c r="O18" s="12">
        <f>'KPI 20l'!O18</f>
        <v>46143</v>
      </c>
      <c r="P18" s="12">
        <f>'KPI 20l'!P18</f>
        <v>46174</v>
      </c>
      <c r="Q18" s="9" t="s">
        <v>0</v>
      </c>
    </row>
    <row r="19" spans="3:18">
      <c r="D19" s="4" t="str">
        <f>'KPI 20l'!D19</f>
        <v>Budget 25/26</v>
      </c>
      <c r="E19" s="53">
        <f>Budget2526!E33</f>
        <v>55514.060066666665</v>
      </c>
      <c r="F19" s="53">
        <f>Budget2526!F33</f>
        <v>55514.060066666665</v>
      </c>
      <c r="G19" s="53">
        <f>Budget2526!G33</f>
        <v>55514.060066666665</v>
      </c>
      <c r="H19" s="53">
        <f>Budget2526!H33</f>
        <v>55514.060066666665</v>
      </c>
      <c r="I19" s="53">
        <f>Budget2526!I33</f>
        <v>55514.060066666665</v>
      </c>
      <c r="J19" s="53">
        <f>Budget2526!J33</f>
        <v>55514.060066666665</v>
      </c>
      <c r="K19" s="53">
        <f>Budget2526!K33</f>
        <v>55514.060066666665</v>
      </c>
      <c r="L19" s="53">
        <f>Budget2526!L33</f>
        <v>55514.060066666665</v>
      </c>
      <c r="M19" s="53">
        <f>Budget2526!M33</f>
        <v>55514.060066666665</v>
      </c>
      <c r="N19" s="53">
        <f>Budget2526!N33</f>
        <v>55514.060066666665</v>
      </c>
      <c r="O19" s="53">
        <f>Budget2526!O33</f>
        <v>55514.060066666665</v>
      </c>
      <c r="P19" s="53">
        <f>Budget2526!P33</f>
        <v>55514.060066666665</v>
      </c>
      <c r="Q19" s="53">
        <f>SUM(E19:P19)</f>
        <v>666168.72080000013</v>
      </c>
    </row>
    <row r="20" spans="3:18">
      <c r="D20" s="4" t="str">
        <f>'KPI 20l'!D20</f>
        <v>Actual 25/26</v>
      </c>
      <c r="E20" s="53">
        <f>'ACTUAL 2526'!D33</f>
        <v>45936</v>
      </c>
      <c r="F20" s="53">
        <f>'ACTUAL 2526'!E33</f>
        <v>32553</v>
      </c>
      <c r="G20" s="53">
        <f>'ACTUAL 2526'!F33</f>
        <v>34693</v>
      </c>
      <c r="H20" s="53">
        <f>'ACTUAL 2526'!G33</f>
        <v>32384</v>
      </c>
      <c r="I20" s="53">
        <f>'ACTUAL 2526'!H33</f>
        <v>25231</v>
      </c>
      <c r="J20" s="53">
        <f>'ACTUAL 2526'!I33</f>
        <v>23120</v>
      </c>
      <c r="K20" s="53">
        <f>'ACTUAL 2526'!J33</f>
        <v>88519</v>
      </c>
      <c r="L20" s="53">
        <f>'ACTUAL 2526'!K33</f>
        <v>41487</v>
      </c>
      <c r="M20" s="53">
        <f>'ACTUAL 2526'!L33</f>
        <v>0</v>
      </c>
      <c r="N20" s="53">
        <f>'ACTUAL 2526'!M33</f>
        <v>0</v>
      </c>
      <c r="O20" s="53">
        <f>'ACTUAL 2526'!N33</f>
        <v>0</v>
      </c>
      <c r="P20" s="53">
        <f>'ACTUAL 2526'!O33</f>
        <v>0</v>
      </c>
      <c r="Q20" s="53">
        <f>SUM(E20:P20)</f>
        <v>323923</v>
      </c>
      <c r="R20" s="7"/>
    </row>
    <row r="21" spans="3:18">
      <c r="D21" s="4" t="str">
        <f>'KPI 20l'!D21</f>
        <v>Difference</v>
      </c>
      <c r="E21" s="53">
        <f t="shared" ref="E21:P21" si="0">IF(E20=0,0,E20-E19)</f>
        <v>-9578.0600666666651</v>
      </c>
      <c r="F21" s="53">
        <f t="shared" si="0"/>
        <v>-22961.060066666665</v>
      </c>
      <c r="G21" s="53">
        <f t="shared" si="0"/>
        <v>-20821.060066666665</v>
      </c>
      <c r="H21" s="53">
        <f t="shared" si="0"/>
        <v>-23130.060066666665</v>
      </c>
      <c r="I21" s="53">
        <f>IF(I20=0,0,I20-I19)</f>
        <v>-30283.060066666665</v>
      </c>
      <c r="J21" s="53">
        <f t="shared" si="0"/>
        <v>-32394.060066666665</v>
      </c>
      <c r="K21" s="53">
        <f t="shared" si="0"/>
        <v>33004.939933333335</v>
      </c>
      <c r="L21" s="53">
        <f t="shared" si="0"/>
        <v>-14027.060066666665</v>
      </c>
      <c r="M21" s="53">
        <f t="shared" si="0"/>
        <v>0</v>
      </c>
      <c r="N21" s="53">
        <f t="shared" si="0"/>
        <v>0</v>
      </c>
      <c r="O21" s="53">
        <f t="shared" si="0"/>
        <v>0</v>
      </c>
      <c r="P21" s="53">
        <f t="shared" si="0"/>
        <v>0</v>
      </c>
      <c r="Q21" s="53">
        <f>SUM(E21:P21)</f>
        <v>-120189.48053333329</v>
      </c>
    </row>
    <row r="22" spans="3:18">
      <c r="D22" s="4" t="str">
        <f>'KPI 20l'!D22</f>
        <v>% realisation</v>
      </c>
      <c r="E22" s="52">
        <f>E20/E19</f>
        <v>0.82746604994906869</v>
      </c>
      <c r="F22" s="52">
        <f t="shared" ref="F22:P22" si="1">F20/F19</f>
        <v>0.58639198719940866</v>
      </c>
      <c r="G22" s="52">
        <f t="shared" si="1"/>
        <v>0.62494078001748177</v>
      </c>
      <c r="H22" s="52">
        <f t="shared" si="1"/>
        <v>0.58334771337405611</v>
      </c>
      <c r="I22" s="52">
        <f t="shared" si="1"/>
        <v>0.45449747270691732</v>
      </c>
      <c r="J22" s="52">
        <f t="shared" si="1"/>
        <v>0.41647107007189282</v>
      </c>
      <c r="K22" s="52">
        <f t="shared" si="1"/>
        <v>1.5945329866649602</v>
      </c>
      <c r="L22" s="52">
        <f t="shared" si="1"/>
        <v>0.74732419048756993</v>
      </c>
      <c r="M22" s="52">
        <f t="shared" si="1"/>
        <v>0</v>
      </c>
      <c r="N22" s="52">
        <f t="shared" si="1"/>
        <v>0</v>
      </c>
      <c r="O22" s="52">
        <f t="shared" si="1"/>
        <v>0</v>
      </c>
      <c r="P22" s="52">
        <f t="shared" si="1"/>
        <v>0</v>
      </c>
      <c r="Q22" s="53">
        <f>SUM(E22:P22)</f>
        <v>5.8349722504713553</v>
      </c>
    </row>
    <row r="23" spans="3:18">
      <c r="D23" s="4" t="str">
        <f>'KPI 1a'!D23</f>
        <v>Actual 24/25</v>
      </c>
      <c r="E23" s="1">
        <f>Actual2425!D29</f>
        <v>68898.408800000005</v>
      </c>
      <c r="F23" s="1">
        <f>Actual2425!E29</f>
        <v>71808.252000000008</v>
      </c>
      <c r="G23" s="1">
        <f>Actual2425!F29</f>
        <v>81586</v>
      </c>
      <c r="H23" s="1">
        <f>Actual2425!G29</f>
        <v>62828</v>
      </c>
      <c r="I23" s="1">
        <f>Actual2425!H29</f>
        <v>59712</v>
      </c>
      <c r="J23" s="1">
        <f>Actual2425!I29</f>
        <v>35132.06</v>
      </c>
      <c r="K23" s="1">
        <f>Actual2425!J29</f>
        <v>68477</v>
      </c>
      <c r="L23" s="1">
        <f>Actual2425!K29</f>
        <v>56383</v>
      </c>
      <c r="M23" s="1">
        <f>Actual2425!L29</f>
        <v>58970</v>
      </c>
      <c r="N23" s="1">
        <f>Actual2425!M29</f>
        <v>30605</v>
      </c>
      <c r="O23" s="1">
        <f>Actual2425!N29</f>
        <v>33480</v>
      </c>
      <c r="P23" s="1">
        <f>Actual2425!O29</f>
        <v>38289</v>
      </c>
      <c r="Q23" s="53">
        <f>SUM(E23:P23)</f>
        <v>666168.72080000001</v>
      </c>
    </row>
    <row r="24" spans="3:18"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spans="3:18">
      <c r="C25" s="8" t="s">
        <v>4</v>
      </c>
      <c r="E25" s="12">
        <f>E18</f>
        <v>45839</v>
      </c>
      <c r="F25" s="12">
        <f t="shared" ref="F25:P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/>
    </row>
    <row r="26" spans="3:18">
      <c r="D26" s="4" t="str">
        <f>D19</f>
        <v>Budget 25/26</v>
      </c>
      <c r="E26" s="53">
        <f>+E19</f>
        <v>55514.060066666665</v>
      </c>
      <c r="F26" s="53">
        <f>+E26+F19</f>
        <v>111028.12013333333</v>
      </c>
      <c r="G26" s="53">
        <f>+F26+G19</f>
        <v>166542.1802</v>
      </c>
      <c r="H26" s="53">
        <f t="shared" ref="F26:P27" si="3">+G26+H19</f>
        <v>222056.24026666666</v>
      </c>
      <c r="I26" s="53">
        <f t="shared" si="3"/>
        <v>277570.30033333332</v>
      </c>
      <c r="J26" s="53">
        <f t="shared" si="3"/>
        <v>333084.36040000001</v>
      </c>
      <c r="K26" s="53">
        <f t="shared" si="3"/>
        <v>388598.42046666669</v>
      </c>
      <c r="L26" s="53">
        <f t="shared" si="3"/>
        <v>444112.48053333338</v>
      </c>
      <c r="M26" s="53">
        <f t="shared" si="3"/>
        <v>499626.54060000007</v>
      </c>
      <c r="N26" s="53">
        <f t="shared" si="3"/>
        <v>555140.60066666675</v>
      </c>
      <c r="O26" s="53">
        <f t="shared" si="3"/>
        <v>610654.66073333344</v>
      </c>
      <c r="P26" s="53">
        <f t="shared" si="3"/>
        <v>666168.72080000013</v>
      </c>
      <c r="Q26" s="6"/>
    </row>
    <row r="27" spans="3:18">
      <c r="D27" s="4" t="str">
        <f>D20</f>
        <v>Actual 25/26</v>
      </c>
      <c r="E27" s="53">
        <f>+E20</f>
        <v>45936</v>
      </c>
      <c r="F27" s="53">
        <f t="shared" si="3"/>
        <v>78489</v>
      </c>
      <c r="G27" s="53">
        <f>+F27+G20</f>
        <v>113182</v>
      </c>
      <c r="H27" s="53">
        <f t="shared" si="3"/>
        <v>145566</v>
      </c>
      <c r="I27" s="53">
        <f t="shared" si="3"/>
        <v>170797</v>
      </c>
      <c r="J27" s="53">
        <f t="shared" si="3"/>
        <v>193917</v>
      </c>
      <c r="K27" s="53">
        <f t="shared" si="3"/>
        <v>282436</v>
      </c>
      <c r="L27" s="53">
        <f t="shared" si="3"/>
        <v>323923</v>
      </c>
      <c r="M27" s="53">
        <f t="shared" si="3"/>
        <v>323923</v>
      </c>
      <c r="N27" s="53">
        <f t="shared" si="3"/>
        <v>323923</v>
      </c>
      <c r="O27" s="53">
        <f t="shared" si="3"/>
        <v>323923</v>
      </c>
      <c r="P27" s="53">
        <f t="shared" si="3"/>
        <v>323923</v>
      </c>
      <c r="Q27" s="6"/>
    </row>
    <row r="28" spans="3:18">
      <c r="D28" s="4" t="str">
        <f>D21</f>
        <v>Difference</v>
      </c>
      <c r="E28" s="53">
        <f t="shared" ref="E28:P28" si="4">IF(E27=0,0,E27-E26)</f>
        <v>-9578.0600666666651</v>
      </c>
      <c r="F28" s="53">
        <f t="shared" si="4"/>
        <v>-32539.12013333333</v>
      </c>
      <c r="G28" s="53">
        <f t="shared" si="4"/>
        <v>-53360.180200000003</v>
      </c>
      <c r="H28" s="53">
        <f t="shared" si="4"/>
        <v>-76490.24026666666</v>
      </c>
      <c r="I28" s="53">
        <f t="shared" si="4"/>
        <v>-106773.30033333332</v>
      </c>
      <c r="J28" s="53">
        <f t="shared" si="4"/>
        <v>-139167.36040000001</v>
      </c>
      <c r="K28" s="53">
        <f t="shared" si="4"/>
        <v>-106162.42046666669</v>
      </c>
      <c r="L28" s="53">
        <f t="shared" si="4"/>
        <v>-120189.48053333338</v>
      </c>
      <c r="M28" s="53">
        <f t="shared" si="4"/>
        <v>-175703.54060000007</v>
      </c>
      <c r="N28" s="53">
        <f t="shared" si="4"/>
        <v>-231217.60066666675</v>
      </c>
      <c r="O28" s="53">
        <f t="shared" si="4"/>
        <v>-286731.66073333344</v>
      </c>
      <c r="P28" s="53">
        <f t="shared" si="4"/>
        <v>-342245.72080000013</v>
      </c>
      <c r="Q28" s="6"/>
    </row>
    <row r="29" spans="3:18">
      <c r="D29" s="4" t="str">
        <f>D22</f>
        <v>% realisation</v>
      </c>
      <c r="E29" s="52">
        <f>E27/E26</f>
        <v>0.82746604994906869</v>
      </c>
      <c r="F29" s="52">
        <f t="shared" ref="F29:P29" si="5">F27/F26</f>
        <v>0.70692901857423862</v>
      </c>
      <c r="G29" s="52">
        <f t="shared" si="5"/>
        <v>0.6795996057219863</v>
      </c>
      <c r="H29" s="52">
        <f t="shared" si="5"/>
        <v>0.65553663263500384</v>
      </c>
      <c r="I29" s="52">
        <f t="shared" si="5"/>
        <v>0.61532880064938655</v>
      </c>
      <c r="J29" s="52">
        <f t="shared" si="5"/>
        <v>0.58218584555313757</v>
      </c>
      <c r="K29" s="52">
        <f t="shared" si="5"/>
        <v>0.72680686571196929</v>
      </c>
      <c r="L29" s="52">
        <f t="shared" si="5"/>
        <v>0.7293715313089193</v>
      </c>
      <c r="M29" s="52">
        <f t="shared" si="5"/>
        <v>0.64833025005237277</v>
      </c>
      <c r="N29" s="52">
        <f t="shared" si="5"/>
        <v>0.58349722504713541</v>
      </c>
      <c r="O29" s="52">
        <f t="shared" si="5"/>
        <v>0.53045202277012315</v>
      </c>
      <c r="P29" s="52">
        <f t="shared" si="5"/>
        <v>0.48624768753927949</v>
      </c>
      <c r="Q29" s="6"/>
    </row>
    <row r="30" spans="3:18">
      <c r="D30" s="4" t="str">
        <f>'KPI 1a'!D30</f>
        <v>Actual 24/25</v>
      </c>
      <c r="E30" s="53">
        <f>+E23</f>
        <v>68898.408800000005</v>
      </c>
      <c r="F30" s="53">
        <f t="shared" ref="F30:P30" si="6">+E30+F23</f>
        <v>140706.66080000001</v>
      </c>
      <c r="G30" s="53">
        <f t="shared" si="6"/>
        <v>222292.66080000001</v>
      </c>
      <c r="H30" s="53">
        <f t="shared" si="6"/>
        <v>285120.66080000001</v>
      </c>
      <c r="I30" s="53">
        <f t="shared" si="6"/>
        <v>344832.66080000001</v>
      </c>
      <c r="J30" s="53">
        <f t="shared" si="6"/>
        <v>379964.72080000001</v>
      </c>
      <c r="K30" s="53">
        <f t="shared" si="6"/>
        <v>448441.72080000001</v>
      </c>
      <c r="L30" s="53">
        <f t="shared" si="6"/>
        <v>504824.72080000001</v>
      </c>
      <c r="M30" s="53">
        <f t="shared" si="6"/>
        <v>563794.72080000001</v>
      </c>
      <c r="N30" s="53">
        <f t="shared" si="6"/>
        <v>594399.72080000001</v>
      </c>
      <c r="O30" s="53">
        <f t="shared" si="6"/>
        <v>627879.72080000001</v>
      </c>
      <c r="P30" s="53">
        <f t="shared" si="6"/>
        <v>666168.72080000001</v>
      </c>
      <c r="Q30" s="6"/>
    </row>
  </sheetData>
  <mergeCells count="2">
    <mergeCell ref="J4:Q8"/>
    <mergeCell ref="J10:Q15"/>
  </mergeCells>
  <conditionalFormatting sqref="C3">
    <cfRule type="expression" dxfId="362" priority="2">
      <formula>S4&gt;S6</formula>
    </cfRule>
  </conditionalFormatting>
  <conditionalFormatting sqref="C4">
    <cfRule type="expression" dxfId="361" priority="1">
      <formula>AND(S4&gt;S5,S4&lt;=S6)</formula>
    </cfRule>
  </conditionalFormatting>
  <conditionalFormatting sqref="C5">
    <cfRule type="expression" dxfId="360" priority="3">
      <formula>S4&lt;=S5</formula>
    </cfRule>
  </conditionalFormatting>
  <hyperlinks>
    <hyperlink ref="L1" location="'Dashboard Production Quality'!A1" display="Dashboard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5265" r:id="rId4" name="Spinner 1">
              <controlPr defaultSize="0" autoPict="0">
                <anchor moveWithCells="1" sizeWithCells="1">
                  <from>
                    <xdr:col>9</xdr:col>
                    <xdr:colOff>0</xdr:colOff>
                    <xdr:row>0</xdr:row>
                    <xdr:rowOff>0</xdr:rowOff>
                  </from>
                  <to>
                    <xdr:col>9</xdr:col>
                    <xdr:colOff>603250</xdr:colOff>
                    <xdr:row>1</xdr:row>
                    <xdr:rowOff>184150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0">
    <tabColor rgb="FFFFC000"/>
  </sheetPr>
  <dimension ref="A1:S30"/>
  <sheetViews>
    <sheetView zoomScale="90" zoomScaleNormal="90" zoomScalePageLayoutView="90" workbookViewId="0">
      <pane ySplit="2" topLeftCell="A15" activePane="bottomLeft" state="frozen"/>
      <selection activeCell="D31" sqref="D31"/>
      <selection pane="bottomLeft" activeCell="L1" sqref="L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81640625" style="4" bestFit="1" customWidth="1"/>
    <col min="18" max="18" width="9.1796875" style="4" customWidth="1"/>
    <col min="19" max="16384" width="9.1796875" style="4"/>
  </cols>
  <sheetData>
    <row r="1" spans="1:19" ht="21">
      <c r="A1" s="5" t="s">
        <v>5</v>
      </c>
      <c r="B1" s="5" t="str">
        <f>'Dashboard Production Quality'!A37</f>
        <v>4d</v>
      </c>
      <c r="C1" s="5" t="str">
        <f>'Dashboard Production Quality'!B37</f>
        <v xml:space="preserve">Power Solar 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19">
      <c r="A2" s="4" t="s">
        <v>15</v>
      </c>
      <c r="C2" s="4" t="s">
        <v>16</v>
      </c>
      <c r="R2" s="7"/>
    </row>
    <row r="3" spans="1:19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6">
        <f>INDEX(E27:P27,Actual_month)</f>
        <v>129122.95</v>
      </c>
    </row>
    <row r="5" spans="1:19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6">
        <f>INDEX(E26:P26,Actual_month)</f>
        <v>80905.228888888916</v>
      </c>
    </row>
    <row r="6" spans="1:19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6">
        <f>+S5*R6</f>
        <v>72814.70600000002</v>
      </c>
    </row>
    <row r="7" spans="1:19">
      <c r="J7" s="199"/>
      <c r="K7" s="200"/>
      <c r="L7" s="200"/>
      <c r="M7" s="200"/>
      <c r="N7" s="200"/>
      <c r="O7" s="200"/>
      <c r="P7" s="200"/>
      <c r="Q7" s="201"/>
    </row>
    <row r="8" spans="1:19" ht="15" thickBot="1">
      <c r="J8" s="202"/>
      <c r="K8" s="203"/>
      <c r="L8" s="203"/>
      <c r="M8" s="203"/>
      <c r="N8" s="203"/>
      <c r="O8" s="203"/>
      <c r="P8" s="203"/>
      <c r="Q8" s="204"/>
    </row>
    <row r="9" spans="1:19" ht="15" thickBot="1">
      <c r="J9" s="4" t="s">
        <v>14</v>
      </c>
    </row>
    <row r="10" spans="1:19">
      <c r="J10" s="196"/>
      <c r="K10" s="197"/>
      <c r="L10" s="197"/>
      <c r="M10" s="197"/>
      <c r="N10" s="197"/>
      <c r="O10" s="197"/>
      <c r="P10" s="197"/>
      <c r="Q10" s="198"/>
    </row>
    <row r="11" spans="1:19">
      <c r="J11" s="199"/>
      <c r="K11" s="200"/>
      <c r="L11" s="200"/>
      <c r="M11" s="200"/>
      <c r="N11" s="200"/>
      <c r="O11" s="200"/>
      <c r="P11" s="200"/>
      <c r="Q11" s="201"/>
    </row>
    <row r="12" spans="1:19">
      <c r="J12" s="199"/>
      <c r="K12" s="200"/>
      <c r="L12" s="200"/>
      <c r="M12" s="200"/>
      <c r="N12" s="200"/>
      <c r="O12" s="200"/>
      <c r="P12" s="200"/>
      <c r="Q12" s="201"/>
    </row>
    <row r="13" spans="1:19">
      <c r="J13" s="199"/>
      <c r="K13" s="200"/>
      <c r="L13" s="200"/>
      <c r="M13" s="200"/>
      <c r="N13" s="200"/>
      <c r="O13" s="200"/>
      <c r="P13" s="200"/>
      <c r="Q13" s="201"/>
    </row>
    <row r="14" spans="1:19">
      <c r="J14" s="199"/>
      <c r="K14" s="200"/>
      <c r="L14" s="200"/>
      <c r="M14" s="200"/>
      <c r="N14" s="200"/>
      <c r="O14" s="200"/>
      <c r="P14" s="200"/>
      <c r="Q14" s="201"/>
    </row>
    <row r="15" spans="1:19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 t="s">
        <v>0</v>
      </c>
    </row>
    <row r="19" spans="3:17">
      <c r="D19" s="4" t="str">
        <f>'KPI 1a'!D19</f>
        <v>Budget 25/26</v>
      </c>
      <c r="E19" s="6">
        <f>Budget2526!E34</f>
        <v>10113.153611111115</v>
      </c>
      <c r="F19" s="6">
        <f>Budget2526!F34</f>
        <v>10113.153611111115</v>
      </c>
      <c r="G19" s="6">
        <f>Budget2526!G34</f>
        <v>10113.153611111115</v>
      </c>
      <c r="H19" s="6">
        <f>Budget2526!H34</f>
        <v>10113.153611111115</v>
      </c>
      <c r="I19" s="6">
        <f>Budget2526!I34</f>
        <v>10113.153611111115</v>
      </c>
      <c r="J19" s="6">
        <f>Budget2526!J34</f>
        <v>10113.153611111115</v>
      </c>
      <c r="K19" s="6">
        <f>Budget2526!K34</f>
        <v>10113.153611111115</v>
      </c>
      <c r="L19" s="6">
        <f>Budget2526!L34</f>
        <v>10113.153611111115</v>
      </c>
      <c r="M19" s="6">
        <f>Budget2526!M34</f>
        <v>10113.153611111115</v>
      </c>
      <c r="N19" s="6">
        <f>Budget2526!N34</f>
        <v>10113.153611111115</v>
      </c>
      <c r="O19" s="6">
        <f>Budget2526!O34</f>
        <v>10113.153611111115</v>
      </c>
      <c r="P19" s="6">
        <f>Budget2526!P34</f>
        <v>10113.153611111115</v>
      </c>
      <c r="Q19" s="6">
        <f>SUM(E19:P19)</f>
        <v>121357.8433333334</v>
      </c>
    </row>
    <row r="20" spans="3:17">
      <c r="D20" s="4" t="str">
        <f>'KPI 1a'!D20</f>
        <v>Actual 25/26</v>
      </c>
      <c r="E20" s="6">
        <f>'ACTUAL 2526'!D34</f>
        <v>7866.949999999998</v>
      </c>
      <c r="F20" s="6">
        <f>'ACTUAL 2526'!E34</f>
        <v>6569</v>
      </c>
      <c r="G20" s="6">
        <f>'ACTUAL 2526'!F34</f>
        <v>6217</v>
      </c>
      <c r="H20" s="6">
        <f>'ACTUAL 2526'!G34</f>
        <v>38683</v>
      </c>
      <c r="I20" s="6">
        <f>'ACTUAL 2526'!H34</f>
        <v>9456</v>
      </c>
      <c r="J20" s="6">
        <f>'ACTUAL 2526'!I34</f>
        <v>10122</v>
      </c>
      <c r="K20" s="6">
        <f>'ACTUAL 2526'!J34</f>
        <v>13486</v>
      </c>
      <c r="L20" s="6">
        <f>'ACTUAL 2526'!K34</f>
        <v>36723</v>
      </c>
      <c r="M20" s="6">
        <f>'ACTUAL 2526'!L34</f>
        <v>0</v>
      </c>
      <c r="N20" s="6">
        <f>'ACTUAL 2526'!M34</f>
        <v>0</v>
      </c>
      <c r="O20" s="6">
        <f>'ACTUAL 2526'!N34</f>
        <v>0</v>
      </c>
      <c r="P20" s="6">
        <f>'ACTUAL 2526'!O34</f>
        <v>0</v>
      </c>
      <c r="Q20" s="6">
        <f>SUM(E20:P20)</f>
        <v>129122.95</v>
      </c>
    </row>
    <row r="21" spans="3:17">
      <c r="D21" s="4" t="str">
        <f>'KPI 1a'!D21</f>
        <v>Difference</v>
      </c>
      <c r="E21" s="6">
        <f>IF(E20=0,0,E20-E19)</f>
        <v>-2246.2036111111165</v>
      </c>
      <c r="F21" s="6">
        <f t="shared" ref="F21:P21" si="0">IF(F20=0,0,F20-F19)</f>
        <v>-3544.1536111111145</v>
      </c>
      <c r="G21" s="6">
        <f t="shared" si="0"/>
        <v>-3896.1536111111145</v>
      </c>
      <c r="H21" s="6">
        <f t="shared" si="0"/>
        <v>28569.846388888887</v>
      </c>
      <c r="I21" s="6">
        <f t="shared" si="0"/>
        <v>-657.15361111111451</v>
      </c>
      <c r="J21" s="6">
        <f t="shared" si="0"/>
        <v>8.8463888888854854</v>
      </c>
      <c r="K21" s="6">
        <f t="shared" si="0"/>
        <v>3372.8463888888855</v>
      </c>
      <c r="L21" s="6">
        <f t="shared" si="0"/>
        <v>26609.846388888887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48217.721111111088</v>
      </c>
    </row>
    <row r="22" spans="3:17">
      <c r="D22" s="4" t="str">
        <f>'KPI 1a'!D22</f>
        <v>% realisation</v>
      </c>
      <c r="E22" s="10">
        <f t="shared" ref="E22:P22" si="1">E20/E19</f>
        <v>0.77789286136786662</v>
      </c>
      <c r="F22" s="10">
        <f t="shared" si="1"/>
        <v>0.64955010599095164</v>
      </c>
      <c r="G22" s="10">
        <f t="shared" si="1"/>
        <v>0.61474395021247474</v>
      </c>
      <c r="H22" s="10">
        <f t="shared" si="1"/>
        <v>3.8250185340307481</v>
      </c>
      <c r="I22" s="10">
        <f t="shared" si="1"/>
        <v>0.93501991204908497</v>
      </c>
      <c r="J22" s="10">
        <f t="shared" si="1"/>
        <v>1.0008747408799532</v>
      </c>
      <c r="K22" s="10">
        <f t="shared" si="1"/>
        <v>1.3335108432628975</v>
      </c>
      <c r="L22" s="10">
        <f t="shared" si="1"/>
        <v>3.6312115302642285</v>
      </c>
      <c r="M22" s="10">
        <f t="shared" si="1"/>
        <v>0</v>
      </c>
      <c r="N22" s="10">
        <f t="shared" si="1"/>
        <v>0</v>
      </c>
      <c r="O22" s="10">
        <f t="shared" si="1"/>
        <v>0</v>
      </c>
      <c r="P22" s="10">
        <f t="shared" si="1"/>
        <v>0</v>
      </c>
    </row>
    <row r="23" spans="3:17">
      <c r="D23" s="4" t="str">
        <f>'KPI 1a'!D23</f>
        <v>Actual 24/25</v>
      </c>
      <c r="E23" s="6">
        <f>Actual2425!D32</f>
        <v>1206.57</v>
      </c>
      <c r="F23" s="6">
        <f>Actual2425!E32</f>
        <v>343.28</v>
      </c>
      <c r="G23" s="6">
        <f>Actual2425!F32</f>
        <v>3979</v>
      </c>
      <c r="H23" s="6">
        <f>Actual2425!G32</f>
        <v>9913.5499999999993</v>
      </c>
      <c r="I23" s="6">
        <f>Actual2425!H32</f>
        <v>20901</v>
      </c>
      <c r="J23" s="6">
        <f>Actual2425!I32</f>
        <v>19139.413333333338</v>
      </c>
      <c r="K23" s="6">
        <f>Actual2425!J32</f>
        <v>10630.99</v>
      </c>
      <c r="L23" s="6">
        <f>Actual2425!K32</f>
        <v>16723.39</v>
      </c>
      <c r="M23" s="6">
        <f>Actual2425!L32</f>
        <v>14723.370000000003</v>
      </c>
      <c r="N23" s="6">
        <f>Actual2425!M32</f>
        <v>6252.1100000000006</v>
      </c>
      <c r="O23" s="6">
        <f>Actual2425!N32</f>
        <v>8000.9000000000033</v>
      </c>
      <c r="P23" s="6">
        <f>Actual2425!O32</f>
        <v>9544.2699999999986</v>
      </c>
      <c r="Q23" s="6"/>
    </row>
    <row r="25" spans="3:17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>
      <c r="D26" s="4" t="str">
        <f>D19</f>
        <v>Budget 25/26</v>
      </c>
      <c r="E26" s="6">
        <f>SUM($E19:E19)</f>
        <v>10113.153611111115</v>
      </c>
      <c r="F26" s="6">
        <f>SUM($E19:F19)</f>
        <v>20226.307222222229</v>
      </c>
      <c r="G26" s="6">
        <f>SUM($E19:G19)</f>
        <v>30339.460833333345</v>
      </c>
      <c r="H26" s="6">
        <f>SUM($E19:H19)</f>
        <v>40452.614444444458</v>
      </c>
      <c r="I26" s="6">
        <f>SUM($E19:I19)</f>
        <v>50565.768055555571</v>
      </c>
      <c r="J26" s="6">
        <f>SUM($E19:J19)</f>
        <v>60678.921666666683</v>
      </c>
      <c r="K26" s="6">
        <f>SUM($E19:K19)</f>
        <v>70792.075277777796</v>
      </c>
      <c r="L26" s="6">
        <f>SUM($E19:L19)</f>
        <v>80905.228888888916</v>
      </c>
      <c r="M26" s="6">
        <f>SUM($E19:M19)</f>
        <v>91018.382500000036</v>
      </c>
      <c r="N26" s="6">
        <f>SUM($E19:N19)</f>
        <v>101131.53611111116</v>
      </c>
      <c r="O26" s="6">
        <f>SUM($E19:O19)</f>
        <v>111244.68972222228</v>
      </c>
      <c r="P26" s="6">
        <f>SUM($E19:P19)</f>
        <v>121357.8433333334</v>
      </c>
      <c r="Q26" s="6">
        <f>SUM(E26:P26)</f>
        <v>788825.98166666692</v>
      </c>
    </row>
    <row r="27" spans="3:17">
      <c r="D27" s="4" t="str">
        <f>D20</f>
        <v>Actual 25/26</v>
      </c>
      <c r="E27" s="6">
        <f>SUM($E20:E20)</f>
        <v>7866.949999999998</v>
      </c>
      <c r="F27" s="6">
        <f>SUM($E20:F20)</f>
        <v>14435.949999999997</v>
      </c>
      <c r="G27" s="6">
        <f>SUM($E20:G20)</f>
        <v>20652.949999999997</v>
      </c>
      <c r="H27" s="6">
        <f>SUM($E20:H20)</f>
        <v>59335.95</v>
      </c>
      <c r="I27" s="6">
        <f>SUM($E20:I20)</f>
        <v>68791.95</v>
      </c>
      <c r="J27" s="6">
        <f>SUM($E20:J20)</f>
        <v>78913.95</v>
      </c>
      <c r="K27" s="6">
        <f>SUM($E20:K20)</f>
        <v>92399.95</v>
      </c>
      <c r="L27" s="6">
        <f>SUM($E20:L20)</f>
        <v>129122.95</v>
      </c>
      <c r="M27" s="6">
        <f>SUM($E20:M20)</f>
        <v>129122.95</v>
      </c>
      <c r="N27" s="6">
        <f>SUM($E20:N20)</f>
        <v>129122.95</v>
      </c>
      <c r="O27" s="6">
        <f>SUM($E20:O20)</f>
        <v>129122.95</v>
      </c>
      <c r="P27" s="6">
        <f>SUM($E20:P20)</f>
        <v>129122.95</v>
      </c>
      <c r="Q27" s="6">
        <f>SUM(E27:P27)</f>
        <v>988012.39999999991</v>
      </c>
    </row>
    <row r="28" spans="3:17">
      <c r="D28" s="4" t="str">
        <f>D21</f>
        <v>Difference</v>
      </c>
      <c r="E28" s="6">
        <f>SUM($E21:E21)</f>
        <v>-2246.2036111111165</v>
      </c>
      <c r="F28" s="6">
        <f>SUM($E21:F21)</f>
        <v>-5790.357222222231</v>
      </c>
      <c r="G28" s="6">
        <f>SUM($E21:G21)</f>
        <v>-9686.5108333333446</v>
      </c>
      <c r="H28" s="6">
        <f>SUM($E21:H21)</f>
        <v>18883.335555555543</v>
      </c>
      <c r="I28" s="6">
        <f>SUM($E21:I21)</f>
        <v>18226.181944444426</v>
      </c>
      <c r="J28" s="6">
        <f>SUM($E21:J21)</f>
        <v>18235.028333333314</v>
      </c>
      <c r="K28" s="6">
        <f>SUM($E21:K21)</f>
        <v>21607.874722222201</v>
      </c>
      <c r="L28" s="6">
        <f>SUM($E21:L21)</f>
        <v>48217.721111111088</v>
      </c>
      <c r="M28" s="6">
        <f>SUM($E21:M21)</f>
        <v>48217.721111111088</v>
      </c>
      <c r="N28" s="6">
        <f>SUM($E21:N21)</f>
        <v>48217.721111111088</v>
      </c>
      <c r="O28" s="6">
        <f>SUM($E21:O21)</f>
        <v>48217.721111111088</v>
      </c>
      <c r="P28" s="6">
        <f>SUM($E21:P21)</f>
        <v>48217.721111111088</v>
      </c>
      <c r="Q28" s="6">
        <f>SUM(E28:P28)</f>
        <v>300317.95444444421</v>
      </c>
    </row>
    <row r="29" spans="3:17">
      <c r="D29" s="4" t="str">
        <f>D22</f>
        <v>% realisation</v>
      </c>
      <c r="E29" s="10">
        <f t="shared" ref="E29:P29" si="3">E27/E26</f>
        <v>0.77789286136786662</v>
      </c>
      <c r="F29" s="10">
        <f t="shared" si="3"/>
        <v>0.71372148367940913</v>
      </c>
      <c r="G29" s="10">
        <f t="shared" si="3"/>
        <v>0.6807289725237643</v>
      </c>
      <c r="H29" s="10">
        <f t="shared" si="3"/>
        <v>1.4668013629005101</v>
      </c>
      <c r="I29" s="10">
        <f t="shared" si="3"/>
        <v>1.3604450727302253</v>
      </c>
      <c r="J29" s="10">
        <f t="shared" si="3"/>
        <v>1.3005166840885132</v>
      </c>
      <c r="K29" s="10">
        <f t="shared" si="3"/>
        <v>1.3052301353991396</v>
      </c>
      <c r="L29" s="10">
        <f t="shared" si="3"/>
        <v>1.5959778097572757</v>
      </c>
      <c r="M29" s="10">
        <f t="shared" si="3"/>
        <v>1.4186469420064671</v>
      </c>
      <c r="N29" s="10">
        <f t="shared" si="3"/>
        <v>1.2767822478058204</v>
      </c>
      <c r="O29" s="10">
        <f t="shared" si="3"/>
        <v>1.1607111343689276</v>
      </c>
      <c r="P29" s="10">
        <f t="shared" si="3"/>
        <v>1.0639852065048503</v>
      </c>
      <c r="Q29" s="6">
        <f>SUM(E29:P29)</f>
        <v>14.121439913132768</v>
      </c>
    </row>
    <row r="30" spans="3:17">
      <c r="D30" s="4" t="str">
        <f>'KPI 1a'!D30</f>
        <v>Actual 24/25</v>
      </c>
      <c r="E30" s="6">
        <f>SUM($E23:E23)</f>
        <v>1206.57</v>
      </c>
      <c r="F30" s="6">
        <f>SUM($E23:F23)</f>
        <v>1549.85</v>
      </c>
      <c r="G30" s="6">
        <f>SUM($E23:G23)</f>
        <v>5528.85</v>
      </c>
      <c r="H30" s="6">
        <f>SUM($E23:H23)</f>
        <v>15442.4</v>
      </c>
      <c r="I30" s="6">
        <f>SUM($E23:I23)</f>
        <v>36343.4</v>
      </c>
      <c r="J30" s="6">
        <f>SUM($E23:J23)</f>
        <v>55482.813333333339</v>
      </c>
      <c r="K30" s="6">
        <f>SUM($E23:K23)</f>
        <v>66113.803333333344</v>
      </c>
      <c r="L30" s="6">
        <f>SUM($E23:L23)</f>
        <v>82837.193333333344</v>
      </c>
      <c r="M30" s="6">
        <f>SUM($E23:M23)</f>
        <v>97560.563333333354</v>
      </c>
      <c r="N30" s="6">
        <f>SUM($E23:N23)</f>
        <v>103812.67333333335</v>
      </c>
      <c r="O30" s="6">
        <f>SUM($E23:O23)</f>
        <v>111813.57333333336</v>
      </c>
      <c r="P30" s="6">
        <f>SUM($E23:P23)</f>
        <v>121357.84333333337</v>
      </c>
    </row>
  </sheetData>
  <mergeCells count="2">
    <mergeCell ref="J4:Q8"/>
    <mergeCell ref="J10:Q15"/>
  </mergeCells>
  <conditionalFormatting sqref="C3">
    <cfRule type="expression" dxfId="359" priority="2">
      <formula>S4&lt;S6</formula>
    </cfRule>
  </conditionalFormatting>
  <conditionalFormatting sqref="C4">
    <cfRule type="expression" dxfId="358" priority="1">
      <formula>AND(S4&gt;=S6,S4&lt;S5)</formula>
    </cfRule>
  </conditionalFormatting>
  <conditionalFormatting sqref="C5">
    <cfRule type="expression" dxfId="357" priority="3">
      <formula>S4&gt;=S5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46913" r:id="rId3" name="Spinner 1">
              <controlPr defaultSize="0" autoPict="0">
                <anchor moveWithCells="1" sizeWithCells="1">
                  <from>
                    <xdr:col>9</xdr:col>
                    <xdr:colOff>0</xdr:colOff>
                    <xdr:row>0</xdr:row>
                    <xdr:rowOff>0</xdr:rowOff>
                  </from>
                  <to>
                    <xdr:col>9</xdr:col>
                    <xdr:colOff>603250</xdr:colOff>
                    <xdr:row>1</xdr:row>
                    <xdr:rowOff>184150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9">
    <tabColor rgb="FFFFC000"/>
  </sheetPr>
  <dimension ref="A1:S30"/>
  <sheetViews>
    <sheetView workbookViewId="0">
      <selection activeCell="L1" sqref="L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81640625" style="4" bestFit="1" customWidth="1"/>
    <col min="18" max="18" width="9.1796875" style="4" customWidth="1"/>
    <col min="19" max="16384" width="9.1796875" style="4"/>
  </cols>
  <sheetData>
    <row r="1" spans="1:19" ht="21">
      <c r="A1" s="5" t="s">
        <v>5</v>
      </c>
      <c r="B1" s="5" t="str">
        <f>'Dashboard Production Quality'!A38</f>
        <v>4e</v>
      </c>
      <c r="C1" s="5" t="str">
        <f>'Dashboard Production Quality'!B38</f>
        <v>Total Power Consumption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19">
      <c r="A2" s="4" t="s">
        <v>15</v>
      </c>
      <c r="C2" s="4" t="s">
        <v>16</v>
      </c>
      <c r="R2" s="7"/>
    </row>
    <row r="3" spans="1:19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6">
        <f>INDEX(E27:P27,Actual_month)</f>
        <v>453045.95</v>
      </c>
    </row>
    <row r="5" spans="1:19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6">
        <f>INDEX(E26:P26,Actual_month)</f>
        <v>525017.70942222222</v>
      </c>
    </row>
    <row r="6" spans="1:19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6">
        <f>+S5*R6</f>
        <v>472515.93848000001</v>
      </c>
    </row>
    <row r="7" spans="1:19">
      <c r="J7" s="199"/>
      <c r="K7" s="200"/>
      <c r="L7" s="200"/>
      <c r="M7" s="200"/>
      <c r="N7" s="200"/>
      <c r="O7" s="200"/>
      <c r="P7" s="200"/>
      <c r="Q7" s="201"/>
    </row>
    <row r="8" spans="1:19" ht="15" thickBot="1">
      <c r="J8" s="202"/>
      <c r="K8" s="203"/>
      <c r="L8" s="203"/>
      <c r="M8" s="203"/>
      <c r="N8" s="203"/>
      <c r="O8" s="203"/>
      <c r="P8" s="203"/>
      <c r="Q8" s="204"/>
    </row>
    <row r="9" spans="1:19" ht="15" thickBot="1">
      <c r="J9" s="4" t="s">
        <v>14</v>
      </c>
    </row>
    <row r="10" spans="1:19">
      <c r="J10" s="196"/>
      <c r="K10" s="197"/>
      <c r="L10" s="197"/>
      <c r="M10" s="197"/>
      <c r="N10" s="197"/>
      <c r="O10" s="197"/>
      <c r="P10" s="197"/>
      <c r="Q10" s="198"/>
    </row>
    <row r="11" spans="1:19">
      <c r="J11" s="199"/>
      <c r="K11" s="200"/>
      <c r="L11" s="200"/>
      <c r="M11" s="200"/>
      <c r="N11" s="200"/>
      <c r="O11" s="200"/>
      <c r="P11" s="200"/>
      <c r="Q11" s="201"/>
    </row>
    <row r="12" spans="1:19">
      <c r="J12" s="199"/>
      <c r="K12" s="200"/>
      <c r="L12" s="200"/>
      <c r="M12" s="200"/>
      <c r="N12" s="200"/>
      <c r="O12" s="200"/>
      <c r="P12" s="200"/>
      <c r="Q12" s="201"/>
    </row>
    <row r="13" spans="1:19">
      <c r="J13" s="199"/>
      <c r="K13" s="200"/>
      <c r="L13" s="200"/>
      <c r="M13" s="200"/>
      <c r="N13" s="200"/>
      <c r="O13" s="200"/>
      <c r="P13" s="200"/>
      <c r="Q13" s="201"/>
    </row>
    <row r="14" spans="1:19">
      <c r="J14" s="199"/>
      <c r="K14" s="200"/>
      <c r="L14" s="200"/>
      <c r="M14" s="200"/>
      <c r="N14" s="200"/>
      <c r="O14" s="200"/>
      <c r="P14" s="200"/>
      <c r="Q14" s="201"/>
    </row>
    <row r="15" spans="1:19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 t="s">
        <v>0</v>
      </c>
    </row>
    <row r="19" spans="3:17">
      <c r="D19" s="4" t="str">
        <f>'KPI 1a'!D19</f>
        <v>Budget 25/26</v>
      </c>
      <c r="E19" s="6">
        <f>Budget2526!E35</f>
        <v>65627.213677777778</v>
      </c>
      <c r="F19" s="6">
        <f>Budget2526!F35</f>
        <v>65627.213677777778</v>
      </c>
      <c r="G19" s="6">
        <f>Budget2526!G35</f>
        <v>65627.213677777778</v>
      </c>
      <c r="H19" s="6">
        <f>Budget2526!H35</f>
        <v>65627.213677777778</v>
      </c>
      <c r="I19" s="6">
        <f>Budget2526!I35</f>
        <v>65627.213677777778</v>
      </c>
      <c r="J19" s="6">
        <f>Budget2526!J35</f>
        <v>65627.213677777778</v>
      </c>
      <c r="K19" s="6">
        <f>Budget2526!K35</f>
        <v>65627.213677777778</v>
      </c>
      <c r="L19" s="6">
        <f>Budget2526!L35</f>
        <v>65627.213677777778</v>
      </c>
      <c r="M19" s="6">
        <f>Budget2526!M35</f>
        <v>65627.213677777778</v>
      </c>
      <c r="N19" s="6">
        <f>Budget2526!N35</f>
        <v>65627.213677777778</v>
      </c>
      <c r="O19" s="6">
        <f>Budget2526!O35</f>
        <v>65627.213677777778</v>
      </c>
      <c r="P19" s="6">
        <f>Budget2526!P35</f>
        <v>65627.213677777778</v>
      </c>
      <c r="Q19" s="6">
        <f>SUM(E19:P19)</f>
        <v>787526.56413333339</v>
      </c>
    </row>
    <row r="20" spans="3:17">
      <c r="D20" s="4" t="str">
        <f>'KPI 1a'!D20</f>
        <v>Actual 25/26</v>
      </c>
      <c r="E20" s="6">
        <f>'ACTUAL 2526'!D35</f>
        <v>53802.95</v>
      </c>
      <c r="F20" s="6">
        <f>'ACTUAL 2526'!E35</f>
        <v>39122</v>
      </c>
      <c r="G20" s="6">
        <f>'ACTUAL 2526'!F35</f>
        <v>40910</v>
      </c>
      <c r="H20" s="6">
        <f>'ACTUAL 2526'!G35</f>
        <v>71067</v>
      </c>
      <c r="I20" s="6">
        <f>'ACTUAL 2526'!H35</f>
        <v>34687</v>
      </c>
      <c r="J20" s="6">
        <f>'ACTUAL 2526'!I35</f>
        <v>33242</v>
      </c>
      <c r="K20" s="6">
        <f>'ACTUAL 2526'!J35</f>
        <v>102005</v>
      </c>
      <c r="L20" s="6">
        <f>'ACTUAL 2526'!K35</f>
        <v>78210</v>
      </c>
      <c r="M20" s="6">
        <f>'ACTUAL 2526'!L35</f>
        <v>0</v>
      </c>
      <c r="N20" s="6">
        <f>'ACTUAL 2526'!M35</f>
        <v>0</v>
      </c>
      <c r="O20" s="6">
        <f>'ACTUAL 2526'!N35</f>
        <v>0</v>
      </c>
      <c r="P20" s="6">
        <f>'ACTUAL 2526'!O35</f>
        <v>0</v>
      </c>
      <c r="Q20" s="6">
        <f>SUM(E20:P20)</f>
        <v>453045.95</v>
      </c>
    </row>
    <row r="21" spans="3:17">
      <c r="D21" s="4" t="str">
        <f>'KPI 1a'!D21</f>
        <v>Difference</v>
      </c>
      <c r="E21" s="6">
        <f>IF(E20=0,0,E20-E19)</f>
        <v>-11824.263677777781</v>
      </c>
      <c r="F21" s="6">
        <f t="shared" ref="F21:P21" si="0">IF(F20=0,0,F20-F19)</f>
        <v>-26505.213677777778</v>
      </c>
      <c r="G21" s="6">
        <f t="shared" si="0"/>
        <v>-24717.213677777778</v>
      </c>
      <c r="H21" s="6">
        <f t="shared" si="0"/>
        <v>5439.7863222222222</v>
      </c>
      <c r="I21" s="6">
        <f t="shared" si="0"/>
        <v>-30940.213677777778</v>
      </c>
      <c r="J21" s="6">
        <f t="shared" si="0"/>
        <v>-32385.213677777778</v>
      </c>
      <c r="K21" s="6">
        <f t="shared" si="0"/>
        <v>36377.786322222222</v>
      </c>
      <c r="L21" s="6">
        <f t="shared" si="0"/>
        <v>12582.786322222222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-71971.759422222225</v>
      </c>
    </row>
    <row r="22" spans="3:17">
      <c r="D22" s="4" t="str">
        <f>'KPI 1a'!D22</f>
        <v>% realisation</v>
      </c>
      <c r="E22" s="10">
        <f t="shared" ref="E22:P22" si="1">E20/E19</f>
        <v>0.81982682160127074</v>
      </c>
      <c r="F22" s="10">
        <f t="shared" si="1"/>
        <v>0.59612465328917685</v>
      </c>
      <c r="G22" s="10">
        <f t="shared" si="1"/>
        <v>0.62336944854711474</v>
      </c>
      <c r="H22" s="10">
        <f t="shared" si="1"/>
        <v>1.0828891860155905</v>
      </c>
      <c r="I22" s="10">
        <f t="shared" si="1"/>
        <v>0.52854598048774792</v>
      </c>
      <c r="J22" s="10">
        <f t="shared" si="1"/>
        <v>0.50652767559528689</v>
      </c>
      <c r="K22" s="10">
        <f t="shared" si="1"/>
        <v>1.5543094744328634</v>
      </c>
      <c r="L22" s="10">
        <f t="shared" si="1"/>
        <v>1.1917312288161781</v>
      </c>
      <c r="M22" s="10">
        <f t="shared" si="1"/>
        <v>0</v>
      </c>
      <c r="N22" s="10">
        <f t="shared" si="1"/>
        <v>0</v>
      </c>
      <c r="O22" s="10">
        <f t="shared" si="1"/>
        <v>0</v>
      </c>
      <c r="P22" s="10">
        <f t="shared" si="1"/>
        <v>0</v>
      </c>
    </row>
    <row r="23" spans="3:17">
      <c r="D23" s="4" t="str">
        <f>'KPI 1a'!D23</f>
        <v>Actual 24/25</v>
      </c>
      <c r="E23" s="6">
        <f>Actual2425!D34</f>
        <v>70104.978800000012</v>
      </c>
      <c r="F23" s="6">
        <f>Actual2425!E34</f>
        <v>72151.532000000007</v>
      </c>
      <c r="G23" s="6">
        <f>Actual2425!F34</f>
        <v>85565</v>
      </c>
      <c r="H23" s="6">
        <f>Actual2425!G34</f>
        <v>72741.55</v>
      </c>
      <c r="I23" s="6">
        <f>Actual2425!H34</f>
        <v>80613</v>
      </c>
      <c r="J23" s="6">
        <f>Actual2425!I34</f>
        <v>54271.473333333335</v>
      </c>
      <c r="K23" s="6">
        <f>Actual2425!J34</f>
        <v>79107.990000000005</v>
      </c>
      <c r="L23" s="6">
        <f>Actual2425!K34</f>
        <v>73106.39</v>
      </c>
      <c r="M23" s="6">
        <f>Actual2425!L34</f>
        <v>73693.37</v>
      </c>
      <c r="N23" s="6">
        <f>Actual2425!M34</f>
        <v>36857.11</v>
      </c>
      <c r="O23" s="6">
        <f>Actual2425!N34</f>
        <v>41480.9</v>
      </c>
      <c r="P23" s="6">
        <f>Actual2425!O34</f>
        <v>47833.27</v>
      </c>
      <c r="Q23" s="6"/>
    </row>
    <row r="25" spans="3:17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>
      <c r="D26" s="4" t="str">
        <f>D19</f>
        <v>Budget 25/26</v>
      </c>
      <c r="E26" s="6">
        <f>SUM($E19:E19)</f>
        <v>65627.213677777778</v>
      </c>
      <c r="F26" s="6">
        <f>SUM($E19:F19)</f>
        <v>131254.42735555556</v>
      </c>
      <c r="G26" s="6">
        <f>SUM($E19:G19)</f>
        <v>196881.64103333332</v>
      </c>
      <c r="H26" s="6">
        <f>SUM($E19:H19)</f>
        <v>262508.85471111111</v>
      </c>
      <c r="I26" s="6">
        <f>SUM($E19:I19)</f>
        <v>328136.0683888889</v>
      </c>
      <c r="J26" s="6">
        <f>SUM($E19:J19)</f>
        <v>393763.2820666667</v>
      </c>
      <c r="K26" s="6">
        <f>SUM($E19:K19)</f>
        <v>459390.49574444449</v>
      </c>
      <c r="L26" s="6">
        <f>SUM($E19:L19)</f>
        <v>525017.70942222222</v>
      </c>
      <c r="M26" s="6">
        <f>SUM($E19:M19)</f>
        <v>590644.92310000001</v>
      </c>
      <c r="N26" s="6">
        <f>SUM($E19:N19)</f>
        <v>656272.13677777781</v>
      </c>
      <c r="O26" s="6">
        <f>SUM($E19:O19)</f>
        <v>721899.3504555556</v>
      </c>
      <c r="P26" s="6">
        <f>SUM($E19:P19)</f>
        <v>787526.56413333339</v>
      </c>
      <c r="Q26" s="6">
        <f>SUM(E26:P26)</f>
        <v>5118922.6668666666</v>
      </c>
    </row>
    <row r="27" spans="3:17">
      <c r="D27" s="4" t="str">
        <f>D20</f>
        <v>Actual 25/26</v>
      </c>
      <c r="E27" s="6">
        <f>SUM($E20:E20)</f>
        <v>53802.95</v>
      </c>
      <c r="F27" s="6">
        <f>SUM($E20:F20)</f>
        <v>92924.95</v>
      </c>
      <c r="G27" s="6">
        <f>SUM($E20:G20)</f>
        <v>133834.95000000001</v>
      </c>
      <c r="H27" s="6">
        <f>SUM($E20:H20)</f>
        <v>204901.95</v>
      </c>
      <c r="I27" s="6">
        <f>SUM($E20:I20)</f>
        <v>239588.95</v>
      </c>
      <c r="J27" s="6">
        <f>SUM($E20:J20)</f>
        <v>272830.95</v>
      </c>
      <c r="K27" s="6">
        <f>SUM($E20:K20)</f>
        <v>374835.95</v>
      </c>
      <c r="L27" s="6">
        <f>SUM($E20:L20)</f>
        <v>453045.95</v>
      </c>
      <c r="M27" s="6">
        <f>SUM($E20:M20)</f>
        <v>453045.95</v>
      </c>
      <c r="N27" s="6">
        <f>SUM($E20:N20)</f>
        <v>453045.95</v>
      </c>
      <c r="O27" s="6">
        <f>SUM($E20:O20)</f>
        <v>453045.95</v>
      </c>
      <c r="P27" s="6">
        <f>SUM($E20:P20)</f>
        <v>453045.95</v>
      </c>
      <c r="Q27" s="6">
        <f>SUM(E27:P27)</f>
        <v>3637950.4000000004</v>
      </c>
    </row>
    <row r="28" spans="3:17">
      <c r="D28" s="4" t="str">
        <f>D21</f>
        <v>Difference</v>
      </c>
      <c r="E28" s="6">
        <f>SUM($E21:E21)</f>
        <v>-11824.263677777781</v>
      </c>
      <c r="F28" s="6">
        <f>SUM($E21:F21)</f>
        <v>-38329.477355555558</v>
      </c>
      <c r="G28" s="6">
        <f>SUM($E21:G21)</f>
        <v>-63046.691033333336</v>
      </c>
      <c r="H28" s="6">
        <f>SUM($E21:H21)</f>
        <v>-57606.904711111114</v>
      </c>
      <c r="I28" s="6">
        <f>SUM($E21:I21)</f>
        <v>-88547.118388888892</v>
      </c>
      <c r="J28" s="6">
        <f>SUM($E21:J21)</f>
        <v>-120932.33206666667</v>
      </c>
      <c r="K28" s="6">
        <f>SUM($E21:K21)</f>
        <v>-84554.545744444447</v>
      </c>
      <c r="L28" s="6">
        <f>SUM($E21:L21)</f>
        <v>-71971.759422222225</v>
      </c>
      <c r="M28" s="6">
        <f>SUM($E21:M21)</f>
        <v>-71971.759422222225</v>
      </c>
      <c r="N28" s="6">
        <f>SUM($E21:N21)</f>
        <v>-71971.759422222225</v>
      </c>
      <c r="O28" s="6">
        <f>SUM($E21:O21)</f>
        <v>-71971.759422222225</v>
      </c>
      <c r="P28" s="6">
        <f>SUM($E21:P21)</f>
        <v>-71971.759422222225</v>
      </c>
      <c r="Q28" s="6">
        <f>SUM(E28:P28)</f>
        <v>-824700.13008888916</v>
      </c>
    </row>
    <row r="29" spans="3:17">
      <c r="D29" s="4" t="str">
        <f>D22</f>
        <v>% realisation</v>
      </c>
      <c r="E29" s="10">
        <f t="shared" ref="E29:P29" si="3">E27/E26</f>
        <v>0.81982682160127074</v>
      </c>
      <c r="F29" s="10">
        <f t="shared" si="3"/>
        <v>0.7079757374452238</v>
      </c>
      <c r="G29" s="10">
        <f t="shared" si="3"/>
        <v>0.67977364114585426</v>
      </c>
      <c r="H29" s="10">
        <f t="shared" si="3"/>
        <v>0.78055252736328828</v>
      </c>
      <c r="I29" s="10">
        <f t="shared" si="3"/>
        <v>0.73015121798818017</v>
      </c>
      <c r="J29" s="10">
        <f t="shared" si="3"/>
        <v>0.69288062758936464</v>
      </c>
      <c r="K29" s="10">
        <f t="shared" si="3"/>
        <v>0.81594189142415008</v>
      </c>
      <c r="L29" s="10">
        <f t="shared" si="3"/>
        <v>0.86291555859815361</v>
      </c>
      <c r="M29" s="10">
        <f t="shared" si="3"/>
        <v>0.76703605208724768</v>
      </c>
      <c r="N29" s="10">
        <f t="shared" si="3"/>
        <v>0.69033244687852291</v>
      </c>
      <c r="O29" s="10">
        <f t="shared" si="3"/>
        <v>0.62757495170774813</v>
      </c>
      <c r="P29" s="10">
        <f t="shared" si="3"/>
        <v>0.5752770390654357</v>
      </c>
      <c r="Q29" s="6">
        <f>SUM(E29:P29)</f>
        <v>8.7502385128944393</v>
      </c>
    </row>
    <row r="30" spans="3:17">
      <c r="D30" s="4" t="str">
        <f>'KPI 1a'!D30</f>
        <v>Actual 24/25</v>
      </c>
      <c r="E30" s="6">
        <f>SUM($E23:E23)</f>
        <v>70104.978800000012</v>
      </c>
      <c r="F30" s="6">
        <f>SUM($E23:F23)</f>
        <v>142256.51080000002</v>
      </c>
      <c r="G30" s="6">
        <f>SUM($E23:G23)</f>
        <v>227821.51080000002</v>
      </c>
      <c r="H30" s="6">
        <f>SUM($E23:H23)</f>
        <v>300563.06080000004</v>
      </c>
      <c r="I30" s="6">
        <f>SUM($E23:I23)</f>
        <v>381176.06080000004</v>
      </c>
      <c r="J30" s="6">
        <f>SUM($E23:J23)</f>
        <v>435447.53413333336</v>
      </c>
      <c r="K30" s="6">
        <f>SUM($E23:K23)</f>
        <v>514555.52413333335</v>
      </c>
      <c r="L30" s="6">
        <f>SUM($E23:L23)</f>
        <v>587661.91413333337</v>
      </c>
      <c r="M30" s="6">
        <f>SUM($E23:M23)</f>
        <v>661355.28413333336</v>
      </c>
      <c r="N30" s="6">
        <f>SUM($E23:N23)</f>
        <v>698212.39413333335</v>
      </c>
      <c r="O30" s="6">
        <f>SUM($E23:O23)</f>
        <v>739693.29413333337</v>
      </c>
      <c r="P30" s="6">
        <f>SUM($E23:P23)</f>
        <v>787526.56413333339</v>
      </c>
    </row>
  </sheetData>
  <mergeCells count="2">
    <mergeCell ref="J4:Q8"/>
    <mergeCell ref="J10:Q15"/>
  </mergeCells>
  <conditionalFormatting sqref="C3">
    <cfRule type="expression" dxfId="356" priority="2">
      <formula>S4&lt;S6</formula>
    </cfRule>
  </conditionalFormatting>
  <conditionalFormatting sqref="C4">
    <cfRule type="expression" dxfId="355" priority="1">
      <formula>AND(S4&gt;=S6,S4&lt;S5)</formula>
    </cfRule>
  </conditionalFormatting>
  <conditionalFormatting sqref="C5">
    <cfRule type="expression" dxfId="354" priority="3">
      <formula>S4&gt;=S5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81058" r:id="rId3" name="Spinner 2">
              <controlPr defaultSize="0" autoPict="0">
                <anchor moveWithCells="1" sizeWithCells="1">
                  <from>
                    <xdr:col>9</xdr:col>
                    <xdr:colOff>0</xdr:colOff>
                    <xdr:row>0</xdr:row>
                    <xdr:rowOff>0</xdr:rowOff>
                  </from>
                  <to>
                    <xdr:col>9</xdr:col>
                    <xdr:colOff>603250</xdr:colOff>
                    <xdr:row>1</xdr:row>
                    <xdr:rowOff>184150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8">
    <tabColor rgb="FFFFC000"/>
  </sheetPr>
  <dimension ref="A1:S30"/>
  <sheetViews>
    <sheetView workbookViewId="0">
      <selection activeCell="L1" sqref="L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81640625" style="4" bestFit="1" customWidth="1"/>
    <col min="18" max="18" width="9.1796875" style="4" customWidth="1"/>
    <col min="19" max="16384" width="9.1796875" style="4"/>
  </cols>
  <sheetData>
    <row r="1" spans="1:19" ht="21">
      <c r="A1" s="5" t="s">
        <v>5</v>
      </c>
      <c r="B1" s="5" t="str">
        <f>'Dashboard Production Quality'!A39</f>
        <v>4f</v>
      </c>
      <c r="C1" s="5" t="str">
        <f>'Dashboard Production Quality'!B39</f>
        <v>% Solar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19">
      <c r="A2" s="4" t="s">
        <v>15</v>
      </c>
      <c r="C2" s="4" t="s">
        <v>16</v>
      </c>
      <c r="R2" s="7"/>
    </row>
    <row r="3" spans="1:19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6">
        <f>INDEX(E27:P27,Actual_month)</f>
        <v>0.27365873965221799</v>
      </c>
    </row>
    <row r="5" spans="1:19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6">
        <f>INDEX(E26:P26,Actual_month)</f>
        <v>0.15409999974653135</v>
      </c>
    </row>
    <row r="6" spans="1:19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6">
        <f>+S5*R6</f>
        <v>0.13868999977187821</v>
      </c>
    </row>
    <row r="7" spans="1:19">
      <c r="J7" s="199"/>
      <c r="K7" s="200"/>
      <c r="L7" s="200"/>
      <c r="M7" s="200"/>
      <c r="N7" s="200"/>
      <c r="O7" s="200"/>
      <c r="P7" s="200"/>
      <c r="Q7" s="201"/>
    </row>
    <row r="8" spans="1:19" ht="15" thickBot="1">
      <c r="J8" s="202"/>
      <c r="K8" s="203"/>
      <c r="L8" s="203"/>
      <c r="M8" s="203"/>
      <c r="N8" s="203"/>
      <c r="O8" s="203"/>
      <c r="P8" s="203"/>
      <c r="Q8" s="204"/>
    </row>
    <row r="9" spans="1:19" ht="15" thickBot="1">
      <c r="J9" s="4" t="s">
        <v>14</v>
      </c>
    </row>
    <row r="10" spans="1:19">
      <c r="J10" s="196"/>
      <c r="K10" s="197"/>
      <c r="L10" s="197"/>
      <c r="M10" s="197"/>
      <c r="N10" s="197"/>
      <c r="O10" s="197"/>
      <c r="P10" s="197"/>
      <c r="Q10" s="198"/>
    </row>
    <row r="11" spans="1:19">
      <c r="J11" s="199"/>
      <c r="K11" s="200"/>
      <c r="L11" s="200"/>
      <c r="M11" s="200"/>
      <c r="N11" s="200"/>
      <c r="O11" s="200"/>
      <c r="P11" s="200"/>
      <c r="Q11" s="201"/>
    </row>
    <row r="12" spans="1:19">
      <c r="J12" s="199"/>
      <c r="K12" s="200"/>
      <c r="L12" s="200"/>
      <c r="M12" s="200"/>
      <c r="N12" s="200"/>
      <c r="O12" s="200"/>
      <c r="P12" s="200"/>
      <c r="Q12" s="201"/>
    </row>
    <row r="13" spans="1:19">
      <c r="J13" s="199"/>
      <c r="K13" s="200"/>
      <c r="L13" s="200"/>
      <c r="M13" s="200"/>
      <c r="N13" s="200"/>
      <c r="O13" s="200"/>
      <c r="P13" s="200"/>
      <c r="Q13" s="201"/>
    </row>
    <row r="14" spans="1:19">
      <c r="J14" s="199"/>
      <c r="K14" s="200"/>
      <c r="L14" s="200"/>
      <c r="M14" s="200"/>
      <c r="N14" s="200"/>
      <c r="O14" s="200"/>
      <c r="P14" s="200"/>
      <c r="Q14" s="201"/>
    </row>
    <row r="15" spans="1:19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 t="s">
        <v>0</v>
      </c>
    </row>
    <row r="19" spans="3:17">
      <c r="D19" s="4" t="str">
        <f>'KPI 1a'!D19</f>
        <v>Budget 25/26</v>
      </c>
      <c r="E19" s="10">
        <f>Budget2526!E36</f>
        <v>0.15409999974653135</v>
      </c>
      <c r="F19" s="10">
        <f>Budget2526!F36</f>
        <v>0.15409999974653135</v>
      </c>
      <c r="G19" s="10">
        <f>Budget2526!G36</f>
        <v>0.15409999974653135</v>
      </c>
      <c r="H19" s="10">
        <f>Budget2526!H36</f>
        <v>0.15409999974653135</v>
      </c>
      <c r="I19" s="10">
        <f>Budget2526!I36</f>
        <v>0.15409999974653135</v>
      </c>
      <c r="J19" s="10">
        <f>Budget2526!J36</f>
        <v>0.15409999974653135</v>
      </c>
      <c r="K19" s="10">
        <f>Budget2526!K36</f>
        <v>0.15409999974653135</v>
      </c>
      <c r="L19" s="10">
        <f>Budget2526!L36</f>
        <v>0.15409999974653135</v>
      </c>
      <c r="M19" s="10">
        <f>Budget2526!M36</f>
        <v>0.15409999974653135</v>
      </c>
      <c r="N19" s="10">
        <f>Budget2526!N36</f>
        <v>0.15409999974653135</v>
      </c>
      <c r="O19" s="10">
        <f>Budget2526!O36</f>
        <v>0.15409999974653135</v>
      </c>
      <c r="P19" s="10">
        <f>Budget2526!P36</f>
        <v>0.15409999974653135</v>
      </c>
      <c r="Q19" s="10">
        <f>AVERAGE(E19:P19)</f>
        <v>0.15409999974653135</v>
      </c>
    </row>
    <row r="20" spans="3:17">
      <c r="D20" s="4" t="str">
        <f>'KPI 1a'!D20</f>
        <v>Actual 25/26</v>
      </c>
      <c r="E20" s="10">
        <f>'ACTUAL 2526'!D36</f>
        <v>0.14621781891141652</v>
      </c>
      <c r="F20" s="10">
        <f>'ACTUAL 2526'!E36</f>
        <v>0.16791063851541332</v>
      </c>
      <c r="G20" s="10">
        <f>'ACTUAL 2526'!F36</f>
        <v>0.15196773405035444</v>
      </c>
      <c r="H20" s="10">
        <f>'ACTUAL 2526'!G36</f>
        <v>0.54431733434646179</v>
      </c>
      <c r="I20" s="10">
        <f>'ACTUAL 2526'!H36</f>
        <v>0.27260933490933204</v>
      </c>
      <c r="J20" s="10">
        <f>'ACTUAL 2526'!I36</f>
        <v>0.30449431442151498</v>
      </c>
      <c r="K20" s="10">
        <f>'ACTUAL 2526'!J36</f>
        <v>0.13220920543110631</v>
      </c>
      <c r="L20" s="10">
        <f>'ACTUAL 2526'!K36</f>
        <v>0.46954353663214421</v>
      </c>
      <c r="M20" s="10" t="e">
        <f>'ACTUAL 2526'!L36</f>
        <v>#DIV/0!</v>
      </c>
      <c r="N20" s="10" t="e">
        <f>'ACTUAL 2526'!M36</f>
        <v>#DIV/0!</v>
      </c>
      <c r="O20" s="10" t="e">
        <f>'ACTUAL 2526'!N36</f>
        <v>#DIV/0!</v>
      </c>
      <c r="P20" s="10" t="e">
        <f>'ACTUAL 2526'!O36</f>
        <v>#DIV/0!</v>
      </c>
      <c r="Q20" s="10" t="e">
        <f>AVERAGE(E20:P20)</f>
        <v>#DIV/0!</v>
      </c>
    </row>
    <row r="21" spans="3:17">
      <c r="D21" s="4" t="str">
        <f>'KPI 1a'!D21</f>
        <v>Difference</v>
      </c>
      <c r="E21" s="6">
        <f>IF(E20=0,0,E20-E19)</f>
        <v>-7.882180835114827E-3</v>
      </c>
      <c r="F21" s="6">
        <f t="shared" ref="F21:P21" si="0">IF(F20=0,0,F20-F19)</f>
        <v>1.3810638768881972E-2</v>
      </c>
      <c r="G21" s="6">
        <f t="shared" si="0"/>
        <v>-2.132265696176916E-3</v>
      </c>
      <c r="H21" s="6">
        <f t="shared" si="0"/>
        <v>0.39021733459993047</v>
      </c>
      <c r="I21" s="6">
        <f t="shared" si="0"/>
        <v>0.11850933516280068</v>
      </c>
      <c r="J21" s="6">
        <f t="shared" si="0"/>
        <v>0.15039431467498363</v>
      </c>
      <c r="K21" s="6">
        <f t="shared" si="0"/>
        <v>-2.1890794315425038E-2</v>
      </c>
      <c r="L21" s="6">
        <f t="shared" si="0"/>
        <v>0.31544353688561289</v>
      </c>
      <c r="M21" s="6" t="e">
        <f t="shared" si="0"/>
        <v>#DIV/0!</v>
      </c>
      <c r="N21" s="6" t="e">
        <f t="shared" si="0"/>
        <v>#DIV/0!</v>
      </c>
      <c r="O21" s="6" t="e">
        <f t="shared" si="0"/>
        <v>#DIV/0!</v>
      </c>
      <c r="P21" s="6" t="e">
        <f t="shared" si="0"/>
        <v>#DIV/0!</v>
      </c>
      <c r="Q21" s="6" t="e">
        <f>SUM(E21:P21)</f>
        <v>#DIV/0!</v>
      </c>
    </row>
    <row r="22" spans="3:17">
      <c r="D22" s="4" t="str">
        <f>'KPI 1a'!D22</f>
        <v>% realisation</v>
      </c>
      <c r="E22" s="10">
        <f t="shared" ref="E22:P22" si="1">E20/E19</f>
        <v>0.94885022162180599</v>
      </c>
      <c r="F22" s="10">
        <f t="shared" si="1"/>
        <v>1.0896212770382749</v>
      </c>
      <c r="G22" s="10">
        <f t="shared" si="1"/>
        <v>0.98616310383073236</v>
      </c>
      <c r="H22" s="10">
        <f t="shared" si="1"/>
        <v>3.532234492159458</v>
      </c>
      <c r="I22" s="10">
        <f t="shared" si="1"/>
        <v>1.7690417609197187</v>
      </c>
      <c r="J22" s="10">
        <f t="shared" si="1"/>
        <v>1.9759527249990723</v>
      </c>
      <c r="K22" s="10">
        <f t="shared" si="1"/>
        <v>0.85794422873827569</v>
      </c>
      <c r="L22" s="10">
        <f t="shared" si="1"/>
        <v>3.0470054341626511</v>
      </c>
      <c r="M22" s="10" t="e">
        <f t="shared" si="1"/>
        <v>#DIV/0!</v>
      </c>
      <c r="N22" s="10" t="e">
        <f t="shared" si="1"/>
        <v>#DIV/0!</v>
      </c>
      <c r="O22" s="10" t="e">
        <f t="shared" si="1"/>
        <v>#DIV/0!</v>
      </c>
      <c r="P22" s="10" t="e">
        <f t="shared" si="1"/>
        <v>#DIV/0!</v>
      </c>
    </row>
    <row r="23" spans="3:17">
      <c r="D23" s="4" t="str">
        <f>'KPI 1a'!D23</f>
        <v>Actual 24/25</v>
      </c>
      <c r="E23" s="10">
        <f>Actual2425!D33</f>
        <v>1.7210903143444069E-2</v>
      </c>
      <c r="F23" s="10">
        <f>Actual2425!E33</f>
        <v>4.7577645336761521E-3</v>
      </c>
      <c r="G23" s="10">
        <f>Actual2425!F33</f>
        <v>4.6502658797405484E-2</v>
      </c>
      <c r="H23" s="10">
        <f>Actual2425!G33</f>
        <v>0.13628455813768059</v>
      </c>
      <c r="I23" s="10">
        <f>Actual2425!H33</f>
        <v>0.25927579918871646</v>
      </c>
      <c r="J23" s="10">
        <f>Actual2425!I33</f>
        <v>0.35266065499603788</v>
      </c>
      <c r="K23" s="10">
        <f>Actual2425!J33</f>
        <v>0.13438579339457365</v>
      </c>
      <c r="L23" s="10">
        <f>Actual2425!K33</f>
        <v>0.22875414857716267</v>
      </c>
      <c r="M23" s="10">
        <f>Actual2425!L33</f>
        <v>0.19979232867217231</v>
      </c>
      <c r="N23" s="10">
        <f>Actual2425!M33</f>
        <v>0.1696310426943404</v>
      </c>
      <c r="O23" s="10">
        <f>Actual2425!N33</f>
        <v>0.19288154307163063</v>
      </c>
      <c r="P23" s="10">
        <f>Actual2425!O33</f>
        <v>0.19953204119224965</v>
      </c>
      <c r="Q23" s="6"/>
    </row>
    <row r="25" spans="3:17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>
      <c r="D26" s="4" t="str">
        <f>D19</f>
        <v>Budget 25/26</v>
      </c>
      <c r="E26" s="10">
        <f>AVERAGE($E19:E19)</f>
        <v>0.15409999974653135</v>
      </c>
      <c r="F26" s="10">
        <f>AVERAGE($E19:F19)</f>
        <v>0.15409999974653135</v>
      </c>
      <c r="G26" s="10">
        <f>AVERAGE($E19:G19)</f>
        <v>0.15409999974653135</v>
      </c>
      <c r="H26" s="10">
        <f>AVERAGE($E19:H19)</f>
        <v>0.15409999974653135</v>
      </c>
      <c r="I26" s="10">
        <f>AVERAGE($E19:I19)</f>
        <v>0.15409999974653135</v>
      </c>
      <c r="J26" s="10">
        <f>AVERAGE($E19:J19)</f>
        <v>0.15409999974653135</v>
      </c>
      <c r="K26" s="10">
        <f>AVERAGE($E19:K19)</f>
        <v>0.15409999974653135</v>
      </c>
      <c r="L26" s="10">
        <f>AVERAGE($E19:L19)</f>
        <v>0.15409999974653135</v>
      </c>
      <c r="M26" s="10">
        <f>AVERAGE($E19:M19)</f>
        <v>0.15409999974653135</v>
      </c>
      <c r="N26" s="10">
        <f>AVERAGE($E19:N19)</f>
        <v>0.15409999974653135</v>
      </c>
      <c r="O26" s="10">
        <f>AVERAGE($E19:O19)</f>
        <v>0.15409999974653135</v>
      </c>
      <c r="P26" s="10">
        <f>AVERAGE($E19:P19)</f>
        <v>0.15409999974653135</v>
      </c>
      <c r="Q26" s="10">
        <f>AVERAGE(E26:P26)</f>
        <v>0.15409999974653135</v>
      </c>
    </row>
    <row r="27" spans="3:17">
      <c r="D27" s="4" t="str">
        <f>D20</f>
        <v>Actual 25/26</v>
      </c>
      <c r="E27" s="10">
        <f>AVERAGE($E20:E20)</f>
        <v>0.14621781891141652</v>
      </c>
      <c r="F27" s="10">
        <f>AVERAGE($E20:F20)</f>
        <v>0.15706422871341491</v>
      </c>
      <c r="G27" s="10">
        <f>AVERAGE($E20:G20)</f>
        <v>0.15536539715906142</v>
      </c>
      <c r="H27" s="10">
        <f>AVERAGE($E20:H20)</f>
        <v>0.25260338145591155</v>
      </c>
      <c r="I27" s="10">
        <f>AVERAGE($E20:I20)</f>
        <v>0.2566045721465956</v>
      </c>
      <c r="J27" s="10">
        <f>AVERAGE($E20:J20)</f>
        <v>0.26458619585908222</v>
      </c>
      <c r="K27" s="10">
        <f>AVERAGE($E20:K20)</f>
        <v>0.24567519722651424</v>
      </c>
      <c r="L27" s="10">
        <f>AVERAGE($E20:L20)</f>
        <v>0.27365873965221799</v>
      </c>
      <c r="M27" s="10" t="e">
        <f>AVERAGE($E20:M20)</f>
        <v>#DIV/0!</v>
      </c>
      <c r="N27" s="10" t="e">
        <f>AVERAGE($E20:N20)</f>
        <v>#DIV/0!</v>
      </c>
      <c r="O27" s="10" t="e">
        <f>AVERAGE($E20:O20)</f>
        <v>#DIV/0!</v>
      </c>
      <c r="P27" s="10" t="e">
        <f>AVERAGE($E20:P20)</f>
        <v>#DIV/0!</v>
      </c>
      <c r="Q27" s="10" t="e">
        <f>AVERAGE(E27:P27)</f>
        <v>#DIV/0!</v>
      </c>
    </row>
    <row r="28" spans="3:17">
      <c r="D28" s="4" t="str">
        <f>D21</f>
        <v>Difference</v>
      </c>
      <c r="E28" s="6">
        <f>SUM($E21:E21)</f>
        <v>-7.882180835114827E-3</v>
      </c>
      <c r="F28" s="6">
        <f>SUM($E21:F21)</f>
        <v>5.928457933767145E-3</v>
      </c>
      <c r="G28" s="6">
        <f>SUM($E21:G21)</f>
        <v>3.7961922375902291E-3</v>
      </c>
      <c r="H28" s="6">
        <f>SUM($E21:H21)</f>
        <v>0.39401352683752067</v>
      </c>
      <c r="I28" s="6">
        <f>SUM($E21:I21)</f>
        <v>0.51252286200032138</v>
      </c>
      <c r="J28" s="6">
        <f>SUM($E21:J21)</f>
        <v>0.66291717667530503</v>
      </c>
      <c r="K28" s="6">
        <f>SUM($E21:K21)</f>
        <v>0.64102638235987996</v>
      </c>
      <c r="L28" s="6">
        <f>SUM($E21:L21)</f>
        <v>0.95646991924549285</v>
      </c>
      <c r="M28" s="6" t="e">
        <f>SUM($E21:M21)</f>
        <v>#DIV/0!</v>
      </c>
      <c r="N28" s="6" t="e">
        <f>SUM($E21:N21)</f>
        <v>#DIV/0!</v>
      </c>
      <c r="O28" s="6" t="e">
        <f>SUM($E21:O21)</f>
        <v>#DIV/0!</v>
      </c>
      <c r="P28" s="6" t="e">
        <f>SUM($E21:P21)</f>
        <v>#DIV/0!</v>
      </c>
      <c r="Q28" s="6" t="e">
        <f>SUM(E28:P28)</f>
        <v>#DIV/0!</v>
      </c>
    </row>
    <row r="29" spans="3:17">
      <c r="D29" s="4" t="str">
        <f>D22</f>
        <v>% realisation</v>
      </c>
      <c r="E29" s="10">
        <f t="shared" ref="E29:P29" si="3">E27/E26</f>
        <v>0.94885022162180599</v>
      </c>
      <c r="F29" s="10">
        <f t="shared" si="3"/>
        <v>1.0192357493300404</v>
      </c>
      <c r="G29" s="10">
        <f t="shared" si="3"/>
        <v>1.0082115341636044</v>
      </c>
      <c r="H29" s="10">
        <f t="shared" si="3"/>
        <v>1.6392172736625681</v>
      </c>
      <c r="I29" s="10">
        <f t="shared" si="3"/>
        <v>1.6651821711139978</v>
      </c>
      <c r="J29" s="10">
        <f t="shared" si="3"/>
        <v>1.7169772634281772</v>
      </c>
      <c r="K29" s="10">
        <f t="shared" si="3"/>
        <v>1.5942582584724772</v>
      </c>
      <c r="L29" s="10">
        <f t="shared" si="3"/>
        <v>1.7758516554337489</v>
      </c>
      <c r="M29" s="10" t="e">
        <f t="shared" si="3"/>
        <v>#DIV/0!</v>
      </c>
      <c r="N29" s="10" t="e">
        <f t="shared" si="3"/>
        <v>#DIV/0!</v>
      </c>
      <c r="O29" s="10" t="e">
        <f t="shared" si="3"/>
        <v>#DIV/0!</v>
      </c>
      <c r="P29" s="10" t="e">
        <f t="shared" si="3"/>
        <v>#DIV/0!</v>
      </c>
      <c r="Q29" s="6" t="e">
        <f>SUM(E29:P29)</f>
        <v>#DIV/0!</v>
      </c>
    </row>
    <row r="30" spans="3:17">
      <c r="D30" s="4" t="str">
        <f>'KPI 1a'!D30</f>
        <v>Actual 24/25</v>
      </c>
      <c r="E30" s="10">
        <f>AVERAGE($E23:E23)</f>
        <v>1.7210903143444069E-2</v>
      </c>
      <c r="F30" s="10">
        <f>AVERAGE($E23:F23)</f>
        <v>1.0984333838560111E-2</v>
      </c>
      <c r="G30" s="10">
        <f>AVERAGE($E23:G23)</f>
        <v>2.2823775491508571E-2</v>
      </c>
      <c r="H30" s="10">
        <f>AVERAGE($E23:H23)</f>
        <v>5.1188971153051571E-2</v>
      </c>
      <c r="I30" s="10">
        <f>AVERAGE($E23:I23)</f>
        <v>9.2806336760184543E-2</v>
      </c>
      <c r="J30" s="10">
        <f>AVERAGE($E23:J23)</f>
        <v>0.13611538979949345</v>
      </c>
      <c r="K30" s="10">
        <f>AVERAGE($E23:K23)</f>
        <v>0.13586830459879062</v>
      </c>
      <c r="L30" s="10">
        <f>AVERAGE($E23:L23)</f>
        <v>0.14747903509608712</v>
      </c>
      <c r="M30" s="10">
        <f>AVERAGE($E23:M23)</f>
        <v>0.15329162327120771</v>
      </c>
      <c r="N30" s="10">
        <f>AVERAGE($E23:N23)</f>
        <v>0.15492556521352097</v>
      </c>
      <c r="O30" s="10">
        <f>AVERAGE($E23:O23)</f>
        <v>0.1583761086551673</v>
      </c>
      <c r="P30" s="10">
        <f>AVERAGE($E23:P23)</f>
        <v>0.16180576969992416</v>
      </c>
    </row>
  </sheetData>
  <mergeCells count="2">
    <mergeCell ref="J4:Q8"/>
    <mergeCell ref="J10:Q15"/>
  </mergeCells>
  <conditionalFormatting sqref="C3">
    <cfRule type="expression" dxfId="353" priority="2">
      <formula>S4&lt;S6</formula>
    </cfRule>
  </conditionalFormatting>
  <conditionalFormatting sqref="C4">
    <cfRule type="expression" dxfId="352" priority="1">
      <formula>AND(S4&gt;=S6,S4&lt;S5)</formula>
    </cfRule>
  </conditionalFormatting>
  <conditionalFormatting sqref="C5">
    <cfRule type="expression" dxfId="351" priority="3">
      <formula>S4&gt;=S5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87201" r:id="rId3" name="Spinner 1">
              <controlPr defaultSize="0" autoPict="0">
                <anchor moveWithCells="1" sizeWithCells="1">
                  <from>
                    <xdr:col>9</xdr:col>
                    <xdr:colOff>0</xdr:colOff>
                    <xdr:row>0</xdr:row>
                    <xdr:rowOff>0</xdr:rowOff>
                  </from>
                  <to>
                    <xdr:col>9</xdr:col>
                    <xdr:colOff>603250</xdr:colOff>
                    <xdr:row>1</xdr:row>
                    <xdr:rowOff>184150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2">
    <tabColor rgb="FFFFC000"/>
  </sheetPr>
  <dimension ref="A1:S30"/>
  <sheetViews>
    <sheetView zoomScale="90" zoomScaleNormal="90" zoomScalePageLayoutView="90" workbookViewId="0">
      <pane ySplit="2" topLeftCell="A9" activePane="bottomLeft" state="frozen"/>
      <selection activeCell="D31" sqref="D31"/>
      <selection pane="bottomLeft" activeCell="L1" sqref="L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19" ht="21">
      <c r="A1" s="5" t="s">
        <v>5</v>
      </c>
      <c r="B1" s="5" t="str">
        <f>'Dashboard Production Quality'!A40</f>
        <v>4g</v>
      </c>
      <c r="C1" s="5" t="str">
        <f>'Dashboard Production Quality'!B40</f>
        <v>Power  Efficiency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19">
      <c r="A2" s="4" t="s">
        <v>15</v>
      </c>
      <c r="C2" s="4" t="s">
        <v>46</v>
      </c>
      <c r="R2" s="7"/>
    </row>
    <row r="3" spans="1:19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>
      <c r="C4" s="2" t="s">
        <v>6</v>
      </c>
      <c r="E4" s="11"/>
      <c r="F4" s="11"/>
      <c r="G4" s="11"/>
      <c r="H4" s="11"/>
      <c r="I4" s="11"/>
      <c r="J4" s="205"/>
      <c r="K4" s="206"/>
      <c r="L4" s="206"/>
      <c r="M4" s="206"/>
      <c r="N4" s="206"/>
      <c r="O4" s="206"/>
      <c r="P4" s="206"/>
      <c r="Q4" s="207"/>
      <c r="R4" s="4" t="s">
        <v>26</v>
      </c>
      <c r="S4" s="56">
        <f>INDEX(E27:P27,Actual_month)</f>
        <v>1.0281052516553135</v>
      </c>
    </row>
    <row r="5" spans="1:19" ht="25.5" customHeight="1">
      <c r="C5" s="2" t="s">
        <v>6</v>
      </c>
      <c r="E5" s="11"/>
      <c r="F5" s="11"/>
      <c r="G5" s="11"/>
      <c r="H5" s="11"/>
      <c r="I5" s="11"/>
      <c r="J5" s="208"/>
      <c r="K5" s="209"/>
      <c r="L5" s="209"/>
      <c r="M5" s="209"/>
      <c r="N5" s="209"/>
      <c r="O5" s="209"/>
      <c r="P5" s="209"/>
      <c r="Q5" s="210"/>
      <c r="R5" s="4" t="s">
        <v>27</v>
      </c>
      <c r="S5" s="54">
        <f>INDEX(E26:P26,Actual_month)</f>
        <v>6.9487630001770453E-2</v>
      </c>
    </row>
    <row r="6" spans="1:19">
      <c r="J6" s="208"/>
      <c r="K6" s="209"/>
      <c r="L6" s="209"/>
      <c r="M6" s="209"/>
      <c r="N6" s="209"/>
      <c r="O6" s="209"/>
      <c r="P6" s="209"/>
      <c r="Q6" s="210"/>
      <c r="R6" s="7">
        <v>0.9</v>
      </c>
      <c r="S6" s="54">
        <f>+S5/R6</f>
        <v>7.7208477779744947E-2</v>
      </c>
    </row>
    <row r="7" spans="1:19">
      <c r="J7" s="208"/>
      <c r="K7" s="209"/>
      <c r="L7" s="209"/>
      <c r="M7" s="209"/>
      <c r="N7" s="209"/>
      <c r="O7" s="209"/>
      <c r="P7" s="209"/>
      <c r="Q7" s="210"/>
    </row>
    <row r="8" spans="1:19" ht="15" thickBot="1">
      <c r="J8" s="211"/>
      <c r="K8" s="212"/>
      <c r="L8" s="212"/>
      <c r="M8" s="212"/>
      <c r="N8" s="212"/>
      <c r="O8" s="212"/>
      <c r="P8" s="212"/>
      <c r="Q8" s="213"/>
    </row>
    <row r="9" spans="1:19" ht="15" thickBot="1">
      <c r="J9" s="4" t="s">
        <v>14</v>
      </c>
    </row>
    <row r="10" spans="1:19">
      <c r="J10" s="205"/>
      <c r="K10" s="206"/>
      <c r="L10" s="206"/>
      <c r="M10" s="206"/>
      <c r="N10" s="206"/>
      <c r="O10" s="206"/>
      <c r="P10" s="206"/>
      <c r="Q10" s="207"/>
    </row>
    <row r="11" spans="1:19">
      <c r="J11" s="208"/>
      <c r="K11" s="209"/>
      <c r="L11" s="209"/>
      <c r="M11" s="209"/>
      <c r="N11" s="209"/>
      <c r="O11" s="209"/>
      <c r="P11" s="209"/>
      <c r="Q11" s="210"/>
    </row>
    <row r="12" spans="1:19">
      <c r="J12" s="208"/>
      <c r="K12" s="209"/>
      <c r="L12" s="209"/>
      <c r="M12" s="209"/>
      <c r="N12" s="209"/>
      <c r="O12" s="209"/>
      <c r="P12" s="209"/>
      <c r="Q12" s="210"/>
    </row>
    <row r="13" spans="1:19">
      <c r="J13" s="208"/>
      <c r="K13" s="209"/>
      <c r="L13" s="209"/>
      <c r="M13" s="209"/>
      <c r="N13" s="209"/>
      <c r="O13" s="209"/>
      <c r="P13" s="209"/>
      <c r="Q13" s="210"/>
    </row>
    <row r="14" spans="1:19">
      <c r="J14" s="208"/>
      <c r="K14" s="209"/>
      <c r="L14" s="209"/>
      <c r="M14" s="209"/>
      <c r="N14" s="209"/>
      <c r="O14" s="209"/>
      <c r="P14" s="209"/>
      <c r="Q14" s="210"/>
    </row>
    <row r="15" spans="1:19" ht="15" thickBot="1">
      <c r="J15" s="211"/>
      <c r="K15" s="212"/>
      <c r="L15" s="212"/>
      <c r="M15" s="212"/>
      <c r="N15" s="212"/>
      <c r="O15" s="212"/>
      <c r="P15" s="212"/>
      <c r="Q15" s="213"/>
    </row>
    <row r="18" spans="3:17">
      <c r="C18" s="8" t="s">
        <v>10</v>
      </c>
      <c r="E18" s="12">
        <f>'KPI 6c'!E18</f>
        <v>45839</v>
      </c>
      <c r="F18" s="12">
        <f>'KPI 6c'!F18</f>
        <v>45870</v>
      </c>
      <c r="G18" s="12">
        <f>'KPI 6c'!G18</f>
        <v>45901</v>
      </c>
      <c r="H18" s="12">
        <f>'KPI 6c'!H18</f>
        <v>45931</v>
      </c>
      <c r="I18" s="12">
        <f>'KPI 6c'!I18</f>
        <v>45962</v>
      </c>
      <c r="J18" s="12">
        <f>'KPI 6c'!J18</f>
        <v>45992</v>
      </c>
      <c r="K18" s="12">
        <f>'KPI 6c'!K18</f>
        <v>46023</v>
      </c>
      <c r="L18" s="12">
        <f>'KPI 6c'!L18</f>
        <v>46054</v>
      </c>
      <c r="M18" s="12">
        <f>'KPI 6c'!M18</f>
        <v>46082</v>
      </c>
      <c r="N18" s="12">
        <f>'KPI 6c'!N18</f>
        <v>46113</v>
      </c>
      <c r="O18" s="12">
        <f>'KPI 6c'!O18</f>
        <v>46143</v>
      </c>
      <c r="P18" s="12">
        <f>'KPI 6c'!P18</f>
        <v>46174</v>
      </c>
      <c r="Q18" s="9"/>
    </row>
    <row r="19" spans="3:17">
      <c r="D19" s="4" t="str">
        <f>'KPI 6c'!D19</f>
        <v>Budget 25/26</v>
      </c>
      <c r="E19" s="69">
        <f>Budget2526!E37</f>
        <v>2.8215983601903367E-2</v>
      </c>
      <c r="F19" s="69">
        <f>Budget2526!F37</f>
        <v>3.1577552909756466E-2</v>
      </c>
      <c r="G19" s="69">
        <f>Budget2526!G37</f>
        <v>4.5718599001369674E-2</v>
      </c>
      <c r="H19" s="69">
        <f>Budget2526!H37</f>
        <v>5.7752850518138062E-2</v>
      </c>
      <c r="I19" s="69">
        <f>Budget2526!I37</f>
        <v>7.3895701914127518E-2</v>
      </c>
      <c r="J19" s="69">
        <f>Budget2526!J37</f>
        <v>9.427286604015013E-2</v>
      </c>
      <c r="K19" s="69">
        <f>Budget2526!K37</f>
        <v>0.10507796430420976</v>
      </c>
      <c r="L19" s="69">
        <f>Budget2526!L37</f>
        <v>0.11938952172450865</v>
      </c>
      <c r="M19" s="69">
        <f>Budget2526!M37</f>
        <v>0.13899693448181311</v>
      </c>
      <c r="N19" s="69">
        <f>Budget2526!N37</f>
        <v>0.15350934204714839</v>
      </c>
      <c r="O19" s="69">
        <f>Budget2526!O37</f>
        <v>0.16847954364008363</v>
      </c>
      <c r="P19" s="69">
        <f>Budget2526!P37</f>
        <v>0.19256274927115835</v>
      </c>
      <c r="Q19" s="54"/>
    </row>
    <row r="20" spans="3:17">
      <c r="D20" s="4" t="str">
        <f>'KPI 6c'!D20</f>
        <v>Actual 25/26</v>
      </c>
      <c r="E20" s="69">
        <f>'ACTUAL 2526'!D37</f>
        <v>1.3317317950116754</v>
      </c>
      <c r="F20" s="69">
        <f>'ACTUAL 2526'!E37</f>
        <v>0.71937921777025904</v>
      </c>
      <c r="G20" s="69">
        <f>'ACTUAL 2526'!F37</f>
        <v>0.70179952996071571</v>
      </c>
      <c r="H20" s="69">
        <f>'ACTUAL 2526'!G37</f>
        <v>1.1472596658325935</v>
      </c>
      <c r="I20" s="69">
        <f>'ACTUAL 2526'!H37</f>
        <v>0.67142193488444113</v>
      </c>
      <c r="J20" s="69">
        <f>'ACTUAL 2526'!I37</f>
        <v>0.62693548082907413</v>
      </c>
      <c r="K20" s="69">
        <f>'ACTUAL 2526'!J37</f>
        <v>1.6206962296827085</v>
      </c>
      <c r="L20" s="69">
        <f>'ACTUAL 2526'!K37</f>
        <v>1.4056181592710411</v>
      </c>
      <c r="M20" s="69" t="e">
        <f>'ACTUAL 2526'!L37</f>
        <v>#DIV/0!</v>
      </c>
      <c r="N20" s="69" t="e">
        <f>'ACTUAL 2526'!M37</f>
        <v>#DIV/0!</v>
      </c>
      <c r="O20" s="69" t="e">
        <f>'ACTUAL 2526'!N37</f>
        <v>#DIV/0!</v>
      </c>
      <c r="P20" s="69" t="e">
        <f>'ACTUAL 2526'!O37</f>
        <v>#DIV/0!</v>
      </c>
      <c r="Q20" s="54"/>
    </row>
    <row r="21" spans="3:17">
      <c r="D21" s="4" t="str">
        <f>'KPI 6c'!D21</f>
        <v>Difference</v>
      </c>
      <c r="E21" s="6">
        <f>IF(E20=0,0,E20-E19)</f>
        <v>1.303515811409772</v>
      </c>
      <c r="F21" s="6">
        <f t="shared" ref="F21:P21" si="0">IF(F20=0,0,F20-F19)</f>
        <v>0.68780166486050254</v>
      </c>
      <c r="G21" s="6">
        <f t="shared" si="0"/>
        <v>0.65608093095934605</v>
      </c>
      <c r="H21" s="6">
        <f t="shared" si="0"/>
        <v>1.0895068153144554</v>
      </c>
      <c r="I21" s="6">
        <f t="shared" si="0"/>
        <v>0.5975262329703136</v>
      </c>
      <c r="J21" s="6">
        <f t="shared" si="0"/>
        <v>0.53266261478892396</v>
      </c>
      <c r="K21" s="6">
        <f t="shared" si="0"/>
        <v>1.5156182653784989</v>
      </c>
      <c r="L21" s="6">
        <f t="shared" si="0"/>
        <v>1.2862286375465324</v>
      </c>
      <c r="M21" s="6" t="e">
        <f t="shared" si="0"/>
        <v>#DIV/0!</v>
      </c>
      <c r="N21" s="6" t="e">
        <f t="shared" si="0"/>
        <v>#DIV/0!</v>
      </c>
      <c r="O21" s="6" t="e">
        <f t="shared" si="0"/>
        <v>#DIV/0!</v>
      </c>
      <c r="P21" s="6" t="e">
        <f t="shared" si="0"/>
        <v>#DIV/0!</v>
      </c>
      <c r="Q21" s="54"/>
    </row>
    <row r="22" spans="3:17">
      <c r="D22" s="4" t="str">
        <f>'KPI 6c'!D22</f>
        <v>% realisation</v>
      </c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</row>
    <row r="23" spans="3:17">
      <c r="D23" s="4" t="str">
        <f>'KPI 1a'!D23</f>
        <v>Actual 24/25</v>
      </c>
      <c r="E23" s="54">
        <f>Actual2425!D30</f>
        <v>0.89425722771935234</v>
      </c>
      <c r="F23" s="54">
        <f>Actual2425!E30</f>
        <v>0.83634149457021312</v>
      </c>
      <c r="G23" s="54">
        <f>Actual2425!F30</f>
        <v>1.1057643970356494</v>
      </c>
      <c r="H23" s="54">
        <f>Actual2425!G30</f>
        <v>1.2091279736783405</v>
      </c>
      <c r="I23" s="54">
        <f>Actual2425!H30</f>
        <v>1.4526859363393676</v>
      </c>
      <c r="J23" s="54">
        <f>Actual2425!I30</f>
        <v>1.3782538257970349</v>
      </c>
      <c r="K23" s="54">
        <f>Actual2425!J30</f>
        <v>1.1252423258329971</v>
      </c>
      <c r="L23" s="54">
        <f>Actual2425!K30</f>
        <v>1.1007843343923629</v>
      </c>
      <c r="M23" s="54">
        <f>Actual2425!L30</f>
        <v>1.030532373094672</v>
      </c>
      <c r="N23" s="54">
        <f>Actual2425!M30</f>
        <v>0.722025583572101</v>
      </c>
      <c r="O23" s="54">
        <f>Actual2425!N30</f>
        <v>0.66710227864842997</v>
      </c>
      <c r="P23" s="54">
        <f>Actual2425!O30</f>
        <v>0.76961755052130254</v>
      </c>
      <c r="Q23" s="54"/>
    </row>
    <row r="24" spans="3:17"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</row>
    <row r="25" spans="3:17">
      <c r="C25" s="8" t="s">
        <v>4</v>
      </c>
      <c r="E25" s="12">
        <f>E18</f>
        <v>45839</v>
      </c>
      <c r="F25" s="12">
        <f t="shared" ref="F25:P25" si="1">F18</f>
        <v>45870</v>
      </c>
      <c r="G25" s="12">
        <f t="shared" si="1"/>
        <v>45901</v>
      </c>
      <c r="H25" s="12">
        <f t="shared" si="1"/>
        <v>45931</v>
      </c>
      <c r="I25" s="12">
        <f t="shared" si="1"/>
        <v>45962</v>
      </c>
      <c r="J25" s="12">
        <f t="shared" si="1"/>
        <v>45992</v>
      </c>
      <c r="K25" s="12">
        <f t="shared" si="1"/>
        <v>46023</v>
      </c>
      <c r="L25" s="12">
        <f t="shared" si="1"/>
        <v>46054</v>
      </c>
      <c r="M25" s="12">
        <f t="shared" si="1"/>
        <v>46082</v>
      </c>
      <c r="N25" s="12">
        <f t="shared" si="1"/>
        <v>46113</v>
      </c>
      <c r="O25" s="12">
        <f t="shared" si="1"/>
        <v>46143</v>
      </c>
      <c r="P25" s="12">
        <f t="shared" si="1"/>
        <v>46174</v>
      </c>
    </row>
    <row r="26" spans="3:17">
      <c r="D26" s="4" t="str">
        <f>D19</f>
        <v>Budget 25/26</v>
      </c>
      <c r="E26" s="69">
        <f>+E19</f>
        <v>2.8215983601903367E-2</v>
      </c>
      <c r="F26" s="69">
        <f>AVERAGE($E19:F19)</f>
        <v>2.9896768255829917E-2</v>
      </c>
      <c r="G26" s="69">
        <f>AVERAGE($E19:G19)</f>
        <v>3.5170711837676505E-2</v>
      </c>
      <c r="H26" s="69">
        <f>AVERAGE($E19:H19)</f>
        <v>4.0816246507791892E-2</v>
      </c>
      <c r="I26" s="69">
        <f>AVERAGE($E19:I19)</f>
        <v>4.7432137589059023E-2</v>
      </c>
      <c r="J26" s="69">
        <f>AVERAGE($E19:J19)</f>
        <v>5.5238925664240872E-2</v>
      </c>
      <c r="K26" s="69">
        <f>AVERAGE($E19:K19)</f>
        <v>6.2358788327093566E-2</v>
      </c>
      <c r="L26" s="69">
        <f>AVERAGE($E19:L19)</f>
        <v>6.9487630001770453E-2</v>
      </c>
      <c r="M26" s="69">
        <f>AVERAGE($E19:M19)</f>
        <v>7.7210886055108521E-2</v>
      </c>
      <c r="N26" s="69">
        <f>AVERAGE($E19:N19)</f>
        <v>8.484073165431251E-2</v>
      </c>
      <c r="O26" s="69">
        <f>AVERAGE($E19:O19)</f>
        <v>9.244426001665533E-2</v>
      </c>
      <c r="P26" s="69">
        <f>AVERAGE($E19:P19)</f>
        <v>0.10078746745453059</v>
      </c>
    </row>
    <row r="27" spans="3:17">
      <c r="D27" s="4" t="str">
        <f>D20</f>
        <v>Actual 25/26</v>
      </c>
      <c r="E27" s="69">
        <f>+E20</f>
        <v>1.3317317950116754</v>
      </c>
      <c r="F27" s="69">
        <f>AVERAGE($E20:F20)</f>
        <v>1.0255555063909672</v>
      </c>
      <c r="G27" s="69">
        <f>AVERAGE($E20:G20)</f>
        <v>0.91763684758088326</v>
      </c>
      <c r="H27" s="69">
        <f>AVERAGE($E20:H20)</f>
        <v>0.97504255214381086</v>
      </c>
      <c r="I27" s="69">
        <f>AVERAGE($E20:I20)</f>
        <v>0.91431842869193702</v>
      </c>
      <c r="J27" s="69">
        <f>AVERAGE($E20:J20)</f>
        <v>0.86642127071479313</v>
      </c>
      <c r="K27" s="69">
        <f>AVERAGE($E20:K20)</f>
        <v>0.97417483628163815</v>
      </c>
      <c r="L27" s="69">
        <f>AVERAGE($E20:L20)</f>
        <v>1.0281052516553135</v>
      </c>
      <c r="M27" s="69" t="e">
        <f>AVERAGE($E20:M20)</f>
        <v>#DIV/0!</v>
      </c>
      <c r="N27" s="69" t="e">
        <f>AVERAGE($E20:N20)</f>
        <v>#DIV/0!</v>
      </c>
      <c r="O27" s="69" t="e">
        <f>AVERAGE($E20:O20)</f>
        <v>#DIV/0!</v>
      </c>
      <c r="P27" s="69" t="e">
        <f>AVERAGE($E20:P20)</f>
        <v>#DIV/0!</v>
      </c>
    </row>
    <row r="28" spans="3:17">
      <c r="D28" s="4" t="str">
        <f>D21</f>
        <v>Difference</v>
      </c>
      <c r="E28" s="6">
        <f>SUM($E21:E21)</f>
        <v>1.303515811409772</v>
      </c>
      <c r="F28" s="6">
        <f>SUM($E21:F21)</f>
        <v>1.9913174762702746</v>
      </c>
      <c r="G28" s="6">
        <f>SUM($E21:G21)</f>
        <v>2.6473984072296206</v>
      </c>
      <c r="H28" s="6">
        <f>SUM($E21:H21)</f>
        <v>3.7369052225440758</v>
      </c>
      <c r="I28" s="6">
        <f>SUM($E21:I21)</f>
        <v>4.3344314555143892</v>
      </c>
      <c r="J28" s="6">
        <f>SUM($E21:J21)</f>
        <v>4.8670940703033132</v>
      </c>
      <c r="K28" s="6">
        <f>SUM($E21:K21)</f>
        <v>6.3827123356818118</v>
      </c>
      <c r="L28" s="6">
        <f>SUM($E21:L21)</f>
        <v>7.6689409732283442</v>
      </c>
      <c r="M28" s="6" t="e">
        <f>SUM($E21:M21)</f>
        <v>#DIV/0!</v>
      </c>
      <c r="N28" s="6" t="e">
        <f>SUM($E21:N21)</f>
        <v>#DIV/0!</v>
      </c>
      <c r="O28" s="6" t="e">
        <f>SUM($E21:O21)</f>
        <v>#DIV/0!</v>
      </c>
      <c r="P28" s="6" t="e">
        <f>SUM($E21:P21)</f>
        <v>#DIV/0!</v>
      </c>
    </row>
    <row r="29" spans="3:17">
      <c r="D29" s="4" t="str">
        <f>D22</f>
        <v>% realisation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spans="3:17">
      <c r="D30" s="4" t="str">
        <f>'KPI 1a'!D30</f>
        <v>Actual 24/25</v>
      </c>
      <c r="E30" s="54">
        <f>AVERAGE($E23:E23)</f>
        <v>0.89425722771935234</v>
      </c>
      <c r="F30" s="54">
        <f>AVERAGE($E23:F23)</f>
        <v>0.86529936114478279</v>
      </c>
      <c r="G30" s="54">
        <f>AVERAGE($E23:G23)</f>
        <v>0.94545437310840497</v>
      </c>
      <c r="H30" s="54">
        <f>AVERAGE($E23:H23)</f>
        <v>1.0113727732508888</v>
      </c>
      <c r="I30" s="54">
        <f>AVERAGE($E23:I23)</f>
        <v>1.0996354058685847</v>
      </c>
      <c r="J30" s="54">
        <f>AVERAGE($E23:J23)</f>
        <v>1.1460718091899931</v>
      </c>
      <c r="K30" s="54">
        <f>AVERAGE($E23:K23)</f>
        <v>1.143096168710422</v>
      </c>
      <c r="L30" s="54">
        <f>AVERAGE($E23:L23)</f>
        <v>1.1378071894206647</v>
      </c>
      <c r="M30" s="54">
        <f>AVERAGE($E23:M23)</f>
        <v>1.1258877653844435</v>
      </c>
      <c r="N30" s="54">
        <f>AVERAGE($E23:N23)</f>
        <v>1.0855015472032092</v>
      </c>
      <c r="O30" s="54">
        <f>AVERAGE($E23:O23)</f>
        <v>1.0474652500618655</v>
      </c>
      <c r="P30" s="54">
        <f>AVERAGE($E23:P23)</f>
        <v>1.0243112751001522</v>
      </c>
    </row>
  </sheetData>
  <mergeCells count="2">
    <mergeCell ref="J4:Q8"/>
    <mergeCell ref="J10:Q15"/>
  </mergeCells>
  <conditionalFormatting sqref="C3">
    <cfRule type="expression" dxfId="350" priority="2">
      <formula>S4&gt;S6</formula>
    </cfRule>
  </conditionalFormatting>
  <conditionalFormatting sqref="C4">
    <cfRule type="expression" dxfId="349" priority="1">
      <formula>AND(S4&gt;S5,S4&lt;=S6)</formula>
    </cfRule>
  </conditionalFormatting>
  <conditionalFormatting sqref="C5">
    <cfRule type="expression" dxfId="348" priority="3">
      <formula>S4&lt;=S5</formula>
    </cfRule>
  </conditionalFormatting>
  <hyperlinks>
    <hyperlink ref="L1" location="'Dashboard Production Quality'!A1" display="Dashboard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74497" r:id="rId4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3">
    <tabColor rgb="FFFFC000"/>
  </sheetPr>
  <dimension ref="A1:T30"/>
  <sheetViews>
    <sheetView zoomScale="90" zoomScaleNormal="90" zoomScalePageLayoutView="90" workbookViewId="0">
      <pane ySplit="2" topLeftCell="A12" activePane="bottomLeft" state="frozen"/>
      <selection activeCell="D31" sqref="D31"/>
      <selection pane="bottomLeft" activeCell="L1" sqref="L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>
      <c r="A1" s="5" t="s">
        <v>5</v>
      </c>
      <c r="B1" s="5" t="str">
        <f>'Dashboard Production Quality'!A41</f>
        <v>4h</v>
      </c>
      <c r="C1" s="5" t="str">
        <f>'Dashboard Production Quality'!B41</f>
        <v>Production Loss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20">
      <c r="A2" s="4" t="s">
        <v>15</v>
      </c>
      <c r="C2" s="4" t="s">
        <v>16</v>
      </c>
      <c r="R2" s="7"/>
    </row>
    <row r="3" spans="1:20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27">
        <f>INDEX(E27:P27,Actual_month)</f>
        <v>27934.037</v>
      </c>
      <c r="T4" s="26"/>
    </row>
    <row r="5" spans="1:20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26">
        <f>INDEX(E26:P26,Actual_month)</f>
        <v>33638.153439108071</v>
      </c>
      <c r="T5" s="26"/>
    </row>
    <row r="6" spans="1:20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26">
        <f>+S5/R6</f>
        <v>37375.726043453411</v>
      </c>
      <c r="T6" s="26"/>
    </row>
    <row r="7" spans="1:20">
      <c r="J7" s="199"/>
      <c r="K7" s="200"/>
      <c r="L7" s="200"/>
      <c r="M7" s="200"/>
      <c r="N7" s="200"/>
      <c r="O7" s="200"/>
      <c r="P7" s="200"/>
      <c r="Q7" s="201"/>
    </row>
    <row r="8" spans="1:20" ht="15" thickBot="1">
      <c r="J8" s="202"/>
      <c r="K8" s="203"/>
      <c r="L8" s="203"/>
      <c r="M8" s="203"/>
      <c r="N8" s="203"/>
      <c r="O8" s="203"/>
      <c r="P8" s="203"/>
      <c r="Q8" s="204"/>
    </row>
    <row r="9" spans="1:20" ht="15" thickBot="1">
      <c r="J9" s="4" t="s">
        <v>14</v>
      </c>
    </row>
    <row r="10" spans="1:20">
      <c r="J10" s="196"/>
      <c r="K10" s="197"/>
      <c r="L10" s="197"/>
      <c r="M10" s="197"/>
      <c r="N10" s="197"/>
      <c r="O10" s="197"/>
      <c r="P10" s="197"/>
      <c r="Q10" s="198"/>
    </row>
    <row r="11" spans="1:20">
      <c r="J11" s="199"/>
      <c r="K11" s="200"/>
      <c r="L11" s="200"/>
      <c r="M11" s="200"/>
      <c r="N11" s="200"/>
      <c r="O11" s="200"/>
      <c r="P11" s="200"/>
      <c r="Q11" s="201"/>
    </row>
    <row r="12" spans="1:20">
      <c r="J12" s="199"/>
      <c r="K12" s="200"/>
      <c r="L12" s="200"/>
      <c r="M12" s="200"/>
      <c r="N12" s="200"/>
      <c r="O12" s="200"/>
      <c r="P12" s="200"/>
      <c r="Q12" s="201"/>
    </row>
    <row r="13" spans="1:20">
      <c r="J13" s="199"/>
      <c r="K13" s="200"/>
      <c r="L13" s="200"/>
      <c r="M13" s="200"/>
      <c r="N13" s="200"/>
      <c r="O13" s="200"/>
      <c r="P13" s="200"/>
      <c r="Q13" s="201"/>
    </row>
    <row r="14" spans="1:20">
      <c r="J14" s="199"/>
      <c r="K14" s="200"/>
      <c r="L14" s="200"/>
      <c r="M14" s="200"/>
      <c r="N14" s="200"/>
      <c r="O14" s="200"/>
      <c r="P14" s="200"/>
      <c r="Q14" s="201"/>
    </row>
    <row r="15" spans="1:20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'KPI 16a'!E18</f>
        <v>45839</v>
      </c>
      <c r="F18" s="12">
        <f>'KPI 16a'!F18</f>
        <v>45870</v>
      </c>
      <c r="G18" s="12">
        <f>'KPI 16a'!G18</f>
        <v>45901</v>
      </c>
      <c r="H18" s="12">
        <f>'KPI 16a'!H18</f>
        <v>45931</v>
      </c>
      <c r="I18" s="12">
        <f>'KPI 16a'!I18</f>
        <v>45962</v>
      </c>
      <c r="J18" s="12">
        <f>'KPI 16a'!J18</f>
        <v>45992</v>
      </c>
      <c r="K18" s="12">
        <f>'KPI 16a'!K18</f>
        <v>46023</v>
      </c>
      <c r="L18" s="12">
        <f>'KPI 16a'!L18</f>
        <v>46054</v>
      </c>
      <c r="M18" s="12">
        <f>'KPI 16a'!M18</f>
        <v>46082</v>
      </c>
      <c r="N18" s="12">
        <f>'KPI 16a'!N18</f>
        <v>46113</v>
      </c>
      <c r="O18" s="12">
        <f>'KPI 16a'!O18</f>
        <v>46143</v>
      </c>
      <c r="P18" s="12">
        <f>'KPI 16a'!P18</f>
        <v>46174</v>
      </c>
      <c r="Q18" s="12" t="s">
        <v>0</v>
      </c>
    </row>
    <row r="19" spans="3:17">
      <c r="D19" s="4" t="str">
        <f>'KPI 16a'!D19</f>
        <v>Budget 25/26</v>
      </c>
      <c r="E19" s="6">
        <f>Budget2526!E38</f>
        <v>1699.7308521786588</v>
      </c>
      <c r="F19" s="6">
        <f>Budget2526!F38</f>
        <v>1902.8633383419249</v>
      </c>
      <c r="G19" s="6">
        <f>Budget2526!G38</f>
        <v>2758.2030777526325</v>
      </c>
      <c r="H19" s="6">
        <f>Budget2526!H38</f>
        <v>3488.272171295539</v>
      </c>
      <c r="I19" s="6">
        <f>Budget2526!I38</f>
        <v>4468.4730947472908</v>
      </c>
      <c r="J19" s="6">
        <f>Budget2526!J38</f>
        <v>5707.2793100706886</v>
      </c>
      <c r="K19" s="6">
        <f>Budget2526!K38</f>
        <v>6368.7754164781536</v>
      </c>
      <c r="L19" s="6">
        <f>Budget2526!L38</f>
        <v>7244.5561782431851</v>
      </c>
      <c r="M19" s="6">
        <f>Budget2526!M38</f>
        <v>8444.0637697701459</v>
      </c>
      <c r="N19" s="6">
        <f>Budget2526!N38</f>
        <v>9336.4381833075659</v>
      </c>
      <c r="O19" s="6">
        <f>Budget2526!O38</f>
        <v>10258.719412244693</v>
      </c>
      <c r="P19" s="6">
        <f>Budget2526!P38</f>
        <v>11738.625195569814</v>
      </c>
      <c r="Q19" s="6"/>
    </row>
    <row r="20" spans="3:17">
      <c r="D20" s="4" t="str">
        <f>'KPI 16a'!D20</f>
        <v>Actual 25/26</v>
      </c>
      <c r="E20" s="6">
        <f>'ACTUAL 2526'!D38</f>
        <v>2020.0370000000003</v>
      </c>
      <c r="F20" s="6">
        <f>'ACTUAL 2526'!E38</f>
        <v>920</v>
      </c>
      <c r="G20" s="6">
        <f>'ACTUAL 2526'!F38</f>
        <v>3311</v>
      </c>
      <c r="H20" s="6">
        <f>'ACTUAL 2526'!G38</f>
        <v>5807</v>
      </c>
      <c r="I20" s="6">
        <f>'ACTUAL 2526'!H38</f>
        <v>3727</v>
      </c>
      <c r="J20" s="6">
        <f>'ACTUAL 2526'!I38</f>
        <v>5088</v>
      </c>
      <c r="K20" s="6">
        <f>'ACTUAL 2526'!J38</f>
        <v>4299</v>
      </c>
      <c r="L20" s="6">
        <f>'ACTUAL 2526'!K38</f>
        <v>2762</v>
      </c>
      <c r="M20" s="6">
        <f>'ACTUAL 2526'!L38</f>
        <v>0</v>
      </c>
      <c r="N20" s="6">
        <f>'ACTUAL 2526'!M38</f>
        <v>0</v>
      </c>
      <c r="O20" s="6">
        <f>'ACTUAL 2526'!N38</f>
        <v>0</v>
      </c>
      <c r="P20" s="6">
        <f>'ACTUAL 2526'!O38</f>
        <v>0</v>
      </c>
      <c r="Q20" s="6"/>
    </row>
    <row r="21" spans="3:17">
      <c r="D21" s="4" t="str">
        <f>'KPI 16a'!D21</f>
        <v>Difference</v>
      </c>
      <c r="E21" s="6">
        <f>IF(E20=0,0,E20-E19)</f>
        <v>320.30614782134148</v>
      </c>
      <c r="F21" s="6">
        <f t="shared" ref="F21:P21" si="0">IF(F20=0,0,F20-F19)</f>
        <v>-982.86333834192487</v>
      </c>
      <c r="G21" s="6">
        <f t="shared" si="0"/>
        <v>552.79692224736755</v>
      </c>
      <c r="H21" s="6">
        <f t="shared" si="0"/>
        <v>2318.727828704461</v>
      </c>
      <c r="I21" s="6">
        <f t="shared" si="0"/>
        <v>-741.47309474729082</v>
      </c>
      <c r="J21" s="6">
        <f t="shared" si="0"/>
        <v>-619.27931007068855</v>
      </c>
      <c r="K21" s="6">
        <f t="shared" si="0"/>
        <v>-2069.7754164781536</v>
      </c>
      <c r="L21" s="6">
        <f t="shared" si="0"/>
        <v>-4482.5561782431851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/>
    </row>
    <row r="22" spans="3:17">
      <c r="D22" s="4" t="str">
        <f>'KPI 16a'!D22</f>
        <v>% realisation</v>
      </c>
      <c r="E22" s="10">
        <f>E20/E19</f>
        <v>1.188445216141593</v>
      </c>
      <c r="F22" s="10">
        <f t="shared" ref="F22:P22" si="1">F20/F19</f>
        <v>0.48348190932179569</v>
      </c>
      <c r="G22" s="10">
        <f t="shared" si="1"/>
        <v>1.2004192246416399</v>
      </c>
      <c r="H22" s="10">
        <f t="shared" si="1"/>
        <v>1.6647210179827479</v>
      </c>
      <c r="I22" s="10">
        <f t="shared" si="1"/>
        <v>0.83406566873617394</v>
      </c>
      <c r="J22" s="10">
        <f t="shared" si="1"/>
        <v>0.89149307815057355</v>
      </c>
      <c r="K22" s="10">
        <f t="shared" si="1"/>
        <v>0.67501202646854974</v>
      </c>
      <c r="L22" s="10">
        <f t="shared" si="1"/>
        <v>0.38125178852154179</v>
      </c>
      <c r="M22" s="10">
        <f t="shared" si="1"/>
        <v>0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10"/>
    </row>
    <row r="23" spans="3:17">
      <c r="D23" s="4" t="str">
        <f>'KPI 1a'!D23</f>
        <v>Actual 24/25</v>
      </c>
      <c r="E23" s="6">
        <f>Actual2425!D31</f>
        <v>1164</v>
      </c>
      <c r="F23" s="6">
        <f>Actual2425!E31</f>
        <v>1258.4399999999878</v>
      </c>
      <c r="G23" s="6">
        <f>Actual2425!F31</f>
        <v>1107</v>
      </c>
      <c r="H23" s="6">
        <f>Actual2425!G31</f>
        <v>4130.2399999999907</v>
      </c>
      <c r="I23" s="6">
        <f>Actual2425!H31</f>
        <v>3439.3800000000047</v>
      </c>
      <c r="J23" s="6">
        <f>Actual2425!I31</f>
        <v>2692.9800000000032</v>
      </c>
      <c r="K23" s="6">
        <f>Actual2425!J31</f>
        <v>7226</v>
      </c>
      <c r="L23" s="6">
        <f>Actual2425!K31</f>
        <v>5198</v>
      </c>
      <c r="M23" s="6">
        <f>Actual2425!L31</f>
        <v>7944</v>
      </c>
      <c r="N23" s="6">
        <f>Actual2425!M31</f>
        <v>3090.820000000007</v>
      </c>
      <c r="O23" s="6">
        <f>Actual2425!N31</f>
        <v>7029.7200000000012</v>
      </c>
      <c r="P23" s="6">
        <f>Actual2425!O31</f>
        <v>2839</v>
      </c>
      <c r="Q23" s="6"/>
    </row>
    <row r="25" spans="3:17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>
      <c r="D26" s="4" t="str">
        <f>D19</f>
        <v>Budget 25/26</v>
      </c>
      <c r="E26" s="6">
        <f>SUM($E19:E19)</f>
        <v>1699.7308521786588</v>
      </c>
      <c r="F26" s="6">
        <f>SUM($E19:F19)</f>
        <v>3602.5941905205837</v>
      </c>
      <c r="G26" s="6">
        <f>SUM($E19:G19)</f>
        <v>6360.7972682732161</v>
      </c>
      <c r="H26" s="6">
        <f>SUM($E19:H19)</f>
        <v>9849.0694395687551</v>
      </c>
      <c r="I26" s="6">
        <f>SUM($E19:I19)</f>
        <v>14317.542534316046</v>
      </c>
      <c r="J26" s="6">
        <f>SUM($E19:J19)</f>
        <v>20024.821844386734</v>
      </c>
      <c r="K26" s="6">
        <f>SUM($E19:K19)</f>
        <v>26393.597260864888</v>
      </c>
      <c r="L26" s="6">
        <f>SUM($E19:L19)</f>
        <v>33638.153439108071</v>
      </c>
      <c r="M26" s="6">
        <f>SUM($E19:M19)</f>
        <v>42082.217208878217</v>
      </c>
      <c r="N26" s="6">
        <f>SUM($E19:N19)</f>
        <v>51418.655392185785</v>
      </c>
      <c r="O26" s="6">
        <f>SUM($E19:O19)</f>
        <v>61677.374804430481</v>
      </c>
      <c r="P26" s="6">
        <f>SUM($E19:P19)</f>
        <v>73416.000000000291</v>
      </c>
      <c r="Q26" s="6"/>
    </row>
    <row r="27" spans="3:17">
      <c r="D27" s="4" t="str">
        <f>D20</f>
        <v>Actual 25/26</v>
      </c>
      <c r="E27" s="6">
        <f>SUM($E20:E20)</f>
        <v>2020.0370000000003</v>
      </c>
      <c r="F27" s="6">
        <f>SUM($E20:F20)</f>
        <v>2940.0370000000003</v>
      </c>
      <c r="G27" s="6">
        <f>SUM($E20:G20)</f>
        <v>6251.0370000000003</v>
      </c>
      <c r="H27" s="6">
        <f>SUM($E20:H20)</f>
        <v>12058.037</v>
      </c>
      <c r="I27" s="6">
        <f>SUM($E20:I20)</f>
        <v>15785.037</v>
      </c>
      <c r="J27" s="6">
        <f>SUM($E20:J20)</f>
        <v>20873.037</v>
      </c>
      <c r="K27" s="6">
        <f>SUM($E20:K20)</f>
        <v>25172.037</v>
      </c>
      <c r="L27" s="6">
        <f>SUM($E20:L20)</f>
        <v>27934.037</v>
      </c>
      <c r="M27" s="6">
        <f>SUM($E20:M20)</f>
        <v>27934.037</v>
      </c>
      <c r="N27" s="6">
        <f>SUM($E20:N20)</f>
        <v>27934.037</v>
      </c>
      <c r="O27" s="6">
        <f>SUM($E20:O20)</f>
        <v>27934.037</v>
      </c>
      <c r="P27" s="6">
        <f>SUM($E20:P20)</f>
        <v>27934.037</v>
      </c>
      <c r="Q27" s="6"/>
    </row>
    <row r="28" spans="3:17">
      <c r="D28" s="4" t="str">
        <f>D21</f>
        <v>Difference</v>
      </c>
      <c r="E28" s="6">
        <f>IF(E27=0,0,E27-E26)</f>
        <v>320.30614782134148</v>
      </c>
      <c r="F28" s="6">
        <f t="shared" ref="F28:P28" si="3">IF(F27=0,0,F27-F26)</f>
        <v>-662.55719052058339</v>
      </c>
      <c r="G28" s="6">
        <f t="shared" si="3"/>
        <v>-109.76026827321584</v>
      </c>
      <c r="H28" s="6">
        <f t="shared" si="3"/>
        <v>2208.9675604312451</v>
      </c>
      <c r="I28" s="6">
        <f t="shared" si="3"/>
        <v>1467.4944656839543</v>
      </c>
      <c r="J28" s="6">
        <f t="shared" si="3"/>
        <v>848.21515561326669</v>
      </c>
      <c r="K28" s="6">
        <f t="shared" si="3"/>
        <v>-1221.5602608648878</v>
      </c>
      <c r="L28" s="6">
        <f t="shared" si="3"/>
        <v>-5704.1164391080711</v>
      </c>
      <c r="M28" s="6">
        <f t="shared" si="3"/>
        <v>-14148.180208878217</v>
      </c>
      <c r="N28" s="6">
        <f t="shared" si="3"/>
        <v>-23484.618392185785</v>
      </c>
      <c r="O28" s="6">
        <f t="shared" si="3"/>
        <v>-33743.337804430485</v>
      </c>
      <c r="P28" s="6">
        <f t="shared" si="3"/>
        <v>-45481.963000000294</v>
      </c>
      <c r="Q28" s="6"/>
    </row>
    <row r="29" spans="3:17">
      <c r="D29" s="4" t="str">
        <f>D22</f>
        <v>% realisation</v>
      </c>
      <c r="E29" s="10">
        <f t="shared" ref="E29:P29" si="4">E27/E26</f>
        <v>1.188445216141593</v>
      </c>
      <c r="F29" s="10">
        <f t="shared" si="4"/>
        <v>0.81608886389037272</v>
      </c>
      <c r="G29" s="10">
        <f t="shared" si="4"/>
        <v>0.982744259305247</v>
      </c>
      <c r="H29" s="10">
        <f t="shared" si="4"/>
        <v>1.2242818546447334</v>
      </c>
      <c r="I29" s="10">
        <f t="shared" si="4"/>
        <v>1.1024962532618072</v>
      </c>
      <c r="J29" s="10">
        <f t="shared" si="4"/>
        <v>1.0423581873639007</v>
      </c>
      <c r="K29" s="10">
        <f t="shared" si="4"/>
        <v>0.95371755320840046</v>
      </c>
      <c r="L29" s="10">
        <f t="shared" si="4"/>
        <v>0.83042718294767026</v>
      </c>
      <c r="M29" s="10">
        <f t="shared" si="4"/>
        <v>0.66379670209265185</v>
      </c>
      <c r="N29" s="10">
        <f t="shared" si="4"/>
        <v>0.54326657877259854</v>
      </c>
      <c r="O29" s="10">
        <f t="shared" si="4"/>
        <v>0.45290573875062867</v>
      </c>
      <c r="P29" s="10">
        <f t="shared" si="4"/>
        <v>0.38048977062220618</v>
      </c>
      <c r="Q29" s="6"/>
    </row>
    <row r="30" spans="3:17">
      <c r="D30" s="4" t="str">
        <f>'KPI 1a'!D30</f>
        <v>Actual 24/25</v>
      </c>
      <c r="E30" s="6">
        <f>SUM($E23:E23)</f>
        <v>1164</v>
      </c>
      <c r="F30" s="6">
        <f>SUM($E23:F23)</f>
        <v>2422.4399999999878</v>
      </c>
      <c r="G30" s="6">
        <f>SUM($E23:G23)</f>
        <v>3529.4399999999878</v>
      </c>
      <c r="H30" s="6">
        <f>SUM($E23:H23)</f>
        <v>7659.6799999999785</v>
      </c>
      <c r="I30" s="6">
        <f>SUM($E23:I23)</f>
        <v>11099.059999999983</v>
      </c>
      <c r="J30" s="6">
        <f>SUM($E23:J23)</f>
        <v>13792.039999999986</v>
      </c>
      <c r="K30" s="6">
        <f>SUM($E23:K23)</f>
        <v>21018.039999999986</v>
      </c>
      <c r="L30" s="6">
        <f>SUM($E23:L23)</f>
        <v>26216.039999999986</v>
      </c>
      <c r="M30" s="6">
        <f>SUM($E23:M23)</f>
        <v>34160.039999999986</v>
      </c>
      <c r="N30" s="6">
        <f>SUM($E23:N23)</f>
        <v>37250.859999999993</v>
      </c>
      <c r="O30" s="6">
        <f>SUM($E23:O23)</f>
        <v>44280.579999999994</v>
      </c>
      <c r="P30" s="6">
        <f>SUM($E23:P23)</f>
        <v>47119.579999999994</v>
      </c>
      <c r="Q30" s="6"/>
    </row>
  </sheetData>
  <mergeCells count="2">
    <mergeCell ref="J4:Q8"/>
    <mergeCell ref="J10:Q15"/>
  </mergeCells>
  <conditionalFormatting sqref="C3">
    <cfRule type="expression" dxfId="347" priority="2">
      <formula>S4&gt;S6</formula>
    </cfRule>
  </conditionalFormatting>
  <conditionalFormatting sqref="C4">
    <cfRule type="expression" dxfId="346" priority="1">
      <formula>AND(S4&gt;S5,S4&lt;=S6)</formula>
    </cfRule>
  </conditionalFormatting>
  <conditionalFormatting sqref="C5">
    <cfRule type="expression" dxfId="345" priority="3">
      <formula>S4&lt;=S5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56385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4">
    <tabColor rgb="FFFFC000"/>
  </sheetPr>
  <dimension ref="A1:T29"/>
  <sheetViews>
    <sheetView zoomScale="90" zoomScaleNormal="90" zoomScalePageLayoutView="90" workbookViewId="0">
      <pane ySplit="2" topLeftCell="A15" activePane="bottomLeft" state="frozen"/>
      <selection activeCell="D31" sqref="D31"/>
      <selection pane="bottomLeft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>
      <c r="A1" s="5" t="s">
        <v>5</v>
      </c>
      <c r="B1" s="5" t="str">
        <f>+'Dashboard Production Quality'!A44</f>
        <v>5a</v>
      </c>
      <c r="C1" s="5" t="str">
        <f>+'Dashboard Production Quality'!B44</f>
        <v>Water Volume Abstracted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20">
      <c r="A2" s="4" t="s">
        <v>15</v>
      </c>
      <c r="C2" s="4" t="s">
        <v>16</v>
      </c>
      <c r="R2" s="7"/>
    </row>
    <row r="3" spans="1:20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27">
        <f>INDEX(E26:P26,Actual_month)</f>
        <v>62998</v>
      </c>
      <c r="T4" s="26"/>
    </row>
    <row r="5" spans="1:20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26">
        <f>INDEX(E25:P25,Actual_month)</f>
        <v>62500</v>
      </c>
      <c r="T5" s="26"/>
    </row>
    <row r="6" spans="1:20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26">
        <f>+S5*R6</f>
        <v>56250</v>
      </c>
      <c r="T6" s="26"/>
    </row>
    <row r="7" spans="1:20">
      <c r="J7" s="199"/>
      <c r="K7" s="200"/>
      <c r="L7" s="200"/>
      <c r="M7" s="200"/>
      <c r="N7" s="200"/>
      <c r="O7" s="200"/>
      <c r="P7" s="200"/>
      <c r="Q7" s="201"/>
    </row>
    <row r="8" spans="1:20" ht="15" thickBot="1">
      <c r="J8" s="202"/>
      <c r="K8" s="203"/>
      <c r="L8" s="203"/>
      <c r="M8" s="203"/>
      <c r="N8" s="203"/>
      <c r="O8" s="203"/>
      <c r="P8" s="203"/>
      <c r="Q8" s="204"/>
    </row>
    <row r="9" spans="1:20" ht="15" thickBot="1">
      <c r="J9" s="4" t="s">
        <v>14</v>
      </c>
    </row>
    <row r="10" spans="1:20">
      <c r="J10" s="196"/>
      <c r="K10" s="197"/>
      <c r="L10" s="197"/>
      <c r="M10" s="197"/>
      <c r="N10" s="197"/>
      <c r="O10" s="197"/>
      <c r="P10" s="197"/>
      <c r="Q10" s="198"/>
    </row>
    <row r="11" spans="1:20">
      <c r="J11" s="199"/>
      <c r="K11" s="200"/>
      <c r="L11" s="200"/>
      <c r="M11" s="200"/>
      <c r="N11" s="200"/>
      <c r="O11" s="200"/>
      <c r="P11" s="200"/>
      <c r="Q11" s="201"/>
    </row>
    <row r="12" spans="1:20">
      <c r="J12" s="199"/>
      <c r="K12" s="200"/>
      <c r="L12" s="200"/>
      <c r="M12" s="200"/>
      <c r="N12" s="200"/>
      <c r="O12" s="200"/>
      <c r="P12" s="200"/>
      <c r="Q12" s="201"/>
    </row>
    <row r="13" spans="1:20">
      <c r="J13" s="199"/>
      <c r="K13" s="200"/>
      <c r="L13" s="200"/>
      <c r="M13" s="200"/>
      <c r="N13" s="200"/>
      <c r="O13" s="200"/>
      <c r="P13" s="200"/>
      <c r="Q13" s="201"/>
    </row>
    <row r="14" spans="1:20">
      <c r="J14" s="199"/>
      <c r="K14" s="200"/>
      <c r="L14" s="200"/>
      <c r="M14" s="200"/>
      <c r="N14" s="200"/>
      <c r="O14" s="200"/>
      <c r="P14" s="200"/>
      <c r="Q14" s="201"/>
    </row>
    <row r="15" spans="1:20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178" t="s">
        <v>0</v>
      </c>
    </row>
    <row r="19" spans="3:17">
      <c r="D19" s="4" t="str">
        <f>'KPI 1a'!D19</f>
        <v>Budget 25/26</v>
      </c>
      <c r="E19" s="6">
        <f>Budget2526!E40</f>
        <v>6000</v>
      </c>
      <c r="F19" s="6">
        <f>Budget2526!F40</f>
        <v>6500</v>
      </c>
      <c r="G19" s="6">
        <f>Budget2526!G40</f>
        <v>7000</v>
      </c>
      <c r="H19" s="6">
        <f>Budget2526!H40</f>
        <v>7600</v>
      </c>
      <c r="I19" s="6">
        <f>Budget2526!I40</f>
        <v>8100</v>
      </c>
      <c r="J19" s="6">
        <f>Budget2526!J40</f>
        <v>8600</v>
      </c>
      <c r="K19" s="6">
        <f>Budget2526!K40</f>
        <v>9100</v>
      </c>
      <c r="L19" s="6">
        <f>Budget2526!L40</f>
        <v>9600</v>
      </c>
      <c r="M19" s="6">
        <f>Budget2526!M40</f>
        <v>10100</v>
      </c>
      <c r="N19" s="6">
        <f>Budget2526!N40</f>
        <v>10600</v>
      </c>
      <c r="O19" s="6">
        <f>Budget2526!O40</f>
        <v>11100</v>
      </c>
      <c r="P19" s="6">
        <f>Budget2526!P40</f>
        <v>11600</v>
      </c>
      <c r="Q19" s="159">
        <f>SUM(E19:P19)</f>
        <v>105900</v>
      </c>
    </row>
    <row r="20" spans="3:17">
      <c r="D20" s="4" t="str">
        <f>'KPI 1a'!D20</f>
        <v>Actual 25/26</v>
      </c>
      <c r="E20" s="6">
        <f>'ACTUAL 2526'!D40</f>
        <v>5049</v>
      </c>
      <c r="F20" s="6">
        <f>'ACTUAL 2526'!E40</f>
        <v>7400</v>
      </c>
      <c r="G20" s="6">
        <f>'ACTUAL 2526'!F40</f>
        <v>5883</v>
      </c>
      <c r="H20" s="6">
        <f>'ACTUAL 2526'!G40</f>
        <v>8407</v>
      </c>
      <c r="I20" s="6">
        <f>'ACTUAL 2526'!H40</f>
        <v>6979</v>
      </c>
      <c r="J20" s="6">
        <f>'ACTUAL 2526'!I40</f>
        <v>8114</v>
      </c>
      <c r="K20" s="6">
        <f>'ACTUAL 2526'!J40</f>
        <v>12483</v>
      </c>
      <c r="L20" s="6">
        <f>'ACTUAL 2526'!K40</f>
        <v>8683</v>
      </c>
      <c r="M20" s="6">
        <f>'ACTUAL 2526'!L40</f>
        <v>0</v>
      </c>
      <c r="N20" s="6">
        <f>'ACTUAL 2526'!M40</f>
        <v>0</v>
      </c>
      <c r="O20" s="6">
        <f>'ACTUAL 2526'!N40</f>
        <v>0</v>
      </c>
      <c r="P20" s="6">
        <f>'ACTUAL 2526'!O40</f>
        <v>0</v>
      </c>
      <c r="Q20" s="159">
        <f>SUM(E20:P20)</f>
        <v>62998</v>
      </c>
    </row>
    <row r="21" spans="3:17">
      <c r="D21" s="4" t="str">
        <f>'KPI 1a'!D21</f>
        <v>Difference</v>
      </c>
      <c r="E21" s="6">
        <f>IF(E20=0,0,E20-E19)</f>
        <v>-951</v>
      </c>
      <c r="F21" s="6">
        <f t="shared" ref="F21:Q21" si="0">IF(F20=0,0,F20-F19)</f>
        <v>900</v>
      </c>
      <c r="G21" s="6">
        <f t="shared" si="0"/>
        <v>-1117</v>
      </c>
      <c r="H21" s="6">
        <f t="shared" si="0"/>
        <v>807</v>
      </c>
      <c r="I21" s="6">
        <f t="shared" si="0"/>
        <v>-1121</v>
      </c>
      <c r="J21" s="6">
        <f t="shared" si="0"/>
        <v>-486</v>
      </c>
      <c r="K21" s="6">
        <f t="shared" si="0"/>
        <v>3383</v>
      </c>
      <c r="L21" s="6">
        <f t="shared" si="0"/>
        <v>-917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159">
        <f t="shared" si="0"/>
        <v>-42902</v>
      </c>
    </row>
    <row r="22" spans="3:17">
      <c r="D22" s="4" t="str">
        <f>'KPI 1a'!D22</f>
        <v>% realisation</v>
      </c>
      <c r="E22" s="10">
        <f>E20/E19</f>
        <v>0.84150000000000003</v>
      </c>
      <c r="F22" s="10">
        <f t="shared" ref="F22:Q22" si="1">F20/F19</f>
        <v>1.1384615384615384</v>
      </c>
      <c r="G22" s="10">
        <f>G20/G19</f>
        <v>0.84042857142857141</v>
      </c>
      <c r="H22" s="10">
        <f t="shared" si="1"/>
        <v>1.1061842105263158</v>
      </c>
      <c r="I22" s="10">
        <f t="shared" si="1"/>
        <v>0.86160493827160489</v>
      </c>
      <c r="J22" s="10">
        <f t="shared" si="1"/>
        <v>0.94348837209302328</v>
      </c>
      <c r="K22" s="10">
        <f t="shared" si="1"/>
        <v>1.3717582417582417</v>
      </c>
      <c r="L22" s="10">
        <f t="shared" si="1"/>
        <v>0.90447916666666661</v>
      </c>
      <c r="M22" s="10">
        <f t="shared" si="1"/>
        <v>0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179">
        <f t="shared" si="1"/>
        <v>0.5948819641170916</v>
      </c>
    </row>
    <row r="23" spans="3:17">
      <c r="D23" s="4" t="str">
        <f>'KPI 1a'!D23</f>
        <v>Actual 24/25</v>
      </c>
      <c r="E23" s="69">
        <f>Actual2425!D36</f>
        <v>7654</v>
      </c>
      <c r="F23" s="69">
        <f>Actual2425!E36</f>
        <v>7100</v>
      </c>
      <c r="G23" s="69">
        <f>Actual2425!F36</f>
        <v>8144</v>
      </c>
      <c r="H23" s="69">
        <f>Actual2425!G36</f>
        <v>7463</v>
      </c>
      <c r="I23" s="69">
        <f>Actual2425!H36</f>
        <v>7297</v>
      </c>
      <c r="J23" s="69">
        <f>Actual2425!I36</f>
        <v>4485</v>
      </c>
      <c r="K23" s="69">
        <f>Actual2425!J36</f>
        <v>10630.99</v>
      </c>
      <c r="L23" s="69">
        <f>Actual2425!K36</f>
        <v>7500</v>
      </c>
      <c r="M23" s="69">
        <f>Actual2425!L36</f>
        <v>8608</v>
      </c>
      <c r="N23" s="69">
        <f>Actual2425!M36</f>
        <v>6578</v>
      </c>
      <c r="O23" s="69">
        <f>Actual2425!N36</f>
        <v>6561</v>
      </c>
      <c r="P23" s="69">
        <f>Actual2425!O36</f>
        <v>8698</v>
      </c>
      <c r="Q23" s="8">
        <f>SUM(E23:P23)</f>
        <v>90718.989999999991</v>
      </c>
    </row>
    <row r="24" spans="3:17">
      <c r="C24" s="8" t="s">
        <v>4</v>
      </c>
      <c r="E24" s="12">
        <f>E18</f>
        <v>45839</v>
      </c>
      <c r="F24" s="12">
        <f t="shared" ref="F24:P24" si="2">F18</f>
        <v>45870</v>
      </c>
      <c r="G24" s="12">
        <f t="shared" si="2"/>
        <v>45901</v>
      </c>
      <c r="H24" s="12">
        <f t="shared" si="2"/>
        <v>45931</v>
      </c>
      <c r="I24" s="12">
        <f t="shared" si="2"/>
        <v>45962</v>
      </c>
      <c r="J24" s="12">
        <f t="shared" si="2"/>
        <v>45992</v>
      </c>
      <c r="K24" s="12">
        <f t="shared" si="2"/>
        <v>46023</v>
      </c>
      <c r="L24" s="12">
        <f t="shared" si="2"/>
        <v>46054</v>
      </c>
      <c r="M24" s="12">
        <f t="shared" si="2"/>
        <v>46082</v>
      </c>
      <c r="N24" s="12">
        <f t="shared" si="2"/>
        <v>46113</v>
      </c>
      <c r="O24" s="12">
        <f t="shared" si="2"/>
        <v>46143</v>
      </c>
      <c r="P24" s="12">
        <f t="shared" si="2"/>
        <v>46174</v>
      </c>
      <c r="Q24" s="180"/>
    </row>
    <row r="25" spans="3:17">
      <c r="D25" s="4" t="str">
        <f>D19</f>
        <v>Budget 25/26</v>
      </c>
      <c r="E25" s="6">
        <f>+E19</f>
        <v>6000</v>
      </c>
      <c r="F25" s="6">
        <f>E25+F19</f>
        <v>12500</v>
      </c>
      <c r="G25" s="6">
        <f>F25+G19</f>
        <v>19500</v>
      </c>
      <c r="H25" s="6">
        <f>G25+H19</f>
        <v>27100</v>
      </c>
      <c r="I25" s="6">
        <f t="shared" ref="I25:P25" si="3">H25+I19</f>
        <v>35200</v>
      </c>
      <c r="J25" s="6">
        <f t="shared" si="3"/>
        <v>43800</v>
      </c>
      <c r="K25" s="6">
        <f t="shared" si="3"/>
        <v>52900</v>
      </c>
      <c r="L25" s="6">
        <f t="shared" si="3"/>
        <v>62500</v>
      </c>
      <c r="M25" s="6">
        <f t="shared" si="3"/>
        <v>72600</v>
      </c>
      <c r="N25" s="6">
        <f t="shared" si="3"/>
        <v>83200</v>
      </c>
      <c r="O25" s="6">
        <f t="shared" si="3"/>
        <v>94300</v>
      </c>
      <c r="P25" s="6">
        <f t="shared" si="3"/>
        <v>105900</v>
      </c>
      <c r="Q25" s="8">
        <f>SUM(E25:P25)</f>
        <v>615500</v>
      </c>
    </row>
    <row r="26" spans="3:17">
      <c r="D26" s="4" t="str">
        <f>D20</f>
        <v>Actual 25/26</v>
      </c>
      <c r="E26" s="6">
        <f>+E20</f>
        <v>5049</v>
      </c>
      <c r="F26" s="6">
        <f t="shared" ref="F26:P26" si="4">E26+F20</f>
        <v>12449</v>
      </c>
      <c r="G26" s="6">
        <f t="shared" si="4"/>
        <v>18332</v>
      </c>
      <c r="H26" s="6">
        <f t="shared" si="4"/>
        <v>26739</v>
      </c>
      <c r="I26" s="6">
        <f t="shared" si="4"/>
        <v>33718</v>
      </c>
      <c r="J26" s="6">
        <f t="shared" si="4"/>
        <v>41832</v>
      </c>
      <c r="K26" s="6">
        <f t="shared" si="4"/>
        <v>54315</v>
      </c>
      <c r="L26" s="6">
        <f t="shared" si="4"/>
        <v>62998</v>
      </c>
      <c r="M26" s="6">
        <f t="shared" si="4"/>
        <v>62998</v>
      </c>
      <c r="N26" s="6">
        <f t="shared" si="4"/>
        <v>62998</v>
      </c>
      <c r="O26" s="6">
        <f t="shared" si="4"/>
        <v>62998</v>
      </c>
      <c r="P26" s="6">
        <f t="shared" si="4"/>
        <v>62998</v>
      </c>
      <c r="Q26" s="8">
        <f>SUM(E26:P26)</f>
        <v>507424</v>
      </c>
    </row>
    <row r="27" spans="3:17">
      <c r="D27" s="4" t="str">
        <f>D21</f>
        <v>Difference</v>
      </c>
      <c r="E27" s="6">
        <f>SUM($E21:E21)</f>
        <v>-951</v>
      </c>
      <c r="F27" s="6">
        <f>SUM($E21:F21)</f>
        <v>-51</v>
      </c>
      <c r="G27" s="6">
        <f>SUM($E21:G21)</f>
        <v>-1168</v>
      </c>
      <c r="H27" s="6">
        <f>SUM($E21:H21)</f>
        <v>-361</v>
      </c>
      <c r="I27" s="6">
        <f>SUM($E21:I21)</f>
        <v>-1482</v>
      </c>
      <c r="J27" s="6">
        <f>SUM($E21:J21)</f>
        <v>-1968</v>
      </c>
      <c r="K27" s="6">
        <f>SUM($E21:K21)</f>
        <v>1415</v>
      </c>
      <c r="L27" s="6">
        <f>SUM($E21:L21)</f>
        <v>498</v>
      </c>
      <c r="M27" s="6">
        <f>SUM($E21:M21)</f>
        <v>498</v>
      </c>
      <c r="N27" s="6">
        <f>SUM($E21:N21)</f>
        <v>498</v>
      </c>
      <c r="O27" s="6">
        <f>SUM($E21:O21)</f>
        <v>498</v>
      </c>
      <c r="P27" s="6">
        <f>SUM($E21:P21)</f>
        <v>498</v>
      </c>
      <c r="Q27" s="8">
        <f>SUM($E21:Q21)</f>
        <v>-42404</v>
      </c>
    </row>
    <row r="28" spans="3:17">
      <c r="D28" s="4" t="str">
        <f>D22</f>
        <v>% realisation</v>
      </c>
      <c r="E28" s="10">
        <f t="shared" ref="E28:Q28" si="5">E26/E25</f>
        <v>0.84150000000000003</v>
      </c>
      <c r="F28" s="10">
        <f t="shared" si="5"/>
        <v>0.99592000000000003</v>
      </c>
      <c r="G28" s="10">
        <f t="shared" si="5"/>
        <v>0.9401025641025641</v>
      </c>
      <c r="H28" s="10">
        <f t="shared" si="5"/>
        <v>0.98667896678966793</v>
      </c>
      <c r="I28" s="10">
        <f t="shared" si="5"/>
        <v>0.95789772727272726</v>
      </c>
      <c r="J28" s="10">
        <f t="shared" si="5"/>
        <v>0.95506849315068498</v>
      </c>
      <c r="K28" s="10">
        <f t="shared" si="5"/>
        <v>1.0267485822306237</v>
      </c>
      <c r="L28" s="10">
        <f t="shared" si="5"/>
        <v>1.007968</v>
      </c>
      <c r="M28" s="10">
        <f t="shared" si="5"/>
        <v>0.86774104683195596</v>
      </c>
      <c r="N28" s="10">
        <f t="shared" si="5"/>
        <v>0.75718750000000001</v>
      </c>
      <c r="O28" s="10">
        <f t="shared" si="5"/>
        <v>0.66805938494167549</v>
      </c>
      <c r="P28" s="10">
        <f t="shared" si="5"/>
        <v>0.5948819641170916</v>
      </c>
      <c r="Q28" s="179">
        <f t="shared" si="5"/>
        <v>0.82440942323314381</v>
      </c>
    </row>
    <row r="29" spans="3:17">
      <c r="D29" s="4" t="str">
        <f>D23</f>
        <v>Actual 24/25</v>
      </c>
      <c r="E29" s="6">
        <f>+E23</f>
        <v>7654</v>
      </c>
      <c r="F29" s="6">
        <f t="shared" ref="F29:P29" si="6">E29+F23</f>
        <v>14754</v>
      </c>
      <c r="G29" s="6">
        <f t="shared" si="6"/>
        <v>22898</v>
      </c>
      <c r="H29" s="6">
        <f t="shared" si="6"/>
        <v>30361</v>
      </c>
      <c r="I29" s="6">
        <f t="shared" si="6"/>
        <v>37658</v>
      </c>
      <c r="J29" s="6">
        <f t="shared" si="6"/>
        <v>42143</v>
      </c>
      <c r="K29" s="6">
        <f t="shared" si="6"/>
        <v>52773.99</v>
      </c>
      <c r="L29" s="6">
        <f t="shared" si="6"/>
        <v>60273.99</v>
      </c>
      <c r="M29" s="6">
        <f t="shared" si="6"/>
        <v>68881.989999999991</v>
      </c>
      <c r="N29" s="6">
        <f t="shared" si="6"/>
        <v>75459.989999999991</v>
      </c>
      <c r="O29" s="6">
        <f t="shared" si="6"/>
        <v>82020.989999999991</v>
      </c>
      <c r="P29" s="6">
        <f t="shared" si="6"/>
        <v>90718.989999999991</v>
      </c>
      <c r="Q29" s="8">
        <f>SUM(E29:P29)</f>
        <v>585597.93999999994</v>
      </c>
    </row>
  </sheetData>
  <mergeCells count="2">
    <mergeCell ref="J4:Q8"/>
    <mergeCell ref="J10:Q15"/>
  </mergeCells>
  <conditionalFormatting sqref="C3">
    <cfRule type="expression" dxfId="344" priority="2">
      <formula>S4&lt;S6</formula>
    </cfRule>
  </conditionalFormatting>
  <conditionalFormatting sqref="C4">
    <cfRule type="expression" dxfId="343" priority="1">
      <formula>AND(S4&gt;=S6,S4&lt;S5)</formula>
    </cfRule>
  </conditionalFormatting>
  <conditionalFormatting sqref="C5">
    <cfRule type="expression" dxfId="342" priority="3">
      <formula>S4&gt;=S5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45761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T30"/>
  <sheetViews>
    <sheetView zoomScale="90" zoomScaleNormal="90" zoomScalePageLayoutView="90" workbookViewId="0">
      <pane ySplit="2" topLeftCell="A15" activePane="bottomLeft" state="frozen"/>
      <selection activeCell="D31" sqref="D31"/>
      <selection pane="bottomLeft" activeCell="M40" sqref="M40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>
      <c r="A1" s="5" t="s">
        <v>5</v>
      </c>
      <c r="B1" s="5" t="str">
        <f>+'Dashboard Production Quality'!A45</f>
        <v>5b</v>
      </c>
      <c r="C1" s="5" t="str">
        <f>+'Dashboard Production Quality'!B45</f>
        <v>Water Volume Supplied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20">
      <c r="A2" s="4" t="s">
        <v>15</v>
      </c>
      <c r="C2" s="4" t="s">
        <v>16</v>
      </c>
      <c r="R2" s="7"/>
    </row>
    <row r="3" spans="1:20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27">
        <f>INDEX(E26:P26,Actual_month)</f>
        <v>61108</v>
      </c>
      <c r="T4" s="26"/>
    </row>
    <row r="5" spans="1:20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26">
        <f>INDEX(E25:P25,Actual_month)</f>
        <v>61250</v>
      </c>
      <c r="T5" s="26"/>
    </row>
    <row r="6" spans="1:20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26">
        <f>+S5*R6</f>
        <v>55125</v>
      </c>
      <c r="T6" s="26"/>
    </row>
    <row r="7" spans="1:20">
      <c r="J7" s="199"/>
      <c r="K7" s="200"/>
      <c r="L7" s="200"/>
      <c r="M7" s="200"/>
      <c r="N7" s="200"/>
      <c r="O7" s="200"/>
      <c r="P7" s="200"/>
      <c r="Q7" s="201"/>
    </row>
    <row r="8" spans="1:20" ht="15" thickBot="1">
      <c r="J8" s="202"/>
      <c r="K8" s="203"/>
      <c r="L8" s="203"/>
      <c r="M8" s="203"/>
      <c r="N8" s="203"/>
      <c r="O8" s="203"/>
      <c r="P8" s="203"/>
      <c r="Q8" s="204"/>
    </row>
    <row r="9" spans="1:20" ht="15" thickBot="1">
      <c r="J9" s="4" t="s">
        <v>14</v>
      </c>
    </row>
    <row r="10" spans="1:20">
      <c r="J10" s="196"/>
      <c r="K10" s="197"/>
      <c r="L10" s="197"/>
      <c r="M10" s="197"/>
      <c r="N10" s="197"/>
      <c r="O10" s="197"/>
      <c r="P10" s="197"/>
      <c r="Q10" s="198"/>
    </row>
    <row r="11" spans="1:20">
      <c r="J11" s="199"/>
      <c r="K11" s="200"/>
      <c r="L11" s="200"/>
      <c r="M11" s="200"/>
      <c r="N11" s="200"/>
      <c r="O11" s="200"/>
      <c r="P11" s="200"/>
      <c r="Q11" s="201"/>
    </row>
    <row r="12" spans="1:20">
      <c r="J12" s="199"/>
      <c r="K12" s="200"/>
      <c r="L12" s="200"/>
      <c r="M12" s="200"/>
      <c r="N12" s="200"/>
      <c r="O12" s="200"/>
      <c r="P12" s="200"/>
      <c r="Q12" s="201"/>
    </row>
    <row r="13" spans="1:20">
      <c r="J13" s="199"/>
      <c r="K13" s="200"/>
      <c r="L13" s="200"/>
      <c r="M13" s="200"/>
      <c r="N13" s="200"/>
      <c r="O13" s="200"/>
      <c r="P13" s="200"/>
      <c r="Q13" s="201"/>
    </row>
    <row r="14" spans="1:20">
      <c r="J14" s="199"/>
      <c r="K14" s="200"/>
      <c r="L14" s="200"/>
      <c r="M14" s="200"/>
      <c r="N14" s="200"/>
      <c r="O14" s="200"/>
      <c r="P14" s="200"/>
      <c r="Q14" s="201"/>
    </row>
    <row r="15" spans="1:20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 t="s">
        <v>0</v>
      </c>
    </row>
    <row r="19" spans="3:17">
      <c r="D19" s="4" t="str">
        <f>'KPI 1a'!D19</f>
        <v>Budget 25/26</v>
      </c>
      <c r="E19" s="6">
        <f>Budget2526!E41</f>
        <v>5880</v>
      </c>
      <c r="F19" s="6">
        <f>Budget2526!F41</f>
        <v>6370</v>
      </c>
      <c r="G19" s="6">
        <f>Budget2526!G41</f>
        <v>6860</v>
      </c>
      <c r="H19" s="6">
        <f>Budget2526!H41</f>
        <v>7448</v>
      </c>
      <c r="I19" s="6">
        <f>Budget2526!I41</f>
        <v>7938</v>
      </c>
      <c r="J19" s="6">
        <f>Budget2526!J41</f>
        <v>8428</v>
      </c>
      <c r="K19" s="6">
        <f>Budget2526!K41</f>
        <v>8918</v>
      </c>
      <c r="L19" s="6">
        <f>Budget2526!L41</f>
        <v>9408</v>
      </c>
      <c r="M19" s="6">
        <f>Budget2526!M41</f>
        <v>9898</v>
      </c>
      <c r="N19" s="6">
        <f>Budget2526!N41</f>
        <v>10388</v>
      </c>
      <c r="O19" s="6">
        <f>Budget2526!O41</f>
        <v>10878</v>
      </c>
      <c r="P19" s="6">
        <f>Budget2526!P41</f>
        <v>11368</v>
      </c>
      <c r="Q19" s="159">
        <f>SUM(E19:P19)</f>
        <v>103782</v>
      </c>
    </row>
    <row r="20" spans="3:17">
      <c r="D20" s="4" t="str">
        <f>'KPI 1a'!D20</f>
        <v>Actual 25/26</v>
      </c>
      <c r="E20" s="6">
        <f>'ACTUAL 2526'!D41</f>
        <v>4948</v>
      </c>
      <c r="F20" s="6">
        <f>'ACTUAL 2526'!E41</f>
        <v>7299</v>
      </c>
      <c r="G20" s="6">
        <f>'ACTUAL 2526'!F41</f>
        <v>5452</v>
      </c>
      <c r="H20" s="6">
        <f>'ACTUAL 2526'!G41</f>
        <v>8407</v>
      </c>
      <c r="I20" s="6">
        <f>'ACTUAL 2526'!H41</f>
        <v>6789</v>
      </c>
      <c r="J20" s="6">
        <f>'ACTUAL 2526'!I41</f>
        <v>7733</v>
      </c>
      <c r="K20" s="6">
        <f>'ACTUAL 2526'!J41</f>
        <v>12241</v>
      </c>
      <c r="L20" s="6">
        <f>'ACTUAL 2526'!K41</f>
        <v>8239</v>
      </c>
      <c r="M20" s="6">
        <f>'ACTUAL 2526'!L41</f>
        <v>0</v>
      </c>
      <c r="N20" s="6">
        <f>'ACTUAL 2526'!M41</f>
        <v>0</v>
      </c>
      <c r="O20" s="6">
        <f>'ACTUAL 2526'!N41</f>
        <v>0</v>
      </c>
      <c r="P20" s="6">
        <f>'ACTUAL 2526'!O41</f>
        <v>0</v>
      </c>
      <c r="Q20" s="159">
        <f>SUM(E20:P20)</f>
        <v>61108</v>
      </c>
    </row>
    <row r="21" spans="3:17">
      <c r="D21" s="4" t="str">
        <f>'KPI 1a'!D21</f>
        <v>Difference</v>
      </c>
      <c r="E21" s="6">
        <f>IF(E20=0,0,E20-E19)</f>
        <v>-932</v>
      </c>
      <c r="F21" s="6">
        <f t="shared" ref="F21:P21" si="0">IF(F20=0,0,F20-F19)</f>
        <v>929</v>
      </c>
      <c r="G21" s="6">
        <f t="shared" si="0"/>
        <v>-1408</v>
      </c>
      <c r="H21" s="6">
        <f t="shared" si="0"/>
        <v>959</v>
      </c>
      <c r="I21" s="6">
        <f t="shared" si="0"/>
        <v>-1149</v>
      </c>
      <c r="J21" s="6">
        <f t="shared" si="0"/>
        <v>-695</v>
      </c>
      <c r="K21" s="6">
        <f t="shared" si="0"/>
        <v>3323</v>
      </c>
      <c r="L21" s="6">
        <f t="shared" si="0"/>
        <v>-1169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159">
        <f t="shared" ref="Q21" si="1">IF(Q20=0,0,Q20-Q19)</f>
        <v>-42674</v>
      </c>
    </row>
    <row r="22" spans="3:17">
      <c r="D22" s="4" t="str">
        <f>'KPI 1a'!D22</f>
        <v>% realisation</v>
      </c>
      <c r="E22" s="10">
        <f>E20/E19</f>
        <v>0.84149659863945581</v>
      </c>
      <c r="F22" s="10">
        <f t="shared" ref="F22:P22" si="2">F20/F19</f>
        <v>1.145839874411303</v>
      </c>
      <c r="G22" s="10">
        <f>G20/G19</f>
        <v>0.79475218658892133</v>
      </c>
      <c r="H22" s="10">
        <f t="shared" si="2"/>
        <v>1.1287593984962405</v>
      </c>
      <c r="I22" s="10">
        <f t="shared" si="2"/>
        <v>0.85525321239606955</v>
      </c>
      <c r="J22" s="10">
        <f t="shared" si="2"/>
        <v>0.91753678215472234</v>
      </c>
      <c r="K22" s="10">
        <f t="shared" si="2"/>
        <v>1.3726171787396277</v>
      </c>
      <c r="L22" s="10">
        <f t="shared" si="2"/>
        <v>0.87574404761904767</v>
      </c>
      <c r="M22" s="10">
        <f t="shared" si="2"/>
        <v>0</v>
      </c>
      <c r="N22" s="10">
        <f t="shared" si="2"/>
        <v>0</v>
      </c>
      <c r="O22" s="10">
        <f t="shared" si="2"/>
        <v>0</v>
      </c>
      <c r="P22" s="10">
        <f t="shared" si="2"/>
        <v>0</v>
      </c>
      <c r="Q22" s="179">
        <f t="shared" ref="Q22" si="3">Q20/Q19</f>
        <v>0.58881116185851112</v>
      </c>
    </row>
    <row r="23" spans="3:17">
      <c r="D23" s="4" t="str">
        <f>'KPI 1a'!D23</f>
        <v>Actual 24/25</v>
      </c>
      <c r="E23" s="69">
        <f>Actual2425!D36</f>
        <v>7654</v>
      </c>
      <c r="F23" s="69">
        <f>Actual2425!E36</f>
        <v>7100</v>
      </c>
      <c r="G23" s="69">
        <f>Actual2425!F36</f>
        <v>8144</v>
      </c>
      <c r="H23" s="69">
        <f>Actual2425!G36</f>
        <v>7463</v>
      </c>
      <c r="I23" s="69">
        <f>Actual2425!H36</f>
        <v>7297</v>
      </c>
      <c r="J23" s="69">
        <f>Actual2425!I36</f>
        <v>4485</v>
      </c>
      <c r="K23" s="69">
        <f>Actual2425!J36</f>
        <v>10630.99</v>
      </c>
      <c r="L23" s="69">
        <f>Actual2425!K36</f>
        <v>7500</v>
      </c>
      <c r="M23" s="69">
        <f>Actual2425!L36</f>
        <v>8608</v>
      </c>
      <c r="N23" s="69">
        <f>Actual2425!M36</f>
        <v>6578</v>
      </c>
      <c r="O23" s="69">
        <f>Actual2425!N36</f>
        <v>6561</v>
      </c>
      <c r="P23" s="69">
        <f>Actual2425!O36</f>
        <v>8698</v>
      </c>
      <c r="Q23" s="181">
        <f>SUM(E23:P23)</f>
        <v>90718.989999999991</v>
      </c>
    </row>
    <row r="24" spans="3:17">
      <c r="C24" s="8" t="s">
        <v>4</v>
      </c>
      <c r="E24" s="12">
        <f>E18</f>
        <v>45839</v>
      </c>
      <c r="F24" s="12">
        <f t="shared" ref="F24:P24" si="4">F18</f>
        <v>45870</v>
      </c>
      <c r="G24" s="12">
        <f t="shared" si="4"/>
        <v>45901</v>
      </c>
      <c r="H24" s="12">
        <f t="shared" si="4"/>
        <v>45931</v>
      </c>
      <c r="I24" s="12">
        <f t="shared" si="4"/>
        <v>45962</v>
      </c>
      <c r="J24" s="12">
        <f t="shared" si="4"/>
        <v>45992</v>
      </c>
      <c r="K24" s="12">
        <f t="shared" si="4"/>
        <v>46023</v>
      </c>
      <c r="L24" s="12">
        <f t="shared" si="4"/>
        <v>46054</v>
      </c>
      <c r="M24" s="12">
        <f t="shared" si="4"/>
        <v>46082</v>
      </c>
      <c r="N24" s="12">
        <f t="shared" si="4"/>
        <v>46113</v>
      </c>
      <c r="O24" s="12">
        <f t="shared" si="4"/>
        <v>46143</v>
      </c>
      <c r="P24" s="12">
        <f t="shared" si="4"/>
        <v>46174</v>
      </c>
      <c r="Q24" s="180"/>
    </row>
    <row r="25" spans="3:17">
      <c r="D25" s="4" t="str">
        <f>D19</f>
        <v>Budget 25/26</v>
      </c>
      <c r="E25" s="6">
        <f>+E19</f>
        <v>5880</v>
      </c>
      <c r="F25" s="6">
        <f>E25+F19</f>
        <v>12250</v>
      </c>
      <c r="G25" s="6">
        <f>F25+G19</f>
        <v>19110</v>
      </c>
      <c r="H25" s="6">
        <f>G25+H19</f>
        <v>26558</v>
      </c>
      <c r="I25" s="6">
        <f t="shared" ref="I25:P25" si="5">H25+I19</f>
        <v>34496</v>
      </c>
      <c r="J25" s="6">
        <f t="shared" si="5"/>
        <v>42924</v>
      </c>
      <c r="K25" s="6">
        <f t="shared" si="5"/>
        <v>51842</v>
      </c>
      <c r="L25" s="6">
        <f t="shared" si="5"/>
        <v>61250</v>
      </c>
      <c r="M25" s="6">
        <f t="shared" si="5"/>
        <v>71148</v>
      </c>
      <c r="N25" s="6">
        <f t="shared" si="5"/>
        <v>81536</v>
      </c>
      <c r="O25" s="6">
        <f t="shared" si="5"/>
        <v>92414</v>
      </c>
      <c r="P25" s="6">
        <f t="shared" si="5"/>
        <v>103782</v>
      </c>
      <c r="Q25" s="159">
        <f>SUM(E25:P25)</f>
        <v>603190</v>
      </c>
    </row>
    <row r="26" spans="3:17">
      <c r="D26" s="4" t="str">
        <f>D20</f>
        <v>Actual 25/26</v>
      </c>
      <c r="E26" s="6">
        <f>+E20</f>
        <v>4948</v>
      </c>
      <c r="F26" s="6">
        <f t="shared" ref="F26:P26" si="6">E26+F20</f>
        <v>12247</v>
      </c>
      <c r="G26" s="6">
        <f t="shared" si="6"/>
        <v>17699</v>
      </c>
      <c r="H26" s="6">
        <f t="shared" si="6"/>
        <v>26106</v>
      </c>
      <c r="I26" s="6">
        <f t="shared" si="6"/>
        <v>32895</v>
      </c>
      <c r="J26" s="6">
        <f t="shared" si="6"/>
        <v>40628</v>
      </c>
      <c r="K26" s="6">
        <f t="shared" si="6"/>
        <v>52869</v>
      </c>
      <c r="L26" s="6">
        <f t="shared" si="6"/>
        <v>61108</v>
      </c>
      <c r="M26" s="6">
        <f t="shared" si="6"/>
        <v>61108</v>
      </c>
      <c r="N26" s="6">
        <f t="shared" si="6"/>
        <v>61108</v>
      </c>
      <c r="O26" s="6">
        <f t="shared" si="6"/>
        <v>61108</v>
      </c>
      <c r="P26" s="6">
        <f t="shared" si="6"/>
        <v>61108</v>
      </c>
      <c r="Q26" s="159">
        <f>SUM(E26:P26)</f>
        <v>492932</v>
      </c>
    </row>
    <row r="27" spans="3:17">
      <c r="D27" s="4" t="str">
        <f>D21</f>
        <v>Difference</v>
      </c>
      <c r="E27" s="6">
        <f>SUM($E21:E21)</f>
        <v>-932</v>
      </c>
      <c r="F27" s="6">
        <f>SUM($E21:F21)</f>
        <v>-3</v>
      </c>
      <c r="G27" s="6">
        <f>SUM($E21:G21)</f>
        <v>-1411</v>
      </c>
      <c r="H27" s="6">
        <f>SUM($E21:H21)</f>
        <v>-452</v>
      </c>
      <c r="I27" s="6">
        <f>SUM($E21:I21)</f>
        <v>-1601</v>
      </c>
      <c r="J27" s="6">
        <f>SUM($E21:J21)</f>
        <v>-2296</v>
      </c>
      <c r="K27" s="6">
        <f>SUM($E21:K21)</f>
        <v>1027</v>
      </c>
      <c r="L27" s="6">
        <f>SUM($E21:L21)</f>
        <v>-142</v>
      </c>
      <c r="M27" s="6">
        <f>SUM($E21:M21)</f>
        <v>-142</v>
      </c>
      <c r="N27" s="6">
        <f>SUM($E21:N21)</f>
        <v>-142</v>
      </c>
      <c r="O27" s="6">
        <f>SUM($E21:O21)</f>
        <v>-142</v>
      </c>
      <c r="P27" s="6">
        <f>SUM($E21:P21)</f>
        <v>-142</v>
      </c>
      <c r="Q27" s="159">
        <f>SUM($E21:Q21)</f>
        <v>-42816</v>
      </c>
    </row>
    <row r="28" spans="3:17">
      <c r="D28" s="4" t="str">
        <f>D22</f>
        <v>% realisation</v>
      </c>
      <c r="E28" s="10">
        <f t="shared" ref="E28:P28" si="7">E26/E25</f>
        <v>0.84149659863945581</v>
      </c>
      <c r="F28" s="10">
        <f t="shared" si="7"/>
        <v>0.9997551020408163</v>
      </c>
      <c r="G28" s="10">
        <f t="shared" si="7"/>
        <v>0.9261643118785976</v>
      </c>
      <c r="H28" s="10">
        <f t="shared" si="7"/>
        <v>0.98298064613299196</v>
      </c>
      <c r="I28" s="10">
        <f t="shared" si="7"/>
        <v>0.95358882189239336</v>
      </c>
      <c r="J28" s="10">
        <f t="shared" si="7"/>
        <v>0.94651011089367254</v>
      </c>
      <c r="K28" s="10">
        <f t="shared" si="7"/>
        <v>1.0198101925080052</v>
      </c>
      <c r="L28" s="10">
        <f t="shared" si="7"/>
        <v>0.9976816326530612</v>
      </c>
      <c r="M28" s="10">
        <f t="shared" si="7"/>
        <v>0.85888570304154721</v>
      </c>
      <c r="N28" s="10">
        <f t="shared" si="7"/>
        <v>0.74946036106750391</v>
      </c>
      <c r="O28" s="10">
        <f t="shared" si="7"/>
        <v>0.66124180318999282</v>
      </c>
      <c r="P28" s="10">
        <f t="shared" si="7"/>
        <v>0.58881116185851112</v>
      </c>
      <c r="Q28" s="179">
        <f t="shared" ref="Q28" si="8">Q26/Q25</f>
        <v>0.81720850809860901</v>
      </c>
    </row>
    <row r="29" spans="3:17">
      <c r="D29" s="4" t="str">
        <f>D23</f>
        <v>Actual 24/25</v>
      </c>
      <c r="E29" s="6">
        <f>+E23</f>
        <v>7654</v>
      </c>
      <c r="F29" s="6">
        <f t="shared" ref="F29:P29" si="9">E29+F23</f>
        <v>14754</v>
      </c>
      <c r="G29" s="6">
        <f t="shared" si="9"/>
        <v>22898</v>
      </c>
      <c r="H29" s="6">
        <f t="shared" si="9"/>
        <v>30361</v>
      </c>
      <c r="I29" s="6">
        <f t="shared" si="9"/>
        <v>37658</v>
      </c>
      <c r="J29" s="6">
        <f t="shared" si="9"/>
        <v>42143</v>
      </c>
      <c r="K29" s="6">
        <f t="shared" si="9"/>
        <v>52773.99</v>
      </c>
      <c r="L29" s="6">
        <f t="shared" si="9"/>
        <v>60273.99</v>
      </c>
      <c r="M29" s="6">
        <f t="shared" si="9"/>
        <v>68881.989999999991</v>
      </c>
      <c r="N29" s="6">
        <f t="shared" si="9"/>
        <v>75459.989999999991</v>
      </c>
      <c r="O29" s="6">
        <f t="shared" si="9"/>
        <v>82020.989999999991</v>
      </c>
      <c r="P29" s="6">
        <f t="shared" si="9"/>
        <v>90718.989999999991</v>
      </c>
      <c r="Q29" s="159">
        <f>SUM(E29:P29)</f>
        <v>585597.93999999994</v>
      </c>
    </row>
    <row r="30" spans="3:17">
      <c r="D30" s="4" t="str">
        <f>'KPI 1a'!D30</f>
        <v>Actual 24/25</v>
      </c>
    </row>
  </sheetData>
  <mergeCells count="2">
    <mergeCell ref="J4:Q8"/>
    <mergeCell ref="J10:Q15"/>
  </mergeCells>
  <conditionalFormatting sqref="C3">
    <cfRule type="expression" dxfId="341" priority="2">
      <formula>S4&lt;S6</formula>
    </cfRule>
  </conditionalFormatting>
  <conditionalFormatting sqref="C4">
    <cfRule type="expression" dxfId="340" priority="1">
      <formula>AND(S4&gt;=S6,S4&lt;S5)</formula>
    </cfRule>
  </conditionalFormatting>
  <conditionalFormatting sqref="C5">
    <cfRule type="expression" dxfId="339" priority="3">
      <formula>S4&gt;=S5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84545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5">
    <tabColor rgb="FFFFC000"/>
  </sheetPr>
  <dimension ref="A1:S30"/>
  <sheetViews>
    <sheetView zoomScale="90" zoomScaleNormal="90" zoomScalePageLayoutView="90" workbookViewId="0">
      <pane ySplit="2" topLeftCell="A3" activePane="bottomLeft" state="frozen"/>
      <selection activeCell="D31" sqref="D31"/>
      <selection pane="bottomLeft" activeCell="B1" sqref="B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36.1796875" style="4" customWidth="1"/>
    <col min="5" max="16" width="11.1796875" style="4" customWidth="1"/>
    <col min="17" max="17" width="10.453125" style="4" bestFit="1" customWidth="1"/>
    <col min="18" max="18" width="9.1796875" style="4" customWidth="1"/>
    <col min="19" max="16384" width="9.1796875" style="4"/>
  </cols>
  <sheetData>
    <row r="1" spans="1:19" ht="21">
      <c r="A1" s="5" t="s">
        <v>5</v>
      </c>
      <c r="B1" s="5" t="str">
        <f>'Dashboard Production Quality'!A46</f>
        <v>5c</v>
      </c>
      <c r="C1" s="5" t="str">
        <f>'Dashboard Production Quality'!B46</f>
        <v>Power Grid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19">
      <c r="A2" s="4" t="s">
        <v>15</v>
      </c>
      <c r="C2" s="4" t="s">
        <v>45</v>
      </c>
      <c r="R2" s="7"/>
    </row>
    <row r="3" spans="1:19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>
      <c r="C4" s="2" t="s">
        <v>6</v>
      </c>
      <c r="E4" s="11"/>
      <c r="F4" s="11"/>
      <c r="G4" s="11"/>
      <c r="H4" s="11"/>
      <c r="I4" s="11"/>
      <c r="J4" s="205"/>
      <c r="K4" s="206"/>
      <c r="L4" s="206"/>
      <c r="M4" s="206"/>
      <c r="N4" s="206"/>
      <c r="O4" s="206"/>
      <c r="P4" s="206"/>
      <c r="Q4" s="207"/>
      <c r="R4" s="4" t="s">
        <v>26</v>
      </c>
      <c r="S4" s="6">
        <f>INDEX(E27:P27,Actual_month)</f>
        <v>61226.3</v>
      </c>
    </row>
    <row r="5" spans="1:19" ht="25.5" customHeight="1">
      <c r="C5" s="2" t="s">
        <v>6</v>
      </c>
      <c r="E5" s="11"/>
      <c r="F5" s="11"/>
      <c r="G5" s="11"/>
      <c r="H5" s="11"/>
      <c r="I5" s="11"/>
      <c r="J5" s="208"/>
      <c r="K5" s="209"/>
      <c r="L5" s="209"/>
      <c r="M5" s="209"/>
      <c r="N5" s="209"/>
      <c r="O5" s="209"/>
      <c r="P5" s="209"/>
      <c r="Q5" s="210"/>
      <c r="R5" s="4" t="s">
        <v>27</v>
      </c>
      <c r="S5" s="6">
        <f>INDEX(E26:P26,Actual_month)</f>
        <v>73224.666666666672</v>
      </c>
    </row>
    <row r="6" spans="1:19">
      <c r="J6" s="208"/>
      <c r="K6" s="209"/>
      <c r="L6" s="209"/>
      <c r="M6" s="209"/>
      <c r="N6" s="209"/>
      <c r="O6" s="209"/>
      <c r="P6" s="209"/>
      <c r="Q6" s="210"/>
      <c r="R6" s="7">
        <v>0.9</v>
      </c>
      <c r="S6" s="6">
        <f>+S5/R6</f>
        <v>81360.740740740745</v>
      </c>
    </row>
    <row r="7" spans="1:19">
      <c r="J7" s="208"/>
      <c r="K7" s="209"/>
      <c r="L7" s="209"/>
      <c r="M7" s="209"/>
      <c r="N7" s="209"/>
      <c r="O7" s="209"/>
      <c r="P7" s="209"/>
      <c r="Q7" s="210"/>
    </row>
    <row r="8" spans="1:19" ht="15" thickBot="1">
      <c r="J8" s="211"/>
      <c r="K8" s="212"/>
      <c r="L8" s="212"/>
      <c r="M8" s="212"/>
      <c r="N8" s="212"/>
      <c r="O8" s="212"/>
      <c r="P8" s="212"/>
      <c r="Q8" s="213"/>
    </row>
    <row r="9" spans="1:19" ht="15" thickBot="1">
      <c r="J9" s="4" t="s">
        <v>14</v>
      </c>
    </row>
    <row r="10" spans="1:19">
      <c r="J10" s="205"/>
      <c r="K10" s="206"/>
      <c r="L10" s="206"/>
      <c r="M10" s="206"/>
      <c r="N10" s="206"/>
      <c r="O10" s="206"/>
      <c r="P10" s="206"/>
      <c r="Q10" s="207"/>
    </row>
    <row r="11" spans="1:19">
      <c r="J11" s="208"/>
      <c r="K11" s="209"/>
      <c r="L11" s="209"/>
      <c r="M11" s="209"/>
      <c r="N11" s="209"/>
      <c r="O11" s="209"/>
      <c r="P11" s="209"/>
      <c r="Q11" s="210"/>
    </row>
    <row r="12" spans="1:19">
      <c r="J12" s="208"/>
      <c r="K12" s="209"/>
      <c r="L12" s="209"/>
      <c r="M12" s="209"/>
      <c r="N12" s="209"/>
      <c r="O12" s="209"/>
      <c r="P12" s="209"/>
      <c r="Q12" s="210"/>
    </row>
    <row r="13" spans="1:19">
      <c r="J13" s="208"/>
      <c r="K13" s="209"/>
      <c r="L13" s="209"/>
      <c r="M13" s="209"/>
      <c r="N13" s="209"/>
      <c r="O13" s="209"/>
      <c r="P13" s="209"/>
      <c r="Q13" s="210"/>
    </row>
    <row r="14" spans="1:19">
      <c r="J14" s="208"/>
      <c r="K14" s="209"/>
      <c r="L14" s="209"/>
      <c r="M14" s="209"/>
      <c r="N14" s="209"/>
      <c r="O14" s="209"/>
      <c r="P14" s="209"/>
      <c r="Q14" s="210"/>
    </row>
    <row r="15" spans="1:19" ht="15" thickBot="1">
      <c r="J15" s="211"/>
      <c r="K15" s="212"/>
      <c r="L15" s="212"/>
      <c r="M15" s="212"/>
      <c r="N15" s="212"/>
      <c r="O15" s="212"/>
      <c r="P15" s="212"/>
      <c r="Q15" s="213"/>
    </row>
    <row r="18" spans="3:18">
      <c r="C18" s="8" t="s">
        <v>10</v>
      </c>
      <c r="E18" s="12">
        <f>'KPI 20l'!E18</f>
        <v>45839</v>
      </c>
      <c r="F18" s="12">
        <f>'KPI 20l'!F18</f>
        <v>45870</v>
      </c>
      <c r="G18" s="12">
        <f>'KPI 20l'!G18</f>
        <v>45901</v>
      </c>
      <c r="H18" s="12">
        <f>'KPI 20l'!H18</f>
        <v>45931</v>
      </c>
      <c r="I18" s="12">
        <f>'KPI 20l'!I18</f>
        <v>45962</v>
      </c>
      <c r="J18" s="12">
        <f>'KPI 20l'!J18</f>
        <v>45992</v>
      </c>
      <c r="K18" s="12">
        <f>'KPI 20l'!K18</f>
        <v>46023</v>
      </c>
      <c r="L18" s="12">
        <f>'KPI 20l'!L18</f>
        <v>46054</v>
      </c>
      <c r="M18" s="12">
        <f>'KPI 20l'!M18</f>
        <v>46082</v>
      </c>
      <c r="N18" s="12">
        <f>'KPI 20l'!N18</f>
        <v>46113</v>
      </c>
      <c r="O18" s="12">
        <f>'KPI 20l'!O18</f>
        <v>46143</v>
      </c>
      <c r="P18" s="12">
        <f>'KPI 20l'!P18</f>
        <v>46174</v>
      </c>
      <c r="Q18" s="9" t="s">
        <v>0</v>
      </c>
    </row>
    <row r="19" spans="3:18">
      <c r="D19" s="4" t="str">
        <f>'KPI 20l'!D19</f>
        <v>Budget 25/26</v>
      </c>
      <c r="E19" s="53">
        <f>Budget2526!E42</f>
        <v>9153.0833333333339</v>
      </c>
      <c r="F19" s="53">
        <f>Budget2526!F42</f>
        <v>9153.0833333333339</v>
      </c>
      <c r="G19" s="53">
        <f>Budget2526!G42</f>
        <v>9153.0833333333339</v>
      </c>
      <c r="H19" s="53">
        <f>Budget2526!H42</f>
        <v>9153.0833333333339</v>
      </c>
      <c r="I19" s="53">
        <f>Budget2526!I42</f>
        <v>9153.0833333333339</v>
      </c>
      <c r="J19" s="53">
        <f>Budget2526!J42</f>
        <v>9153.0833333333339</v>
      </c>
      <c r="K19" s="53">
        <f>Budget2526!K42</f>
        <v>9153.0833333333339</v>
      </c>
      <c r="L19" s="53">
        <f>Budget2526!L42</f>
        <v>9153.0833333333339</v>
      </c>
      <c r="M19" s="53">
        <f>Budget2526!M42</f>
        <v>9153.0833333333339</v>
      </c>
      <c r="N19" s="53">
        <f>Budget2526!N42</f>
        <v>9153.0833333333339</v>
      </c>
      <c r="O19" s="53">
        <f>Budget2526!O42</f>
        <v>9153.0833333333339</v>
      </c>
      <c r="P19" s="53">
        <f>Budget2526!P42</f>
        <v>9153.0833333333339</v>
      </c>
      <c r="Q19" s="53">
        <f>SUM(E19:P19)</f>
        <v>109836.99999999999</v>
      </c>
    </row>
    <row r="20" spans="3:18">
      <c r="D20" s="4" t="str">
        <f>'KPI 20l'!D20</f>
        <v>Actual 25/26</v>
      </c>
      <c r="E20" s="53">
        <f>'ACTUAL 2526'!D42</f>
        <v>10880</v>
      </c>
      <c r="F20" s="53">
        <f>'ACTUAL 2526'!E42</f>
        <v>6186</v>
      </c>
      <c r="G20" s="53">
        <f>'ACTUAL 2526'!F42</f>
        <v>5356</v>
      </c>
      <c r="H20" s="53">
        <f>'ACTUAL 2526'!G42</f>
        <v>5972</v>
      </c>
      <c r="I20" s="53">
        <f>'ACTUAL 2526'!H42</f>
        <v>5944</v>
      </c>
      <c r="J20" s="53">
        <f>'ACTUAL 2526'!I42</f>
        <v>6812</v>
      </c>
      <c r="K20" s="53">
        <f>'ACTUAL 2526'!J42</f>
        <v>9640.2999999999993</v>
      </c>
      <c r="L20" s="53">
        <f>'ACTUAL 2526'!K42</f>
        <v>10436</v>
      </c>
      <c r="M20" s="53">
        <f>'ACTUAL 2526'!L42</f>
        <v>0</v>
      </c>
      <c r="N20" s="53">
        <f>'ACTUAL 2526'!M42</f>
        <v>0</v>
      </c>
      <c r="O20" s="53">
        <f>'ACTUAL 2526'!N42</f>
        <v>0</v>
      </c>
      <c r="P20" s="53">
        <f>'ACTUAL 2526'!O42</f>
        <v>0</v>
      </c>
      <c r="Q20" s="53">
        <f>SUM(E20:P20)</f>
        <v>61226.3</v>
      </c>
      <c r="R20" s="7"/>
    </row>
    <row r="21" spans="3:18">
      <c r="D21" s="4" t="str">
        <f>'KPI 20l'!D21</f>
        <v>Difference</v>
      </c>
      <c r="E21" s="53">
        <f t="shared" ref="E21:P21" si="0">IF(E20=0,0,E20-E19)</f>
        <v>1726.9166666666661</v>
      </c>
      <c r="F21" s="53">
        <f t="shared" si="0"/>
        <v>-2967.0833333333339</v>
      </c>
      <c r="G21" s="53">
        <f t="shared" si="0"/>
        <v>-3797.0833333333339</v>
      </c>
      <c r="H21" s="53">
        <f t="shared" si="0"/>
        <v>-3181.0833333333339</v>
      </c>
      <c r="I21" s="53">
        <f>IF(I20=0,0,I20-I19)</f>
        <v>-3209.0833333333339</v>
      </c>
      <c r="J21" s="53">
        <f t="shared" si="0"/>
        <v>-2341.0833333333339</v>
      </c>
      <c r="K21" s="53">
        <f t="shared" si="0"/>
        <v>487.21666666666533</v>
      </c>
      <c r="L21" s="53">
        <f t="shared" si="0"/>
        <v>1282.9166666666661</v>
      </c>
      <c r="M21" s="53">
        <f t="shared" si="0"/>
        <v>0</v>
      </c>
      <c r="N21" s="53">
        <f t="shared" si="0"/>
        <v>0</v>
      </c>
      <c r="O21" s="53">
        <f t="shared" si="0"/>
        <v>0</v>
      </c>
      <c r="P21" s="53">
        <f t="shared" si="0"/>
        <v>0</v>
      </c>
      <c r="Q21" s="53">
        <f>SUM(E21:P21)</f>
        <v>-11998.366666666672</v>
      </c>
    </row>
    <row r="22" spans="3:18">
      <c r="D22" s="4" t="str">
        <f>'KPI 20l'!D22</f>
        <v>% realisation</v>
      </c>
      <c r="E22" s="52">
        <f>E20/E19</f>
        <v>1.1886704844451323</v>
      </c>
      <c r="F22" s="52">
        <f t="shared" ref="F22:P22" si="1">F20/F19</f>
        <v>0.67583783242441064</v>
      </c>
      <c r="G22" s="52">
        <f t="shared" si="1"/>
        <v>0.58515800686471764</v>
      </c>
      <c r="H22" s="52">
        <f t="shared" si="1"/>
        <v>0.65245773282227293</v>
      </c>
      <c r="I22" s="52">
        <f t="shared" si="1"/>
        <v>0.64939865436965682</v>
      </c>
      <c r="J22" s="52">
        <f t="shared" si="1"/>
        <v>0.74423008640075738</v>
      </c>
      <c r="K22" s="52">
        <f t="shared" si="1"/>
        <v>1.0532297859555522</v>
      </c>
      <c r="L22" s="52">
        <f t="shared" si="1"/>
        <v>1.1401622404107905</v>
      </c>
      <c r="M22" s="52">
        <f t="shared" si="1"/>
        <v>0</v>
      </c>
      <c r="N22" s="52">
        <f t="shared" si="1"/>
        <v>0</v>
      </c>
      <c r="O22" s="52">
        <f t="shared" si="1"/>
        <v>0</v>
      </c>
      <c r="P22" s="52">
        <f t="shared" si="1"/>
        <v>0</v>
      </c>
      <c r="Q22" s="53">
        <f>SUM(E22:P22)</f>
        <v>6.6891448236932902</v>
      </c>
    </row>
    <row r="23" spans="3:18">
      <c r="D23" s="4" t="str">
        <f>'KPI 1a'!D23</f>
        <v>Actual 24/25</v>
      </c>
      <c r="E23" s="1">
        <f>Actual2425!D37</f>
        <v>10518</v>
      </c>
      <c r="F23" s="1">
        <f>Actual2425!E37</f>
        <v>9461</v>
      </c>
      <c r="G23" s="1">
        <f>Actual2425!F37</f>
        <v>10869</v>
      </c>
      <c r="H23" s="1">
        <f>Actual2425!G37</f>
        <v>9722</v>
      </c>
      <c r="I23" s="1">
        <f>Actual2425!H37</f>
        <v>10505</v>
      </c>
      <c r="J23" s="1">
        <f>Actual2425!I37</f>
        <v>5916</v>
      </c>
      <c r="K23" s="1">
        <f>Actual2425!J37</f>
        <v>9517</v>
      </c>
      <c r="L23" s="1">
        <f>Actual2425!K37</f>
        <v>8783</v>
      </c>
      <c r="M23" s="1">
        <f>Actual2425!L37</f>
        <v>8951</v>
      </c>
      <c r="N23" s="1">
        <f>Actual2425!M37</f>
        <v>7781</v>
      </c>
      <c r="O23" s="1">
        <f>Actual2425!N37</f>
        <v>9728</v>
      </c>
      <c r="P23" s="1">
        <f>Actual2425!O37</f>
        <v>8086</v>
      </c>
      <c r="Q23" s="53">
        <f>SUM(E23:P23)</f>
        <v>109837</v>
      </c>
    </row>
    <row r="24" spans="3:18"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spans="3:18">
      <c r="C25" s="8" t="s">
        <v>4</v>
      </c>
      <c r="E25" s="12">
        <f t="shared" ref="E25:P25" si="2">E18</f>
        <v>45839</v>
      </c>
      <c r="F25" s="12">
        <f t="shared" si="2"/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/>
    </row>
    <row r="26" spans="3:18">
      <c r="D26" s="4" t="str">
        <f>D19</f>
        <v>Budget 25/26</v>
      </c>
      <c r="E26" s="53">
        <f>+E19</f>
        <v>9153.0833333333339</v>
      </c>
      <c r="F26" s="53">
        <f>+E26+F19</f>
        <v>18306.166666666668</v>
      </c>
      <c r="G26" s="53">
        <f>+F26+G19</f>
        <v>27459.25</v>
      </c>
      <c r="H26" s="53">
        <f t="shared" ref="F26:P27" si="3">+G26+H19</f>
        <v>36612.333333333336</v>
      </c>
      <c r="I26" s="53">
        <f t="shared" si="3"/>
        <v>45765.416666666672</v>
      </c>
      <c r="J26" s="53">
        <f t="shared" si="3"/>
        <v>54918.500000000007</v>
      </c>
      <c r="K26" s="53">
        <f t="shared" si="3"/>
        <v>64071.583333333343</v>
      </c>
      <c r="L26" s="53">
        <f t="shared" si="3"/>
        <v>73224.666666666672</v>
      </c>
      <c r="M26" s="53">
        <f t="shared" si="3"/>
        <v>82377.75</v>
      </c>
      <c r="N26" s="53">
        <f t="shared" si="3"/>
        <v>91530.833333333328</v>
      </c>
      <c r="O26" s="53">
        <f t="shared" si="3"/>
        <v>100683.91666666666</v>
      </c>
      <c r="P26" s="53">
        <f t="shared" si="3"/>
        <v>109836.99999999999</v>
      </c>
      <c r="Q26" s="6"/>
    </row>
    <row r="27" spans="3:18">
      <c r="D27" s="4" t="str">
        <f>D20</f>
        <v>Actual 25/26</v>
      </c>
      <c r="E27" s="53">
        <f>+E20</f>
        <v>10880</v>
      </c>
      <c r="F27" s="53">
        <f t="shared" si="3"/>
        <v>17066</v>
      </c>
      <c r="G27" s="53">
        <f>+F27+G20</f>
        <v>22422</v>
      </c>
      <c r="H27" s="53">
        <f t="shared" si="3"/>
        <v>28394</v>
      </c>
      <c r="I27" s="53">
        <f t="shared" si="3"/>
        <v>34338</v>
      </c>
      <c r="J27" s="53">
        <f t="shared" si="3"/>
        <v>41150</v>
      </c>
      <c r="K27" s="53">
        <f t="shared" si="3"/>
        <v>50790.3</v>
      </c>
      <c r="L27" s="53">
        <f t="shared" si="3"/>
        <v>61226.3</v>
      </c>
      <c r="M27" s="53">
        <f t="shared" si="3"/>
        <v>61226.3</v>
      </c>
      <c r="N27" s="53">
        <f t="shared" si="3"/>
        <v>61226.3</v>
      </c>
      <c r="O27" s="53">
        <f t="shared" si="3"/>
        <v>61226.3</v>
      </c>
      <c r="P27" s="53">
        <f t="shared" si="3"/>
        <v>61226.3</v>
      </c>
      <c r="Q27" s="6"/>
    </row>
    <row r="28" spans="3:18">
      <c r="D28" s="4" t="str">
        <f>D21</f>
        <v>Difference</v>
      </c>
      <c r="E28" s="53">
        <f t="shared" ref="E28:P28" si="4">IF(E27=0,0,E27-E26)</f>
        <v>1726.9166666666661</v>
      </c>
      <c r="F28" s="53">
        <f t="shared" si="4"/>
        <v>-1240.1666666666679</v>
      </c>
      <c r="G28" s="53">
        <f t="shared" si="4"/>
        <v>-5037.25</v>
      </c>
      <c r="H28" s="53">
        <f t="shared" si="4"/>
        <v>-8218.3333333333358</v>
      </c>
      <c r="I28" s="53">
        <f t="shared" si="4"/>
        <v>-11427.416666666672</v>
      </c>
      <c r="J28" s="53">
        <f t="shared" si="4"/>
        <v>-13768.500000000007</v>
      </c>
      <c r="K28" s="53">
        <f t="shared" si="4"/>
        <v>-13281.28333333334</v>
      </c>
      <c r="L28" s="53">
        <f t="shared" si="4"/>
        <v>-11998.366666666669</v>
      </c>
      <c r="M28" s="53">
        <f t="shared" si="4"/>
        <v>-21151.449999999997</v>
      </c>
      <c r="N28" s="53">
        <f t="shared" si="4"/>
        <v>-30304.533333333326</v>
      </c>
      <c r="O28" s="53">
        <f t="shared" si="4"/>
        <v>-39457.616666666654</v>
      </c>
      <c r="P28" s="53">
        <f t="shared" si="4"/>
        <v>-48610.699999999983</v>
      </c>
      <c r="Q28" s="6"/>
    </row>
    <row r="29" spans="3:18">
      <c r="D29" s="4" t="str">
        <f>D22</f>
        <v>% realisation</v>
      </c>
      <c r="E29" s="52">
        <f>E27/E26</f>
        <v>1.1886704844451323</v>
      </c>
      <c r="F29" s="52">
        <f t="shared" ref="F29:P29" si="5">F27/F26</f>
        <v>0.93225415843477144</v>
      </c>
      <c r="G29" s="52">
        <f t="shared" si="5"/>
        <v>0.81655544124475354</v>
      </c>
      <c r="H29" s="52">
        <f t="shared" si="5"/>
        <v>0.77553101413913339</v>
      </c>
      <c r="I29" s="52">
        <f t="shared" si="5"/>
        <v>0.75030454218523801</v>
      </c>
      <c r="J29" s="52">
        <f t="shared" si="5"/>
        <v>0.74929213288782459</v>
      </c>
      <c r="K29" s="52">
        <f t="shared" si="5"/>
        <v>0.79271179761178567</v>
      </c>
      <c r="L29" s="52">
        <f t="shared" si="5"/>
        <v>0.83614310296166139</v>
      </c>
      <c r="M29" s="52">
        <f t="shared" si="5"/>
        <v>0.74323831374369909</v>
      </c>
      <c r="N29" s="52">
        <f t="shared" si="5"/>
        <v>0.66891448236932916</v>
      </c>
      <c r="O29" s="52">
        <f t="shared" si="5"/>
        <v>0.60810407488120832</v>
      </c>
      <c r="P29" s="52">
        <f t="shared" si="5"/>
        <v>0.55742873530777437</v>
      </c>
      <c r="Q29" s="6"/>
    </row>
    <row r="30" spans="3:18">
      <c r="D30" s="4" t="str">
        <f>'KPI 1a'!D30</f>
        <v>Actual 24/25</v>
      </c>
      <c r="E30" s="53">
        <f>+E23</f>
        <v>10518</v>
      </c>
      <c r="F30" s="53">
        <f t="shared" ref="F30:P30" si="6">+E30+F23</f>
        <v>19979</v>
      </c>
      <c r="G30" s="53">
        <f t="shared" si="6"/>
        <v>30848</v>
      </c>
      <c r="H30" s="53">
        <f t="shared" si="6"/>
        <v>40570</v>
      </c>
      <c r="I30" s="53">
        <f t="shared" si="6"/>
        <v>51075</v>
      </c>
      <c r="J30" s="53">
        <f t="shared" si="6"/>
        <v>56991</v>
      </c>
      <c r="K30" s="53">
        <f t="shared" si="6"/>
        <v>66508</v>
      </c>
      <c r="L30" s="53">
        <f t="shared" si="6"/>
        <v>75291</v>
      </c>
      <c r="M30" s="53">
        <f t="shared" si="6"/>
        <v>84242</v>
      </c>
      <c r="N30" s="53">
        <f t="shared" si="6"/>
        <v>92023</v>
      </c>
      <c r="O30" s="53">
        <f t="shared" si="6"/>
        <v>101751</v>
      </c>
      <c r="P30" s="53">
        <f t="shared" si="6"/>
        <v>109837</v>
      </c>
      <c r="Q30" s="6"/>
    </row>
  </sheetData>
  <mergeCells count="2">
    <mergeCell ref="J4:Q8"/>
    <mergeCell ref="J10:Q15"/>
  </mergeCells>
  <conditionalFormatting sqref="C3">
    <cfRule type="expression" dxfId="338" priority="2">
      <formula>S4&gt;S6</formula>
    </cfRule>
  </conditionalFormatting>
  <conditionalFormatting sqref="C4">
    <cfRule type="expression" dxfId="337" priority="1">
      <formula>AND(S4&gt;S5,S4&lt;=S6)</formula>
    </cfRule>
  </conditionalFormatting>
  <conditionalFormatting sqref="C5">
    <cfRule type="expression" dxfId="336" priority="3">
      <formula>S4&lt;=S5</formula>
    </cfRule>
  </conditionalFormatting>
  <hyperlinks>
    <hyperlink ref="L1" location="'Dashboard Production Quality'!A1" display="Dashboard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83393" r:id="rId4" name="Spinner 1">
              <controlPr defaultSize="0" autoPict="0">
                <anchor moveWithCells="1" sizeWithCells="1">
                  <from>
                    <xdr:col>9</xdr:col>
                    <xdr:colOff>0</xdr:colOff>
                    <xdr:row>0</xdr:row>
                    <xdr:rowOff>0</xdr:rowOff>
                  </from>
                  <to>
                    <xdr:col>9</xdr:col>
                    <xdr:colOff>603250</xdr:colOff>
                    <xdr:row>1</xdr:row>
                    <xdr:rowOff>184150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T30"/>
  <sheetViews>
    <sheetView workbookViewId="0">
      <selection activeCell="L1" sqref="L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>
      <c r="A1" s="5" t="s">
        <v>5</v>
      </c>
      <c r="B1" s="5" t="str">
        <f>'Dashboard Production Quality'!A47</f>
        <v>5d</v>
      </c>
      <c r="C1" s="5" t="str">
        <f>'Dashboard Production Quality'!B47</f>
        <v xml:space="preserve">Power Solar 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20">
      <c r="A2" s="4" t="s">
        <v>15</v>
      </c>
      <c r="C2" s="4" t="s">
        <v>16</v>
      </c>
      <c r="R2" s="7"/>
    </row>
    <row r="3" spans="1:20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27">
        <f>INDEX(E26:P26,Actual_month)</f>
        <v>515.71</v>
      </c>
      <c r="T4" s="26"/>
    </row>
    <row r="5" spans="1:20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26">
        <f>INDEX(E25:P25,Actual_month)</f>
        <v>0</v>
      </c>
      <c r="T5" s="26"/>
    </row>
    <row r="6" spans="1:20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26">
        <f>+S5*R6</f>
        <v>0</v>
      </c>
      <c r="T6" s="26"/>
    </row>
    <row r="7" spans="1:20">
      <c r="J7" s="199"/>
      <c r="K7" s="200"/>
      <c r="L7" s="200"/>
      <c r="M7" s="200"/>
      <c r="N7" s="200"/>
      <c r="O7" s="200"/>
      <c r="P7" s="200"/>
      <c r="Q7" s="201"/>
    </row>
    <row r="8" spans="1:20" ht="15" thickBot="1">
      <c r="J8" s="202"/>
      <c r="K8" s="203"/>
      <c r="L8" s="203"/>
      <c r="M8" s="203"/>
      <c r="N8" s="203"/>
      <c r="O8" s="203"/>
      <c r="P8" s="203"/>
      <c r="Q8" s="204"/>
    </row>
    <row r="9" spans="1:20" ht="15" thickBot="1">
      <c r="J9" s="4" t="s">
        <v>14</v>
      </c>
    </row>
    <row r="10" spans="1:20">
      <c r="J10" s="196"/>
      <c r="K10" s="197"/>
      <c r="L10" s="197"/>
      <c r="M10" s="197"/>
      <c r="N10" s="197"/>
      <c r="O10" s="197"/>
      <c r="P10" s="197"/>
      <c r="Q10" s="198"/>
    </row>
    <row r="11" spans="1:20">
      <c r="J11" s="199"/>
      <c r="K11" s="200"/>
      <c r="L11" s="200"/>
      <c r="M11" s="200"/>
      <c r="N11" s="200"/>
      <c r="O11" s="200"/>
      <c r="P11" s="200"/>
      <c r="Q11" s="201"/>
    </row>
    <row r="12" spans="1:20">
      <c r="J12" s="199"/>
      <c r="K12" s="200"/>
      <c r="L12" s="200"/>
      <c r="M12" s="200"/>
      <c r="N12" s="200"/>
      <c r="O12" s="200"/>
      <c r="P12" s="200"/>
      <c r="Q12" s="201"/>
    </row>
    <row r="13" spans="1:20">
      <c r="J13" s="199"/>
      <c r="K13" s="200"/>
      <c r="L13" s="200"/>
      <c r="M13" s="200"/>
      <c r="N13" s="200"/>
      <c r="O13" s="200"/>
      <c r="P13" s="200"/>
      <c r="Q13" s="201"/>
    </row>
    <row r="14" spans="1:20">
      <c r="J14" s="199"/>
      <c r="K14" s="200"/>
      <c r="L14" s="200"/>
      <c r="M14" s="200"/>
      <c r="N14" s="200"/>
      <c r="O14" s="200"/>
      <c r="P14" s="200"/>
      <c r="Q14" s="201"/>
    </row>
    <row r="15" spans="1:20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12" t="s">
        <v>0</v>
      </c>
    </row>
    <row r="19" spans="3:17">
      <c r="D19" s="4" t="str">
        <f>'KPI 1a'!D19</f>
        <v>Budget 25/26</v>
      </c>
      <c r="E19" s="6">
        <f>Budget2526!E43</f>
        <v>0</v>
      </c>
      <c r="F19" s="6">
        <f>Budget2526!F43</f>
        <v>0</v>
      </c>
      <c r="G19" s="6">
        <f>Budget2526!G43</f>
        <v>0</v>
      </c>
      <c r="H19" s="6">
        <f>Budget2526!H43</f>
        <v>0</v>
      </c>
      <c r="I19" s="6">
        <f>Budget2526!I43</f>
        <v>0</v>
      </c>
      <c r="J19" s="6">
        <f>Budget2526!J43</f>
        <v>0</v>
      </c>
      <c r="K19" s="6">
        <f>Budget2526!K43</f>
        <v>0</v>
      </c>
      <c r="L19" s="6">
        <f>Budget2526!L43</f>
        <v>0</v>
      </c>
      <c r="M19" s="6">
        <f>Budget2526!M43</f>
        <v>0</v>
      </c>
      <c r="N19" s="6">
        <f>Budget2526!N43</f>
        <v>0</v>
      </c>
      <c r="O19" s="6">
        <f>Budget2526!O43</f>
        <v>0</v>
      </c>
      <c r="P19" s="6">
        <f>Budget2526!P43</f>
        <v>0</v>
      </c>
      <c r="Q19" s="6">
        <f>SUM(E19:P19)</f>
        <v>0</v>
      </c>
    </row>
    <row r="20" spans="3:17">
      <c r="D20" s="4" t="str">
        <f>'KPI 1a'!D20</f>
        <v>Actual 25/26</v>
      </c>
      <c r="E20" s="6">
        <f>'ACTUAL 2526'!D43</f>
        <v>0</v>
      </c>
      <c r="F20" s="6">
        <f>'ACTUAL 2526'!E43</f>
        <v>0</v>
      </c>
      <c r="G20" s="6">
        <f>'ACTUAL 2526'!F43</f>
        <v>0</v>
      </c>
      <c r="H20" s="6">
        <f>'ACTUAL 2526'!G43</f>
        <v>0</v>
      </c>
      <c r="I20" s="6">
        <f>'ACTUAL 2526'!H43</f>
        <v>332</v>
      </c>
      <c r="J20" s="6">
        <f>'ACTUAL 2526'!I43</f>
        <v>71</v>
      </c>
      <c r="K20" s="6">
        <f>'ACTUAL 2526'!J43</f>
        <v>60</v>
      </c>
      <c r="L20" s="6">
        <f>'ACTUAL 2526'!K43</f>
        <v>52.71</v>
      </c>
      <c r="M20" s="6">
        <f>'ACTUAL 2526'!L43</f>
        <v>0</v>
      </c>
      <c r="N20" s="6">
        <f>'ACTUAL 2526'!M43</f>
        <v>0</v>
      </c>
      <c r="O20" s="6">
        <f>'ACTUAL 2526'!N43</f>
        <v>0</v>
      </c>
      <c r="P20" s="6">
        <f>'ACTUAL 2526'!O43</f>
        <v>0</v>
      </c>
      <c r="Q20" s="6">
        <f>SUM(E20:P20)</f>
        <v>515.71</v>
      </c>
    </row>
    <row r="21" spans="3:17">
      <c r="D21" s="4" t="str">
        <f>'KPI 1a'!D21</f>
        <v>Difference</v>
      </c>
      <c r="E21" s="6">
        <f>IF(E20=0,0,E20-E19)</f>
        <v>0</v>
      </c>
      <c r="F21" s="6">
        <f t="shared" ref="F21:P21" si="0">IF(F20=0,0,F20-F19)</f>
        <v>0</v>
      </c>
      <c r="G21" s="6">
        <f t="shared" si="0"/>
        <v>0</v>
      </c>
      <c r="H21" s="6">
        <f t="shared" si="0"/>
        <v>0</v>
      </c>
      <c r="I21" s="6">
        <f t="shared" si="0"/>
        <v>332</v>
      </c>
      <c r="J21" s="6">
        <f t="shared" si="0"/>
        <v>71</v>
      </c>
      <c r="K21" s="6">
        <f t="shared" si="0"/>
        <v>60</v>
      </c>
      <c r="L21" s="6">
        <f t="shared" si="0"/>
        <v>52.71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515.71</v>
      </c>
    </row>
    <row r="22" spans="3:17">
      <c r="D22" s="4" t="str">
        <f>'KPI 1a'!D22</f>
        <v>% realisation</v>
      </c>
      <c r="E22" s="10" t="e">
        <f>E20/E19</f>
        <v>#DIV/0!</v>
      </c>
      <c r="F22" s="10" t="e">
        <f t="shared" ref="F22:P22" si="1">F20/F19</f>
        <v>#DIV/0!</v>
      </c>
      <c r="G22" s="10" t="e">
        <f t="shared" si="1"/>
        <v>#DIV/0!</v>
      </c>
      <c r="H22" s="10" t="e">
        <f t="shared" si="1"/>
        <v>#DIV/0!</v>
      </c>
      <c r="I22" s="10" t="e">
        <f t="shared" si="1"/>
        <v>#DIV/0!</v>
      </c>
      <c r="J22" s="10" t="e">
        <f t="shared" si="1"/>
        <v>#DIV/0!</v>
      </c>
      <c r="K22" s="10" t="e">
        <f t="shared" si="1"/>
        <v>#DIV/0!</v>
      </c>
      <c r="L22" s="10" t="e">
        <f t="shared" si="1"/>
        <v>#DIV/0!</v>
      </c>
      <c r="M22" s="10" t="e">
        <f t="shared" si="1"/>
        <v>#DIV/0!</v>
      </c>
      <c r="N22" s="10" t="e">
        <f t="shared" si="1"/>
        <v>#DIV/0!</v>
      </c>
      <c r="O22" s="10" t="e">
        <f t="shared" si="1"/>
        <v>#DIV/0!</v>
      </c>
      <c r="P22" s="10" t="e">
        <f t="shared" si="1"/>
        <v>#DIV/0!</v>
      </c>
      <c r="Q22" s="6" t="e">
        <f>SUM(E22:P22)</f>
        <v>#DIV/0!</v>
      </c>
    </row>
    <row r="23" spans="3:17">
      <c r="D23" s="4" t="str">
        <f>'KPI 1a'!D23</f>
        <v>Actual 24/25</v>
      </c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>
        <f>Actual2021!P32</f>
        <v>0</v>
      </c>
    </row>
    <row r="24" spans="3:17">
      <c r="C24" s="8" t="s">
        <v>4</v>
      </c>
      <c r="E24" s="12">
        <f>E18</f>
        <v>45839</v>
      </c>
      <c r="F24" s="12">
        <f t="shared" ref="F24:Q24" si="2">F18</f>
        <v>45870</v>
      </c>
      <c r="G24" s="12">
        <f t="shared" si="2"/>
        <v>45901</v>
      </c>
      <c r="H24" s="12">
        <f t="shared" si="2"/>
        <v>45931</v>
      </c>
      <c r="I24" s="12">
        <f t="shared" si="2"/>
        <v>45962</v>
      </c>
      <c r="J24" s="12">
        <f t="shared" si="2"/>
        <v>45992</v>
      </c>
      <c r="K24" s="12">
        <f t="shared" si="2"/>
        <v>46023</v>
      </c>
      <c r="L24" s="12">
        <f t="shared" si="2"/>
        <v>46054</v>
      </c>
      <c r="M24" s="12">
        <f t="shared" si="2"/>
        <v>46082</v>
      </c>
      <c r="N24" s="12">
        <f t="shared" si="2"/>
        <v>46113</v>
      </c>
      <c r="O24" s="12">
        <f t="shared" si="2"/>
        <v>46143</v>
      </c>
      <c r="P24" s="12">
        <f t="shared" si="2"/>
        <v>46174</v>
      </c>
      <c r="Q24" s="12" t="str">
        <f t="shared" si="2"/>
        <v>Total</v>
      </c>
    </row>
    <row r="25" spans="3:17">
      <c r="D25" s="4" t="str">
        <f>D19</f>
        <v>Budget 25/26</v>
      </c>
      <c r="E25" s="6">
        <f>+E19</f>
        <v>0</v>
      </c>
      <c r="F25" s="6">
        <f>+F19+E25</f>
        <v>0</v>
      </c>
      <c r="G25" s="6">
        <f>F25+G19</f>
        <v>0</v>
      </c>
      <c r="H25" s="6">
        <f>+H19+G25</f>
        <v>0</v>
      </c>
      <c r="I25" s="6">
        <f>H25+I19</f>
        <v>0</v>
      </c>
      <c r="J25" s="6">
        <f>+J19+I25</f>
        <v>0</v>
      </c>
      <c r="K25" s="6">
        <f>J25+K19</f>
        <v>0</v>
      </c>
      <c r="L25" s="6">
        <f>+L19+K25</f>
        <v>0</v>
      </c>
      <c r="M25" s="6">
        <f>L25+M19</f>
        <v>0</v>
      </c>
      <c r="N25" s="6">
        <f>+N19+M25</f>
        <v>0</v>
      </c>
      <c r="O25" s="6">
        <f>N25+O19</f>
        <v>0</v>
      </c>
      <c r="P25" s="6">
        <f>+P19+O25</f>
        <v>0</v>
      </c>
      <c r="Q25" s="6">
        <f>SUM(E25:P25)</f>
        <v>0</v>
      </c>
    </row>
    <row r="26" spans="3:17">
      <c r="D26" s="4" t="str">
        <f>D20</f>
        <v>Actual 25/26</v>
      </c>
      <c r="E26" s="6">
        <f>+E20</f>
        <v>0</v>
      </c>
      <c r="F26" s="6">
        <f>E26+F20</f>
        <v>0</v>
      </c>
      <c r="G26" s="6">
        <f>F26+G20</f>
        <v>0</v>
      </c>
      <c r="H26" s="6">
        <f>G26+H20</f>
        <v>0</v>
      </c>
      <c r="I26" s="6">
        <f t="shared" ref="I26:P26" si="3">H26+I20</f>
        <v>332</v>
      </c>
      <c r="J26" s="6">
        <f t="shared" si="3"/>
        <v>403</v>
      </c>
      <c r="K26" s="6">
        <f>J26+K20</f>
        <v>463</v>
      </c>
      <c r="L26" s="6">
        <f t="shared" si="3"/>
        <v>515.71</v>
      </c>
      <c r="M26" s="6">
        <f t="shared" si="3"/>
        <v>515.71</v>
      </c>
      <c r="N26" s="6">
        <f t="shared" si="3"/>
        <v>515.71</v>
      </c>
      <c r="O26" s="6">
        <f t="shared" si="3"/>
        <v>515.71</v>
      </c>
      <c r="P26" s="6">
        <f t="shared" si="3"/>
        <v>515.71</v>
      </c>
      <c r="Q26" s="6">
        <f>(+P26+Q20)</f>
        <v>1031.42</v>
      </c>
    </row>
    <row r="27" spans="3:17">
      <c r="D27" s="4" t="str">
        <f>D21</f>
        <v>Difference</v>
      </c>
      <c r="E27" s="6">
        <f>SUM($E21:E21)</f>
        <v>0</v>
      </c>
      <c r="F27" s="6">
        <f>SUM($E21:F21)</f>
        <v>0</v>
      </c>
      <c r="G27" s="6">
        <f>SUM($E21:G21)</f>
        <v>0</v>
      </c>
      <c r="H27" s="6">
        <f>SUM($E21:H21)</f>
        <v>0</v>
      </c>
      <c r="I27" s="6">
        <f>SUM($E21:I21)</f>
        <v>332</v>
      </c>
      <c r="J27" s="6">
        <f>SUM($E21:J21)</f>
        <v>403</v>
      </c>
      <c r="K27" s="6">
        <f>SUM($E21:K21)</f>
        <v>463</v>
      </c>
      <c r="L27" s="6">
        <f>SUM($E21:L21)</f>
        <v>515.71</v>
      </c>
      <c r="M27" s="6">
        <f>SUM($E21:M21)</f>
        <v>515.71</v>
      </c>
      <c r="N27" s="6">
        <f>SUM($E21:N21)</f>
        <v>515.71</v>
      </c>
      <c r="O27" s="6">
        <f>SUM($E21:O21)</f>
        <v>515.71</v>
      </c>
      <c r="P27" s="6">
        <f>SUM($E21:P21)</f>
        <v>515.71</v>
      </c>
      <c r="Q27" s="6">
        <f>SUM(E27:P27)</f>
        <v>3776.55</v>
      </c>
    </row>
    <row r="28" spans="3:17">
      <c r="D28" s="4" t="str">
        <f>D22</f>
        <v>% realisation</v>
      </c>
      <c r="E28" s="10" t="e">
        <f t="shared" ref="E28:P28" si="4">E26/E25</f>
        <v>#DIV/0!</v>
      </c>
      <c r="F28" s="10" t="e">
        <f t="shared" si="4"/>
        <v>#DIV/0!</v>
      </c>
      <c r="G28" s="10" t="e">
        <f t="shared" si="4"/>
        <v>#DIV/0!</v>
      </c>
      <c r="H28" s="10" t="e">
        <f t="shared" si="4"/>
        <v>#DIV/0!</v>
      </c>
      <c r="I28" s="10" t="e">
        <f t="shared" si="4"/>
        <v>#DIV/0!</v>
      </c>
      <c r="J28" s="10" t="e">
        <f t="shared" si="4"/>
        <v>#DIV/0!</v>
      </c>
      <c r="K28" s="10" t="e">
        <f t="shared" si="4"/>
        <v>#DIV/0!</v>
      </c>
      <c r="L28" s="10" t="e">
        <f t="shared" si="4"/>
        <v>#DIV/0!</v>
      </c>
      <c r="M28" s="10" t="e">
        <f t="shared" si="4"/>
        <v>#DIV/0!</v>
      </c>
      <c r="N28" s="10" t="e">
        <f t="shared" si="4"/>
        <v>#DIV/0!</v>
      </c>
      <c r="O28" s="10" t="e">
        <f t="shared" si="4"/>
        <v>#DIV/0!</v>
      </c>
      <c r="P28" s="10" t="e">
        <f t="shared" si="4"/>
        <v>#DIV/0!</v>
      </c>
      <c r="Q28" s="6" t="e">
        <f>SUM(E28:P28)</f>
        <v>#DIV/0!</v>
      </c>
    </row>
    <row r="29" spans="3:17">
      <c r="D29" s="4" t="str">
        <f>D23</f>
        <v>Actual 24/25</v>
      </c>
      <c r="E29" s="6">
        <f>+E23</f>
        <v>0</v>
      </c>
      <c r="F29" s="6">
        <f>+F23+E29</f>
        <v>0</v>
      </c>
      <c r="G29" s="6">
        <f t="shared" ref="G29:P29" si="5">+G23+F29</f>
        <v>0</v>
      </c>
      <c r="H29" s="6">
        <f t="shared" si="5"/>
        <v>0</v>
      </c>
      <c r="I29" s="6">
        <f t="shared" si="5"/>
        <v>0</v>
      </c>
      <c r="J29" s="6">
        <f t="shared" si="5"/>
        <v>0</v>
      </c>
      <c r="K29" s="6">
        <f t="shared" si="5"/>
        <v>0</v>
      </c>
      <c r="L29" s="6">
        <f t="shared" si="5"/>
        <v>0</v>
      </c>
      <c r="M29" s="6">
        <f t="shared" si="5"/>
        <v>0</v>
      </c>
      <c r="N29" s="6">
        <f t="shared" si="5"/>
        <v>0</v>
      </c>
      <c r="O29" s="6">
        <f t="shared" si="5"/>
        <v>0</v>
      </c>
      <c r="P29" s="6">
        <f t="shared" si="5"/>
        <v>0</v>
      </c>
    </row>
    <row r="30" spans="3:17">
      <c r="D30" s="4" t="str">
        <f>'KPI 1a'!D30</f>
        <v>Actual 24/25</v>
      </c>
    </row>
  </sheetData>
  <mergeCells count="2">
    <mergeCell ref="J4:Q8"/>
    <mergeCell ref="J10:Q15"/>
  </mergeCells>
  <conditionalFormatting sqref="C3">
    <cfRule type="expression" dxfId="335" priority="2">
      <formula>S4&lt;S6</formula>
    </cfRule>
  </conditionalFormatting>
  <conditionalFormatting sqref="C4">
    <cfRule type="expression" dxfId="334" priority="1">
      <formula>AND(S4&gt;=S6,S4&lt;S5)</formula>
    </cfRule>
  </conditionalFormatting>
  <conditionalFormatting sqref="C5">
    <cfRule type="expression" dxfId="333" priority="3">
      <formula>S4&gt;=S5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4929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T30"/>
  <sheetViews>
    <sheetView workbookViewId="0">
      <selection activeCell="L1" sqref="L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>
      <c r="A1" s="5" t="s">
        <v>5</v>
      </c>
      <c r="B1" s="5" t="str">
        <f>'Dashboard Production Quality'!A48</f>
        <v>5e</v>
      </c>
      <c r="C1" s="5" t="str">
        <f>'Dashboard Production Quality'!B48</f>
        <v>Total Power Consumption</v>
      </c>
      <c r="G1" s="4" t="s">
        <v>11</v>
      </c>
      <c r="I1" s="13">
        <f>INDEX(E18:P18,Actual_month)</f>
        <v>46054</v>
      </c>
      <c r="L1" s="16"/>
      <c r="R1" s="6"/>
    </row>
    <row r="2" spans="1:20">
      <c r="A2" s="4" t="s">
        <v>15</v>
      </c>
      <c r="C2" s="4" t="s">
        <v>16</v>
      </c>
      <c r="R2" s="7"/>
    </row>
    <row r="3" spans="1:20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27">
        <f>INDEX(E26:P26,Actual_month)</f>
        <v>61742.01</v>
      </c>
      <c r="T4" s="26"/>
    </row>
    <row r="5" spans="1:20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26">
        <f>INDEX(E25:P25,Actual_month)</f>
        <v>73224.666666666672</v>
      </c>
      <c r="T5" s="26"/>
    </row>
    <row r="6" spans="1:20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26">
        <f>+S5*R6</f>
        <v>65902.200000000012</v>
      </c>
      <c r="T6" s="26"/>
    </row>
    <row r="7" spans="1:20">
      <c r="J7" s="199"/>
      <c r="K7" s="200"/>
      <c r="L7" s="200"/>
      <c r="M7" s="200"/>
      <c r="N7" s="200"/>
      <c r="O7" s="200"/>
      <c r="P7" s="200"/>
      <c r="Q7" s="201"/>
    </row>
    <row r="8" spans="1:20" ht="15" thickBot="1">
      <c r="J8" s="202"/>
      <c r="K8" s="203"/>
      <c r="L8" s="203"/>
      <c r="M8" s="203"/>
      <c r="N8" s="203"/>
      <c r="O8" s="203"/>
      <c r="P8" s="203"/>
      <c r="Q8" s="204"/>
    </row>
    <row r="9" spans="1:20" ht="15" thickBot="1">
      <c r="J9" s="4" t="s">
        <v>14</v>
      </c>
    </row>
    <row r="10" spans="1:20">
      <c r="J10" s="196"/>
      <c r="K10" s="197"/>
      <c r="L10" s="197"/>
      <c r="M10" s="197"/>
      <c r="N10" s="197"/>
      <c r="O10" s="197"/>
      <c r="P10" s="197"/>
      <c r="Q10" s="198"/>
    </row>
    <row r="11" spans="1:20">
      <c r="J11" s="199"/>
      <c r="K11" s="200"/>
      <c r="L11" s="200"/>
      <c r="M11" s="200"/>
      <c r="N11" s="200"/>
      <c r="O11" s="200"/>
      <c r="P11" s="200"/>
      <c r="Q11" s="201"/>
    </row>
    <row r="12" spans="1:20">
      <c r="J12" s="199"/>
      <c r="K12" s="200"/>
      <c r="L12" s="200"/>
      <c r="M12" s="200"/>
      <c r="N12" s="200"/>
      <c r="O12" s="200"/>
      <c r="P12" s="200"/>
      <c r="Q12" s="201"/>
    </row>
    <row r="13" spans="1:20">
      <c r="J13" s="199"/>
      <c r="K13" s="200"/>
      <c r="L13" s="200"/>
      <c r="M13" s="200"/>
      <c r="N13" s="200"/>
      <c r="O13" s="200"/>
      <c r="P13" s="200"/>
      <c r="Q13" s="201"/>
    </row>
    <row r="14" spans="1:20">
      <c r="J14" s="199"/>
      <c r="K14" s="200"/>
      <c r="L14" s="200"/>
      <c r="M14" s="200"/>
      <c r="N14" s="200"/>
      <c r="O14" s="200"/>
      <c r="P14" s="200"/>
      <c r="Q14" s="201"/>
    </row>
    <row r="15" spans="1:20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12" t="s">
        <v>0</v>
      </c>
    </row>
    <row r="19" spans="3:17">
      <c r="D19" s="4" t="str">
        <f>'KPI 1a'!D19</f>
        <v>Budget 25/26</v>
      </c>
      <c r="E19" s="6">
        <f>Budget2526!E44</f>
        <v>9153.0833333333339</v>
      </c>
      <c r="F19" s="6">
        <f>Budget2526!F44</f>
        <v>9153.0833333333339</v>
      </c>
      <c r="G19" s="6">
        <f>Budget2526!G44</f>
        <v>9153.0833333333339</v>
      </c>
      <c r="H19" s="6">
        <f>Budget2526!H44</f>
        <v>9153.0833333333339</v>
      </c>
      <c r="I19" s="6">
        <f>Budget2526!I44</f>
        <v>9153.0833333333339</v>
      </c>
      <c r="J19" s="6">
        <f>Budget2526!J44</f>
        <v>9153.0833333333339</v>
      </c>
      <c r="K19" s="6">
        <f>Budget2526!K44</f>
        <v>9153.0833333333339</v>
      </c>
      <c r="L19" s="6">
        <f>Budget2526!L44</f>
        <v>9153.0833333333339</v>
      </c>
      <c r="M19" s="6">
        <f>Budget2526!M44</f>
        <v>9153.0833333333339</v>
      </c>
      <c r="N19" s="6">
        <f>Budget2526!N44</f>
        <v>9153.0833333333339</v>
      </c>
      <c r="O19" s="6">
        <f>Budget2526!O44</f>
        <v>9153.0833333333339</v>
      </c>
      <c r="P19" s="6">
        <f>Budget2526!P44</f>
        <v>9153.0833333333339</v>
      </c>
      <c r="Q19" s="6">
        <f>SUM(E19:P19)</f>
        <v>109836.99999999999</v>
      </c>
    </row>
    <row r="20" spans="3:17">
      <c r="D20" s="4" t="str">
        <f>'KPI 1a'!D20</f>
        <v>Actual 25/26</v>
      </c>
      <c r="E20" s="6">
        <f>'ACTUAL 2526'!D44</f>
        <v>10880</v>
      </c>
      <c r="F20" s="6">
        <f>'ACTUAL 2526'!E44</f>
        <v>6186</v>
      </c>
      <c r="G20" s="6">
        <f>'ACTUAL 2526'!F44</f>
        <v>5356</v>
      </c>
      <c r="H20" s="6">
        <f>'ACTUAL 2526'!G44</f>
        <v>5972</v>
      </c>
      <c r="I20" s="6">
        <f>'ACTUAL 2526'!H44</f>
        <v>6276</v>
      </c>
      <c r="J20" s="6">
        <f>'ACTUAL 2526'!I44</f>
        <v>6883</v>
      </c>
      <c r="K20" s="6">
        <f>'ACTUAL 2526'!J44</f>
        <v>9700.2999999999993</v>
      </c>
      <c r="L20" s="6">
        <f>'ACTUAL 2526'!K44</f>
        <v>10488.71</v>
      </c>
      <c r="M20" s="6">
        <f>'ACTUAL 2526'!L44</f>
        <v>0</v>
      </c>
      <c r="N20" s="6">
        <f>'ACTUAL 2526'!M44</f>
        <v>0</v>
      </c>
      <c r="O20" s="6">
        <f>'ACTUAL 2526'!N44</f>
        <v>0</v>
      </c>
      <c r="P20" s="6">
        <f>'ACTUAL 2526'!O44</f>
        <v>0</v>
      </c>
      <c r="Q20" s="6">
        <f>SUM(E20:P20)</f>
        <v>61742.01</v>
      </c>
    </row>
    <row r="21" spans="3:17">
      <c r="D21" s="4" t="str">
        <f>'KPI 1a'!D21</f>
        <v>Difference</v>
      </c>
      <c r="E21" s="6">
        <f>IF(E20=0,0,E20-E19)</f>
        <v>1726.9166666666661</v>
      </c>
      <c r="F21" s="6">
        <f t="shared" ref="F21:P21" si="0">IF(F20=0,0,F20-F19)</f>
        <v>-2967.0833333333339</v>
      </c>
      <c r="G21" s="6">
        <f t="shared" si="0"/>
        <v>-3797.0833333333339</v>
      </c>
      <c r="H21" s="6">
        <f t="shared" si="0"/>
        <v>-3181.0833333333339</v>
      </c>
      <c r="I21" s="6">
        <f t="shared" si="0"/>
        <v>-2877.0833333333339</v>
      </c>
      <c r="J21" s="6">
        <f t="shared" si="0"/>
        <v>-2270.0833333333339</v>
      </c>
      <c r="K21" s="6">
        <f t="shared" si="0"/>
        <v>547.21666666666533</v>
      </c>
      <c r="L21" s="6">
        <f t="shared" si="0"/>
        <v>1335.6266666666652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-11482.656666666673</v>
      </c>
    </row>
    <row r="22" spans="3:17">
      <c r="D22" s="4" t="str">
        <f>'KPI 1a'!D22</f>
        <v>% realisation</v>
      </c>
      <c r="E22" s="10">
        <f>E20/E19</f>
        <v>1.1886704844451323</v>
      </c>
      <c r="F22" s="10">
        <f t="shared" ref="F22:P22" si="1">F20/F19</f>
        <v>0.67583783242441064</v>
      </c>
      <c r="G22" s="10">
        <f t="shared" si="1"/>
        <v>0.58515800686471764</v>
      </c>
      <c r="H22" s="10">
        <f t="shared" si="1"/>
        <v>0.65245773282227293</v>
      </c>
      <c r="I22" s="10">
        <f t="shared" si="1"/>
        <v>0.68567058459353403</v>
      </c>
      <c r="J22" s="10">
        <f t="shared" si="1"/>
        <v>0.75198703533417699</v>
      </c>
      <c r="K22" s="10">
        <f t="shared" si="1"/>
        <v>1.0597849540683011</v>
      </c>
      <c r="L22" s="10">
        <f t="shared" si="1"/>
        <v>1.1459209555978402</v>
      </c>
      <c r="M22" s="10">
        <f t="shared" si="1"/>
        <v>0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6">
        <f>SUM(E22:P22)</f>
        <v>6.7454875861503858</v>
      </c>
    </row>
    <row r="23" spans="3:17">
      <c r="D23" s="4" t="str">
        <f>'KPI 1a'!D23</f>
        <v>Actual 24/25</v>
      </c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>
        <f>Actual2021!P32</f>
        <v>0</v>
      </c>
    </row>
    <row r="24" spans="3:17">
      <c r="C24" s="8" t="s">
        <v>4</v>
      </c>
      <c r="E24" s="12">
        <f>E18</f>
        <v>45839</v>
      </c>
      <c r="F24" s="12">
        <f t="shared" ref="F24:Q24" si="2">F18</f>
        <v>45870</v>
      </c>
      <c r="G24" s="12">
        <f t="shared" si="2"/>
        <v>45901</v>
      </c>
      <c r="H24" s="12">
        <f t="shared" si="2"/>
        <v>45931</v>
      </c>
      <c r="I24" s="12">
        <f t="shared" si="2"/>
        <v>45962</v>
      </c>
      <c r="J24" s="12">
        <f t="shared" si="2"/>
        <v>45992</v>
      </c>
      <c r="K24" s="12">
        <f t="shared" si="2"/>
        <v>46023</v>
      </c>
      <c r="L24" s="12">
        <f t="shared" si="2"/>
        <v>46054</v>
      </c>
      <c r="M24" s="12">
        <f t="shared" si="2"/>
        <v>46082</v>
      </c>
      <c r="N24" s="12">
        <f t="shared" si="2"/>
        <v>46113</v>
      </c>
      <c r="O24" s="12">
        <f t="shared" si="2"/>
        <v>46143</v>
      </c>
      <c r="P24" s="12">
        <f t="shared" si="2"/>
        <v>46174</v>
      </c>
      <c r="Q24" s="12" t="str">
        <f t="shared" si="2"/>
        <v>Total</v>
      </c>
    </row>
    <row r="25" spans="3:17">
      <c r="D25" s="4" t="str">
        <f>D19</f>
        <v>Budget 25/26</v>
      </c>
      <c r="E25" s="6">
        <f>+E19</f>
        <v>9153.0833333333339</v>
      </c>
      <c r="F25" s="6">
        <f>+F19+E25</f>
        <v>18306.166666666668</v>
      </c>
      <c r="G25" s="6">
        <f>F25+G19</f>
        <v>27459.25</v>
      </c>
      <c r="H25" s="6">
        <f>+H19+G25</f>
        <v>36612.333333333336</v>
      </c>
      <c r="I25" s="6">
        <f>H25+I19</f>
        <v>45765.416666666672</v>
      </c>
      <c r="J25" s="6">
        <f>+J19+I25</f>
        <v>54918.500000000007</v>
      </c>
      <c r="K25" s="6">
        <f>J25+K19</f>
        <v>64071.583333333343</v>
      </c>
      <c r="L25" s="6">
        <f>+L19+K25</f>
        <v>73224.666666666672</v>
      </c>
      <c r="M25" s="6">
        <f>L25+M19</f>
        <v>82377.75</v>
      </c>
      <c r="N25" s="6">
        <f>+N19+M25</f>
        <v>91530.833333333328</v>
      </c>
      <c r="O25" s="6">
        <f>N25+O19</f>
        <v>100683.91666666666</v>
      </c>
      <c r="P25" s="6">
        <f>+P19+O25</f>
        <v>109836.99999999999</v>
      </c>
      <c r="Q25" s="6">
        <f>SUM(E25:P25)</f>
        <v>713940.5</v>
      </c>
    </row>
    <row r="26" spans="3:17">
      <c r="D26" s="4" t="str">
        <f>D20</f>
        <v>Actual 25/26</v>
      </c>
      <c r="E26" s="6">
        <f>+E20</f>
        <v>10880</v>
      </c>
      <c r="F26" s="6">
        <f>E26+F20</f>
        <v>17066</v>
      </c>
      <c r="G26" s="6">
        <f>F26+G20</f>
        <v>22422</v>
      </c>
      <c r="H26" s="6">
        <f>G26+H20</f>
        <v>28394</v>
      </c>
      <c r="I26" s="6">
        <f t="shared" ref="I26:P26" si="3">H26+I20</f>
        <v>34670</v>
      </c>
      <c r="J26" s="6">
        <f t="shared" si="3"/>
        <v>41553</v>
      </c>
      <c r="K26" s="6">
        <f>J26+K20</f>
        <v>51253.3</v>
      </c>
      <c r="L26" s="6">
        <f t="shared" si="3"/>
        <v>61742.01</v>
      </c>
      <c r="M26" s="6">
        <f t="shared" si="3"/>
        <v>61742.01</v>
      </c>
      <c r="N26" s="6">
        <f t="shared" si="3"/>
        <v>61742.01</v>
      </c>
      <c r="O26" s="6">
        <f t="shared" si="3"/>
        <v>61742.01</v>
      </c>
      <c r="P26" s="6">
        <f t="shared" si="3"/>
        <v>61742.01</v>
      </c>
      <c r="Q26" s="6">
        <f>(+P26+Q20)</f>
        <v>123484.02</v>
      </c>
    </row>
    <row r="27" spans="3:17">
      <c r="D27" s="4" t="str">
        <f>D21</f>
        <v>Difference</v>
      </c>
      <c r="E27" s="6">
        <f>SUM($E21:E21)</f>
        <v>1726.9166666666661</v>
      </c>
      <c r="F27" s="6">
        <f>SUM($E21:F21)</f>
        <v>-1240.1666666666679</v>
      </c>
      <c r="G27" s="6">
        <f>SUM($E21:G21)</f>
        <v>-5037.2500000000018</v>
      </c>
      <c r="H27" s="6">
        <f>SUM($E21:H21)</f>
        <v>-8218.3333333333358</v>
      </c>
      <c r="I27" s="6">
        <f>SUM($E21:I21)</f>
        <v>-11095.41666666667</v>
      </c>
      <c r="J27" s="6">
        <f>SUM($E21:J21)</f>
        <v>-13365.500000000004</v>
      </c>
      <c r="K27" s="6">
        <f>SUM($E21:K21)</f>
        <v>-12818.283333333338</v>
      </c>
      <c r="L27" s="6">
        <f>SUM($E21:L21)</f>
        <v>-11482.656666666673</v>
      </c>
      <c r="M27" s="6">
        <f>SUM($E21:M21)</f>
        <v>-11482.656666666673</v>
      </c>
      <c r="N27" s="6">
        <f>SUM($E21:N21)</f>
        <v>-11482.656666666673</v>
      </c>
      <c r="O27" s="6">
        <f>SUM($E21:O21)</f>
        <v>-11482.656666666673</v>
      </c>
      <c r="P27" s="6">
        <f>SUM($E21:P21)</f>
        <v>-11482.656666666673</v>
      </c>
      <c r="Q27" s="6">
        <f>SUM(E27:P27)</f>
        <v>-107461.31666666674</v>
      </c>
    </row>
    <row r="28" spans="3:17">
      <c r="D28" s="4" t="str">
        <f>D22</f>
        <v>% realisation</v>
      </c>
      <c r="E28" s="10">
        <f t="shared" ref="E28:P28" si="4">E26/E25</f>
        <v>1.1886704844451323</v>
      </c>
      <c r="F28" s="10">
        <f t="shared" si="4"/>
        <v>0.93225415843477144</v>
      </c>
      <c r="G28" s="10">
        <f t="shared" si="4"/>
        <v>0.81655544124475354</v>
      </c>
      <c r="H28" s="10">
        <f t="shared" si="4"/>
        <v>0.77553101413913339</v>
      </c>
      <c r="I28" s="10">
        <f t="shared" si="4"/>
        <v>0.75755892823001347</v>
      </c>
      <c r="J28" s="10">
        <f t="shared" si="4"/>
        <v>0.75663027941404071</v>
      </c>
      <c r="K28" s="10">
        <f t="shared" si="4"/>
        <v>0.79993809007893513</v>
      </c>
      <c r="L28" s="10">
        <f t="shared" si="4"/>
        <v>0.84318594826879834</v>
      </c>
      <c r="M28" s="10">
        <f t="shared" si="4"/>
        <v>0.74949862068337625</v>
      </c>
      <c r="N28" s="10">
        <f t="shared" si="4"/>
        <v>0.67454875861503871</v>
      </c>
      <c r="O28" s="10">
        <f t="shared" si="4"/>
        <v>0.61322614419548971</v>
      </c>
      <c r="P28" s="10">
        <f t="shared" si="4"/>
        <v>0.5621239655125323</v>
      </c>
      <c r="Q28" s="6">
        <f>SUM(E28:P28)</f>
        <v>9.4697218332620157</v>
      </c>
    </row>
    <row r="29" spans="3:17">
      <c r="D29" s="4" t="str">
        <f>D23</f>
        <v>Actual 24/25</v>
      </c>
      <c r="E29" s="6">
        <f>+E23</f>
        <v>0</v>
      </c>
      <c r="F29" s="6">
        <f>+F23+E29</f>
        <v>0</v>
      </c>
      <c r="G29" s="6">
        <f t="shared" ref="G29:P29" si="5">+G23+F29</f>
        <v>0</v>
      </c>
      <c r="H29" s="6">
        <f t="shared" si="5"/>
        <v>0</v>
      </c>
      <c r="I29" s="6">
        <f t="shared" si="5"/>
        <v>0</v>
      </c>
      <c r="J29" s="6">
        <f t="shared" si="5"/>
        <v>0</v>
      </c>
      <c r="K29" s="6">
        <f t="shared" si="5"/>
        <v>0</v>
      </c>
      <c r="L29" s="6">
        <f t="shared" si="5"/>
        <v>0</v>
      </c>
      <c r="M29" s="6">
        <f t="shared" si="5"/>
        <v>0</v>
      </c>
      <c r="N29" s="6">
        <f t="shared" si="5"/>
        <v>0</v>
      </c>
      <c r="O29" s="6">
        <f t="shared" si="5"/>
        <v>0</v>
      </c>
      <c r="P29" s="6">
        <f t="shared" si="5"/>
        <v>0</v>
      </c>
    </row>
    <row r="30" spans="3:17">
      <c r="D30" s="4" t="str">
        <f>'KPI 1a'!D30</f>
        <v>Actual 24/25</v>
      </c>
    </row>
  </sheetData>
  <mergeCells count="2">
    <mergeCell ref="J4:Q8"/>
    <mergeCell ref="J10:Q15"/>
  </mergeCells>
  <conditionalFormatting sqref="C3">
    <cfRule type="expression" dxfId="332" priority="2">
      <formula>S4&lt;S6</formula>
    </cfRule>
  </conditionalFormatting>
  <conditionalFormatting sqref="C4">
    <cfRule type="expression" dxfId="331" priority="1">
      <formula>AND(S4&gt;=S6,S4&lt;S5)</formula>
    </cfRule>
  </conditionalFormatting>
  <conditionalFormatting sqref="C5">
    <cfRule type="expression" dxfId="330" priority="3">
      <formula>S4&gt;=S5</formula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5954" r:id="rId3" name="Spinner 2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T30"/>
  <sheetViews>
    <sheetView workbookViewId="0">
      <selection activeCell="P20" sqref="P20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>
      <c r="A1" s="5" t="s">
        <v>5</v>
      </c>
      <c r="B1" s="5" t="str">
        <f>'Dashboard Production Quality'!A49</f>
        <v>5f</v>
      </c>
      <c r="C1" s="5" t="str">
        <f>'Dashboard Production Quality'!B49</f>
        <v>% Solar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20">
      <c r="A2" s="4" t="s">
        <v>15</v>
      </c>
      <c r="C2" s="4" t="s">
        <v>16</v>
      </c>
      <c r="R2" s="7"/>
    </row>
    <row r="3" spans="1:20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27">
        <f>INDEX(E26:P26,Actual_month)</f>
        <v>9.3032481231294928E-3</v>
      </c>
      <c r="T4" s="26"/>
    </row>
    <row r="5" spans="1:20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26">
        <f>INDEX(E25:P25,Actual_month)</f>
        <v>0</v>
      </c>
      <c r="T5" s="26"/>
    </row>
    <row r="6" spans="1:20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26">
        <f>+S5*R6</f>
        <v>0</v>
      </c>
      <c r="T6" s="26"/>
    </row>
    <row r="7" spans="1:20">
      <c r="J7" s="199"/>
      <c r="K7" s="200"/>
      <c r="L7" s="200"/>
      <c r="M7" s="200"/>
      <c r="N7" s="200"/>
      <c r="O7" s="200"/>
      <c r="P7" s="200"/>
      <c r="Q7" s="201"/>
    </row>
    <row r="8" spans="1:20" ht="15" thickBot="1">
      <c r="J8" s="202"/>
      <c r="K8" s="203"/>
      <c r="L8" s="203"/>
      <c r="M8" s="203"/>
      <c r="N8" s="203"/>
      <c r="O8" s="203"/>
      <c r="P8" s="203"/>
      <c r="Q8" s="204"/>
    </row>
    <row r="9" spans="1:20" ht="15" thickBot="1">
      <c r="J9" s="4" t="s">
        <v>14</v>
      </c>
    </row>
    <row r="10" spans="1:20">
      <c r="J10" s="196"/>
      <c r="K10" s="197"/>
      <c r="L10" s="197"/>
      <c r="M10" s="197"/>
      <c r="N10" s="197"/>
      <c r="O10" s="197"/>
      <c r="P10" s="197"/>
      <c r="Q10" s="198"/>
    </row>
    <row r="11" spans="1:20">
      <c r="J11" s="199"/>
      <c r="K11" s="200"/>
      <c r="L11" s="200"/>
      <c r="M11" s="200"/>
      <c r="N11" s="200"/>
      <c r="O11" s="200"/>
      <c r="P11" s="200"/>
      <c r="Q11" s="201"/>
    </row>
    <row r="12" spans="1:20">
      <c r="J12" s="199"/>
      <c r="K12" s="200"/>
      <c r="L12" s="200"/>
      <c r="M12" s="200"/>
      <c r="N12" s="200"/>
      <c r="O12" s="200"/>
      <c r="P12" s="200"/>
      <c r="Q12" s="201"/>
    </row>
    <row r="13" spans="1:20">
      <c r="J13" s="199"/>
      <c r="K13" s="200"/>
      <c r="L13" s="200"/>
      <c r="M13" s="200"/>
      <c r="N13" s="200"/>
      <c r="O13" s="200"/>
      <c r="P13" s="200"/>
      <c r="Q13" s="201"/>
    </row>
    <row r="14" spans="1:20">
      <c r="J14" s="199"/>
      <c r="K14" s="200"/>
      <c r="L14" s="200"/>
      <c r="M14" s="200"/>
      <c r="N14" s="200"/>
      <c r="O14" s="200"/>
      <c r="P14" s="200"/>
      <c r="Q14" s="201"/>
    </row>
    <row r="15" spans="1:20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12" t="s">
        <v>0</v>
      </c>
    </row>
    <row r="19" spans="3:17">
      <c r="D19" s="4" t="str">
        <f>'KPI 1a'!D19</f>
        <v>Budget 25/26</v>
      </c>
      <c r="E19" s="10">
        <f>Budget2526!E45</f>
        <v>0</v>
      </c>
      <c r="F19" s="10">
        <f>Budget2526!F45</f>
        <v>0</v>
      </c>
      <c r="G19" s="10">
        <f>Budget2526!G45</f>
        <v>0</v>
      </c>
      <c r="H19" s="10">
        <f>Budget2526!H45</f>
        <v>0</v>
      </c>
      <c r="I19" s="10">
        <f>Budget2526!I45</f>
        <v>0</v>
      </c>
      <c r="J19" s="10">
        <f>Budget2526!J45</f>
        <v>0</v>
      </c>
      <c r="K19" s="10">
        <f>Budget2526!K45</f>
        <v>0</v>
      </c>
      <c r="L19" s="10">
        <f>Budget2526!L45</f>
        <v>0</v>
      </c>
      <c r="M19" s="10">
        <f>Budget2526!M45</f>
        <v>0</v>
      </c>
      <c r="N19" s="10">
        <f>Budget2526!N45</f>
        <v>0</v>
      </c>
      <c r="O19" s="10">
        <f>Budget2526!O45</f>
        <v>0</v>
      </c>
      <c r="P19" s="10">
        <f>Budget2526!P45</f>
        <v>0</v>
      </c>
      <c r="Q19" s="10">
        <f>AVERAGE(E19:P19)</f>
        <v>0</v>
      </c>
    </row>
    <row r="20" spans="3:17">
      <c r="D20" s="4" t="str">
        <f>'KPI 1a'!D20</f>
        <v>Actual 25/26</v>
      </c>
      <c r="E20" s="10">
        <f>'ACTUAL 2526'!D45</f>
        <v>0</v>
      </c>
      <c r="F20" s="10">
        <f>'ACTUAL 2526'!E45</f>
        <v>0</v>
      </c>
      <c r="G20" s="10">
        <f>'ACTUAL 2526'!F45</f>
        <v>0</v>
      </c>
      <c r="H20" s="10">
        <f>'ACTUAL 2526'!G45</f>
        <v>0</v>
      </c>
      <c r="I20" s="10">
        <f>'ACTUAL 2526'!H45</f>
        <v>5.2899936265137032E-2</v>
      </c>
      <c r="J20" s="10">
        <f>'ACTUAL 2526'!I45</f>
        <v>1.0315269504576494E-2</v>
      </c>
      <c r="K20" s="10">
        <f>'ACTUAL 2526'!J45</f>
        <v>6.1853757100295871E-3</v>
      </c>
      <c r="L20" s="10">
        <f>'ACTUAL 2526'!K45</f>
        <v>5.0254035052928348E-3</v>
      </c>
      <c r="M20" s="10" t="e">
        <f>'ACTUAL 2526'!L45</f>
        <v>#DIV/0!</v>
      </c>
      <c r="N20" s="10" t="e">
        <f>'ACTUAL 2526'!M45</f>
        <v>#DIV/0!</v>
      </c>
      <c r="O20" s="10" t="e">
        <f>'ACTUAL 2526'!N45</f>
        <v>#DIV/0!</v>
      </c>
      <c r="P20" s="10" t="e">
        <f>'ACTUAL 2526'!O45</f>
        <v>#DIV/0!</v>
      </c>
      <c r="Q20" s="10">
        <f>'ACTUAL 2526'!P45</f>
        <v>0</v>
      </c>
    </row>
    <row r="21" spans="3:17">
      <c r="D21" s="4" t="str">
        <f>'KPI 1a'!D21</f>
        <v>Difference</v>
      </c>
      <c r="E21" s="6">
        <f>IF(E20=0,0,E20-E19)</f>
        <v>0</v>
      </c>
      <c r="F21" s="6">
        <f t="shared" ref="F21:P21" si="0">IF(F20=0,0,F20-F19)</f>
        <v>0</v>
      </c>
      <c r="G21" s="6">
        <f t="shared" si="0"/>
        <v>0</v>
      </c>
      <c r="H21" s="6">
        <f t="shared" si="0"/>
        <v>0</v>
      </c>
      <c r="I21" s="6">
        <f t="shared" si="0"/>
        <v>5.2899936265137032E-2</v>
      </c>
      <c r="J21" s="6">
        <f t="shared" si="0"/>
        <v>1.0315269504576494E-2</v>
      </c>
      <c r="K21" s="6">
        <f t="shared" si="0"/>
        <v>6.1853757100295871E-3</v>
      </c>
      <c r="L21" s="6">
        <f t="shared" si="0"/>
        <v>5.0254035052928348E-3</v>
      </c>
      <c r="M21" s="6" t="e">
        <f t="shared" si="0"/>
        <v>#DIV/0!</v>
      </c>
      <c r="N21" s="6" t="e">
        <f t="shared" si="0"/>
        <v>#DIV/0!</v>
      </c>
      <c r="O21" s="6" t="e">
        <f t="shared" si="0"/>
        <v>#DIV/0!</v>
      </c>
      <c r="P21" s="6" t="e">
        <f t="shared" si="0"/>
        <v>#DIV/0!</v>
      </c>
      <c r="Q21" s="6" t="e">
        <f>SUM(E21:P21)</f>
        <v>#DIV/0!</v>
      </c>
    </row>
    <row r="22" spans="3:17">
      <c r="D22" s="4" t="str">
        <f>'KPI 1a'!D22</f>
        <v>% realisation</v>
      </c>
      <c r="E22" s="10" t="e">
        <f>E20/E19</f>
        <v>#DIV/0!</v>
      </c>
      <c r="F22" s="10" t="e">
        <f t="shared" ref="F22:P22" si="1">F20/F19</f>
        <v>#DIV/0!</v>
      </c>
      <c r="G22" s="10" t="e">
        <f t="shared" si="1"/>
        <v>#DIV/0!</v>
      </c>
      <c r="H22" s="10" t="e">
        <f t="shared" si="1"/>
        <v>#DIV/0!</v>
      </c>
      <c r="I22" s="10" t="e">
        <f t="shared" si="1"/>
        <v>#DIV/0!</v>
      </c>
      <c r="J22" s="10" t="e">
        <f t="shared" si="1"/>
        <v>#DIV/0!</v>
      </c>
      <c r="K22" s="10" t="e">
        <f t="shared" si="1"/>
        <v>#DIV/0!</v>
      </c>
      <c r="L22" s="10" t="e">
        <f t="shared" si="1"/>
        <v>#DIV/0!</v>
      </c>
      <c r="M22" s="10" t="e">
        <f t="shared" si="1"/>
        <v>#DIV/0!</v>
      </c>
      <c r="N22" s="10" t="e">
        <f t="shared" si="1"/>
        <v>#DIV/0!</v>
      </c>
      <c r="O22" s="10" t="e">
        <f t="shared" si="1"/>
        <v>#DIV/0!</v>
      </c>
      <c r="P22" s="10" t="e">
        <f t="shared" si="1"/>
        <v>#DIV/0!</v>
      </c>
      <c r="Q22" s="6" t="e">
        <f>SUM(E22:P22)</f>
        <v>#DIV/0!</v>
      </c>
    </row>
    <row r="23" spans="3:17">
      <c r="D23" s="4" t="str">
        <f>'KPI 1a'!D23</f>
        <v>Actual 24/25</v>
      </c>
      <c r="E23" s="10">
        <f>Actual2425!D46</f>
        <v>0.34926469883237737</v>
      </c>
      <c r="F23" s="10">
        <f>Actual2425!E46</f>
        <v>0.22236034501452112</v>
      </c>
      <c r="G23" s="10">
        <f>Actual2425!F46</f>
        <v>0.24445454985966308</v>
      </c>
      <c r="H23" s="10">
        <f>Actual2425!G46</f>
        <v>0.25718218301002077</v>
      </c>
      <c r="I23" s="10">
        <f>Actual2425!H46</f>
        <v>0.24421336153498266</v>
      </c>
      <c r="J23" s="10">
        <f>Actual2425!I46</f>
        <v>0.30887112792039273</v>
      </c>
      <c r="K23" s="10">
        <f>Actual2425!J46</f>
        <v>0.23178834681733024</v>
      </c>
      <c r="L23" s="10">
        <f>Actual2425!K46</f>
        <v>0.2732824931270853</v>
      </c>
      <c r="M23" s="10">
        <f>Actual2425!L46</f>
        <v>0.2545282899426688</v>
      </c>
      <c r="N23" s="10">
        <f>Actual2425!M46</f>
        <v>0.27216619309352097</v>
      </c>
      <c r="O23" s="10">
        <f>Actual2425!N46</f>
        <v>0.21443608949422263</v>
      </c>
      <c r="P23" s="10">
        <f>Actual2425!O46</f>
        <v>0.26233689861074849</v>
      </c>
      <c r="Q23" s="69">
        <f>Actual2021!P32</f>
        <v>0</v>
      </c>
    </row>
    <row r="24" spans="3:17">
      <c r="C24" s="8" t="s">
        <v>4</v>
      </c>
      <c r="E24" s="12">
        <f>E18</f>
        <v>45839</v>
      </c>
      <c r="F24" s="12">
        <f t="shared" ref="F24:Q24" si="2">F18</f>
        <v>45870</v>
      </c>
      <c r="G24" s="12">
        <f t="shared" si="2"/>
        <v>45901</v>
      </c>
      <c r="H24" s="12">
        <f t="shared" si="2"/>
        <v>45931</v>
      </c>
      <c r="I24" s="12">
        <f t="shared" si="2"/>
        <v>45962</v>
      </c>
      <c r="J24" s="12">
        <f t="shared" si="2"/>
        <v>45992</v>
      </c>
      <c r="K24" s="12">
        <f t="shared" si="2"/>
        <v>46023</v>
      </c>
      <c r="L24" s="12">
        <f t="shared" si="2"/>
        <v>46054</v>
      </c>
      <c r="M24" s="12">
        <f t="shared" si="2"/>
        <v>46082</v>
      </c>
      <c r="N24" s="12">
        <f t="shared" si="2"/>
        <v>46113</v>
      </c>
      <c r="O24" s="12">
        <f t="shared" si="2"/>
        <v>46143</v>
      </c>
      <c r="P24" s="12">
        <f t="shared" si="2"/>
        <v>46174</v>
      </c>
      <c r="Q24" s="12" t="str">
        <f t="shared" si="2"/>
        <v>Total</v>
      </c>
    </row>
    <row r="25" spans="3:17">
      <c r="D25" s="4" t="str">
        <f>D19</f>
        <v>Budget 25/26</v>
      </c>
      <c r="E25" s="10">
        <f>AVERAGE($E19:P19)</f>
        <v>0</v>
      </c>
      <c r="F25" s="10">
        <f>AVERAGE($E19:Q19)</f>
        <v>0</v>
      </c>
      <c r="G25" s="10">
        <f>AVERAGE($E19:R19)</f>
        <v>0</v>
      </c>
      <c r="H25" s="10">
        <f>AVERAGE($E19:S19)</f>
        <v>0</v>
      </c>
      <c r="I25" s="10">
        <f>AVERAGE($E19:T19)</f>
        <v>0</v>
      </c>
      <c r="J25" s="10">
        <f>AVERAGE($E19:U19)</f>
        <v>0</v>
      </c>
      <c r="K25" s="10">
        <f>AVERAGE($E19:V19)</f>
        <v>0</v>
      </c>
      <c r="L25" s="10">
        <f>AVERAGE($E19:W19)</f>
        <v>0</v>
      </c>
      <c r="M25" s="10">
        <f>AVERAGE($E19:X19)</f>
        <v>0</v>
      </c>
      <c r="N25" s="10">
        <f>AVERAGE($E19:Y19)</f>
        <v>0</v>
      </c>
      <c r="O25" s="10">
        <f>AVERAGE($E19:Z19)</f>
        <v>0</v>
      </c>
      <c r="P25" s="10">
        <f>AVERAGE($E19:AA19)</f>
        <v>0</v>
      </c>
      <c r="Q25" s="10">
        <f>AVERAGE(E25:P25)</f>
        <v>0</v>
      </c>
    </row>
    <row r="26" spans="3:17">
      <c r="D26" s="4" t="str">
        <f>D20</f>
        <v>Actual 25/26</v>
      </c>
      <c r="E26" s="10">
        <f>AVERAGE($E20:E20)</f>
        <v>0</v>
      </c>
      <c r="F26" s="10">
        <f>AVERAGE($E20:F20)</f>
        <v>0</v>
      </c>
      <c r="G26" s="10">
        <f>AVERAGE($E20:G20)</f>
        <v>0</v>
      </c>
      <c r="H26" s="10">
        <f>AVERAGE($E20:H20)</f>
        <v>0</v>
      </c>
      <c r="I26" s="10">
        <f>AVERAGE($E20:I20)</f>
        <v>1.0579987253027407E-2</v>
      </c>
      <c r="J26" s="10">
        <f>AVERAGE($E20:J20)</f>
        <v>1.0535867628285588E-2</v>
      </c>
      <c r="K26" s="10">
        <f>AVERAGE($E20:K20)</f>
        <v>9.9143687828204437E-3</v>
      </c>
      <c r="L26" s="10">
        <f>AVERAGE($E20:L20)</f>
        <v>9.3032481231294928E-3</v>
      </c>
      <c r="M26" s="10" t="e">
        <f>AVERAGE($E20:M20)</f>
        <v>#DIV/0!</v>
      </c>
      <c r="N26" s="10" t="e">
        <f>AVERAGE($E20:N20)</f>
        <v>#DIV/0!</v>
      </c>
      <c r="O26" s="10" t="e">
        <f>AVERAGE($E20:O20)</f>
        <v>#DIV/0!</v>
      </c>
      <c r="P26" s="10" t="e">
        <f>AVERAGE($E20:P20)</f>
        <v>#DIV/0!</v>
      </c>
      <c r="Q26" s="6" t="e">
        <f>(+P26+Q20)</f>
        <v>#DIV/0!</v>
      </c>
    </row>
    <row r="27" spans="3:17">
      <c r="D27" s="4" t="str">
        <f>D21</f>
        <v>Difference</v>
      </c>
      <c r="E27" s="6">
        <f>SUM($E21:E21)</f>
        <v>0</v>
      </c>
      <c r="F27" s="6">
        <f>SUM($E21:F21)</f>
        <v>0</v>
      </c>
      <c r="G27" s="6">
        <f>SUM($E21:G21)</f>
        <v>0</v>
      </c>
      <c r="H27" s="6">
        <f>SUM($E21:H21)</f>
        <v>0</v>
      </c>
      <c r="I27" s="6">
        <f>SUM($E21:I21)</f>
        <v>5.2899936265137032E-2</v>
      </c>
      <c r="J27" s="6">
        <f>SUM($E21:J21)</f>
        <v>6.3215205769713526E-2</v>
      </c>
      <c r="K27" s="6">
        <f>SUM($E21:K21)</f>
        <v>6.9400581479743109E-2</v>
      </c>
      <c r="L27" s="6">
        <f>SUM($E21:L21)</f>
        <v>7.4425984985035942E-2</v>
      </c>
      <c r="M27" s="6" t="e">
        <f>SUM($E21:M21)</f>
        <v>#DIV/0!</v>
      </c>
      <c r="N27" s="6" t="e">
        <f>SUM($E21:N21)</f>
        <v>#DIV/0!</v>
      </c>
      <c r="O27" s="6" t="e">
        <f>SUM($E21:O21)</f>
        <v>#DIV/0!</v>
      </c>
      <c r="P27" s="6" t="e">
        <f>SUM($E21:P21)</f>
        <v>#DIV/0!</v>
      </c>
      <c r="Q27" s="6" t="e">
        <f>SUM(E27:P27)</f>
        <v>#DIV/0!</v>
      </c>
    </row>
    <row r="28" spans="3:17">
      <c r="D28" s="4" t="str">
        <f>D22</f>
        <v>% realisation</v>
      </c>
      <c r="E28" s="10" t="e">
        <f t="shared" ref="E28:P28" si="3">E26/E25</f>
        <v>#DIV/0!</v>
      </c>
      <c r="F28" s="10" t="e">
        <f t="shared" si="3"/>
        <v>#DIV/0!</v>
      </c>
      <c r="G28" s="10" t="e">
        <f t="shared" si="3"/>
        <v>#DIV/0!</v>
      </c>
      <c r="H28" s="10" t="e">
        <f t="shared" si="3"/>
        <v>#DIV/0!</v>
      </c>
      <c r="I28" s="10" t="e">
        <f t="shared" si="3"/>
        <v>#DIV/0!</v>
      </c>
      <c r="J28" s="10" t="e">
        <f t="shared" si="3"/>
        <v>#DIV/0!</v>
      </c>
      <c r="K28" s="10" t="e">
        <f t="shared" si="3"/>
        <v>#DIV/0!</v>
      </c>
      <c r="L28" s="10" t="e">
        <f t="shared" si="3"/>
        <v>#DIV/0!</v>
      </c>
      <c r="M28" s="10" t="e">
        <f t="shared" si="3"/>
        <v>#DIV/0!</v>
      </c>
      <c r="N28" s="10" t="e">
        <f t="shared" si="3"/>
        <v>#DIV/0!</v>
      </c>
      <c r="O28" s="10" t="e">
        <f t="shared" si="3"/>
        <v>#DIV/0!</v>
      </c>
      <c r="P28" s="10" t="e">
        <f t="shared" si="3"/>
        <v>#DIV/0!</v>
      </c>
      <c r="Q28" s="6" t="e">
        <f>SUM(E28:P28)</f>
        <v>#DIV/0!</v>
      </c>
    </row>
    <row r="29" spans="3:17">
      <c r="D29" s="4" t="str">
        <f>D23</f>
        <v>Actual 24/25</v>
      </c>
      <c r="E29" s="10">
        <f>+E23</f>
        <v>0.34926469883237737</v>
      </c>
      <c r="F29" s="10">
        <f>AVERAGE(E23:F23)</f>
        <v>0.28581252192344925</v>
      </c>
      <c r="G29" s="10">
        <f>AVERAGE(E23:G23)</f>
        <v>0.27202653123552051</v>
      </c>
      <c r="H29" s="10">
        <f>AVERAGE(E23:H23)</f>
        <v>0.2683154441791456</v>
      </c>
      <c r="I29" s="10">
        <f>AVERAGE(E23:I23)</f>
        <v>0.26349502765031302</v>
      </c>
      <c r="J29" s="10">
        <f>AVERAGE(E23:J23)</f>
        <v>0.27105771102865961</v>
      </c>
      <c r="K29" s="10">
        <f>AVERAGE(E23:K23)</f>
        <v>0.26544780185561256</v>
      </c>
      <c r="L29" s="10">
        <f>AVERAGE(E23:L23)</f>
        <v>0.26642713826454667</v>
      </c>
      <c r="M29" s="10">
        <f>AVERAGE(E23:M23)</f>
        <v>0.26510504400656021</v>
      </c>
      <c r="N29" s="10">
        <f>AVERAGE(E23:N23)</f>
        <v>0.26581115891525631</v>
      </c>
      <c r="O29" s="10">
        <f>AVERAGE(E23:O23)</f>
        <v>0.26114069805879869</v>
      </c>
      <c r="P29" s="10">
        <f>AVERAGE(F23:P23)</f>
        <v>0.25323817076592331</v>
      </c>
    </row>
    <row r="30" spans="3:17">
      <c r="D30" s="4" t="str">
        <f>'KPI 1a'!D30</f>
        <v>Actual 24/25</v>
      </c>
    </row>
  </sheetData>
  <mergeCells count="2">
    <mergeCell ref="J4:Q8"/>
    <mergeCell ref="J10:Q15"/>
  </mergeCells>
  <conditionalFormatting sqref="C3">
    <cfRule type="expression" dxfId="329" priority="2">
      <formula>S4&lt;S6</formula>
    </cfRule>
  </conditionalFormatting>
  <conditionalFormatting sqref="C4">
    <cfRule type="expression" dxfId="328" priority="1">
      <formula>AND(S4&gt;=S6,S4&lt;S5)</formula>
    </cfRule>
  </conditionalFormatting>
  <conditionalFormatting sqref="C5">
    <cfRule type="expression" dxfId="327" priority="3">
      <formula>S4&gt;=S5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6978" r:id="rId3" name="Spinner 2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S30"/>
  <sheetViews>
    <sheetView workbookViewId="0">
      <selection activeCell="L1" sqref="L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19" ht="21">
      <c r="A1" s="5" t="s">
        <v>5</v>
      </c>
      <c r="B1" s="5" t="str">
        <f>'Dashboard Production Quality'!A50</f>
        <v>5g</v>
      </c>
      <c r="C1" s="5" t="str">
        <f>'Dashboard Production Quality'!B50</f>
        <v>Power  Efficiency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19">
      <c r="A2" s="4" t="s">
        <v>15</v>
      </c>
      <c r="C2" s="4" t="s">
        <v>46</v>
      </c>
      <c r="R2" s="7"/>
    </row>
    <row r="3" spans="1:19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>
      <c r="C4" s="2" t="s">
        <v>6</v>
      </c>
      <c r="E4" s="11"/>
      <c r="F4" s="11"/>
      <c r="G4" s="11"/>
      <c r="H4" s="11"/>
      <c r="I4" s="11"/>
      <c r="J4" s="205"/>
      <c r="K4" s="206"/>
      <c r="L4" s="206"/>
      <c r="M4" s="206"/>
      <c r="N4" s="206"/>
      <c r="O4" s="206"/>
      <c r="P4" s="206"/>
      <c r="Q4" s="207"/>
      <c r="R4" s="4" t="s">
        <v>26</v>
      </c>
      <c r="S4" s="56">
        <f>INDEX(E27:P27,Actual_month)</f>
        <v>1.0430255721231909</v>
      </c>
    </row>
    <row r="5" spans="1:19" ht="25.5" customHeight="1">
      <c r="C5" s="2" t="s">
        <v>6</v>
      </c>
      <c r="E5" s="11"/>
      <c r="F5" s="11"/>
      <c r="G5" s="11"/>
      <c r="H5" s="11"/>
      <c r="I5" s="11"/>
      <c r="J5" s="208"/>
      <c r="K5" s="209"/>
      <c r="L5" s="209"/>
      <c r="M5" s="209"/>
      <c r="N5" s="209"/>
      <c r="O5" s="209"/>
      <c r="P5" s="209"/>
      <c r="Q5" s="210"/>
      <c r="R5" s="4" t="s">
        <v>27</v>
      </c>
      <c r="S5" s="54">
        <f>INDEX(E26:P26,Actual_month)</f>
        <v>1.1999023470653671</v>
      </c>
    </row>
    <row r="6" spans="1:19">
      <c r="J6" s="208"/>
      <c r="K6" s="209"/>
      <c r="L6" s="209"/>
      <c r="M6" s="209"/>
      <c r="N6" s="209"/>
      <c r="O6" s="209"/>
      <c r="P6" s="209"/>
      <c r="Q6" s="210"/>
      <c r="R6" s="7">
        <v>0.9</v>
      </c>
      <c r="S6" s="54">
        <f>+S5/R6</f>
        <v>1.3332248300726302</v>
      </c>
    </row>
    <row r="7" spans="1:19">
      <c r="J7" s="208"/>
      <c r="K7" s="209"/>
      <c r="L7" s="209"/>
      <c r="M7" s="209"/>
      <c r="N7" s="209"/>
      <c r="O7" s="209"/>
      <c r="P7" s="209"/>
      <c r="Q7" s="210"/>
    </row>
    <row r="8" spans="1:19" ht="15" thickBot="1">
      <c r="J8" s="211"/>
      <c r="K8" s="212"/>
      <c r="L8" s="212"/>
      <c r="M8" s="212"/>
      <c r="N8" s="212"/>
      <c r="O8" s="212"/>
      <c r="P8" s="212"/>
      <c r="Q8" s="213"/>
    </row>
    <row r="9" spans="1:19" ht="15" thickBot="1">
      <c r="J9" s="4" t="s">
        <v>14</v>
      </c>
    </row>
    <row r="10" spans="1:19">
      <c r="J10" s="205"/>
      <c r="K10" s="206"/>
      <c r="L10" s="206"/>
      <c r="M10" s="206"/>
      <c r="N10" s="206"/>
      <c r="O10" s="206"/>
      <c r="P10" s="206"/>
      <c r="Q10" s="207"/>
    </row>
    <row r="11" spans="1:19">
      <c r="J11" s="208"/>
      <c r="K11" s="209"/>
      <c r="L11" s="209"/>
      <c r="M11" s="209"/>
      <c r="N11" s="209"/>
      <c r="O11" s="209"/>
      <c r="P11" s="209"/>
      <c r="Q11" s="210"/>
    </row>
    <row r="12" spans="1:19">
      <c r="J12" s="208"/>
      <c r="K12" s="209"/>
      <c r="L12" s="209"/>
      <c r="M12" s="209"/>
      <c r="N12" s="209"/>
      <c r="O12" s="209"/>
      <c r="P12" s="209"/>
      <c r="Q12" s="210"/>
    </row>
    <row r="13" spans="1:19">
      <c r="J13" s="208"/>
      <c r="K13" s="209"/>
      <c r="L13" s="209"/>
      <c r="M13" s="209"/>
      <c r="N13" s="209"/>
      <c r="O13" s="209"/>
      <c r="P13" s="209"/>
      <c r="Q13" s="210"/>
    </row>
    <row r="14" spans="1:19">
      <c r="J14" s="208"/>
      <c r="K14" s="209"/>
      <c r="L14" s="209"/>
      <c r="M14" s="209"/>
      <c r="N14" s="209"/>
      <c r="O14" s="209"/>
      <c r="P14" s="209"/>
      <c r="Q14" s="210"/>
    </row>
    <row r="15" spans="1:19" ht="15" thickBot="1">
      <c r="J15" s="211"/>
      <c r="K15" s="212"/>
      <c r="L15" s="212"/>
      <c r="M15" s="212"/>
      <c r="N15" s="212"/>
      <c r="O15" s="212"/>
      <c r="P15" s="212"/>
      <c r="Q15" s="213"/>
    </row>
    <row r="18" spans="3:17">
      <c r="C18" s="8" t="s">
        <v>10</v>
      </c>
      <c r="E18" s="12">
        <f>'KPI 6c'!E18</f>
        <v>45839</v>
      </c>
      <c r="F18" s="12">
        <f>'KPI 6c'!F18</f>
        <v>45870</v>
      </c>
      <c r="G18" s="12">
        <f>'KPI 6c'!G18</f>
        <v>45901</v>
      </c>
      <c r="H18" s="12">
        <f>'KPI 6c'!H18</f>
        <v>45931</v>
      </c>
      <c r="I18" s="12">
        <f>'KPI 6c'!I18</f>
        <v>45962</v>
      </c>
      <c r="J18" s="12">
        <f>'KPI 6c'!J18</f>
        <v>45992</v>
      </c>
      <c r="K18" s="12">
        <f>'KPI 6c'!K18</f>
        <v>46023</v>
      </c>
      <c r="L18" s="12">
        <f>'KPI 6c'!L18</f>
        <v>46054</v>
      </c>
      <c r="M18" s="12">
        <f>'KPI 6c'!M18</f>
        <v>46082</v>
      </c>
      <c r="N18" s="12">
        <f>'KPI 6c'!N18</f>
        <v>46113</v>
      </c>
      <c r="O18" s="12">
        <f>'KPI 6c'!O18</f>
        <v>46143</v>
      </c>
      <c r="P18" s="12">
        <f>'KPI 6c'!P18</f>
        <v>46174</v>
      </c>
      <c r="Q18" s="9"/>
    </row>
    <row r="19" spans="3:17">
      <c r="D19" s="4" t="str">
        <f>'KPI 6c'!D19</f>
        <v>Budget 25/26</v>
      </c>
      <c r="E19" s="69">
        <f>Budget2526!E46</f>
        <v>1.5255138888888891</v>
      </c>
      <c r="F19" s="69">
        <f>Budget2526!F46</f>
        <v>1.4081666666666668</v>
      </c>
      <c r="G19" s="69">
        <f>Budget2526!G46</f>
        <v>1.3075833333333333</v>
      </c>
      <c r="H19" s="69">
        <f>Budget2526!H46</f>
        <v>1.2043530701754386</v>
      </c>
      <c r="I19" s="69">
        <f>Budget2526!I46</f>
        <v>1.1300102880658438</v>
      </c>
      <c r="J19" s="69">
        <f>Budget2526!J46</f>
        <v>1.0643120155038761</v>
      </c>
      <c r="K19" s="69">
        <f>Budget2526!K46</f>
        <v>1.0058333333333334</v>
      </c>
      <c r="L19" s="69">
        <f>Budget2526!L46</f>
        <v>0.95344618055555563</v>
      </c>
      <c r="M19" s="69">
        <f>Budget2526!M46</f>
        <v>0.90624587458745876</v>
      </c>
      <c r="N19" s="69">
        <f>Budget2526!N46</f>
        <v>0.86349842767295604</v>
      </c>
      <c r="O19" s="69">
        <f>Budget2526!O46</f>
        <v>0.82460210210210216</v>
      </c>
      <c r="P19" s="69">
        <f>Budget2526!P46</f>
        <v>0.78905890804597711</v>
      </c>
      <c r="Q19" s="54"/>
    </row>
    <row r="20" spans="3:17">
      <c r="D20" s="4" t="str">
        <f>'KPI 6c'!D20</f>
        <v>Actual 25/26</v>
      </c>
      <c r="E20" s="69">
        <f>'ACTUAL 2526'!D46</f>
        <v>2.1548821548821548</v>
      </c>
      <c r="F20" s="69">
        <f>'ACTUAL 2526'!E46</f>
        <v>0.83594594594594596</v>
      </c>
      <c r="G20" s="69">
        <f>'ACTUAL 2526'!F46</f>
        <v>0.91041985381608026</v>
      </c>
      <c r="H20" s="69">
        <f>'ACTUAL 2526'!G46</f>
        <v>0.71036041394076366</v>
      </c>
      <c r="I20" s="69">
        <f>'ACTUAL 2526'!H46</f>
        <v>0.89926923628026934</v>
      </c>
      <c r="J20" s="69">
        <f>'ACTUAL 2526'!I46</f>
        <v>0.84828691151096869</v>
      </c>
      <c r="K20" s="69">
        <f>'ACTUAL 2526'!J46</f>
        <v>0.77708082992870298</v>
      </c>
      <c r="L20" s="69">
        <f>'ACTUAL 2526'!K46</f>
        <v>1.2079592306806402</v>
      </c>
      <c r="M20" s="69" t="e">
        <f>'ACTUAL 2526'!L46</f>
        <v>#DIV/0!</v>
      </c>
      <c r="N20" s="69" t="e">
        <f>'ACTUAL 2526'!M46</f>
        <v>#DIV/0!</v>
      </c>
      <c r="O20" s="69" t="e">
        <f>'ACTUAL 2526'!N46</f>
        <v>#DIV/0!</v>
      </c>
      <c r="P20" s="69" t="e">
        <f>'ACTUAL 2526'!O46</f>
        <v>#DIV/0!</v>
      </c>
      <c r="Q20" s="54"/>
    </row>
    <row r="21" spans="3:17">
      <c r="D21" s="4" t="str">
        <f>'KPI 6c'!D21</f>
        <v>Difference</v>
      </c>
      <c r="E21" s="69">
        <f>IF(E20=0,0,E20-E19)</f>
        <v>0.62936826599326579</v>
      </c>
      <c r="F21" s="69">
        <f t="shared" ref="F21:P21" si="0">IF(F20=0,0,F20-F19)</f>
        <v>-0.57222072072072083</v>
      </c>
      <c r="G21" s="69">
        <f t="shared" si="0"/>
        <v>-0.39716347951725306</v>
      </c>
      <c r="H21" s="69">
        <f t="shared" si="0"/>
        <v>-0.49399265623467492</v>
      </c>
      <c r="I21" s="69">
        <f t="shared" si="0"/>
        <v>-0.23074105178557447</v>
      </c>
      <c r="J21" s="69">
        <f t="shared" si="0"/>
        <v>-0.21602510399290742</v>
      </c>
      <c r="K21" s="69">
        <f t="shared" si="0"/>
        <v>-0.22875250340463038</v>
      </c>
      <c r="L21" s="69">
        <f t="shared" si="0"/>
        <v>0.25451305012508452</v>
      </c>
      <c r="M21" s="69" t="e">
        <f t="shared" si="0"/>
        <v>#DIV/0!</v>
      </c>
      <c r="N21" s="69" t="e">
        <f t="shared" si="0"/>
        <v>#DIV/0!</v>
      </c>
      <c r="O21" s="69" t="e">
        <f t="shared" si="0"/>
        <v>#DIV/0!</v>
      </c>
      <c r="P21" s="69" t="e">
        <f t="shared" si="0"/>
        <v>#DIV/0!</v>
      </c>
      <c r="Q21" s="54"/>
    </row>
    <row r="22" spans="3:17">
      <c r="D22" s="4" t="str">
        <f>'KPI 6c'!D22</f>
        <v>% realisation</v>
      </c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5"/>
    </row>
    <row r="23" spans="3:17">
      <c r="D23" s="4" t="str">
        <f>'KPI 1a'!D23</f>
        <v>Actual 24/25</v>
      </c>
      <c r="E23" s="10">
        <f>Actual2425!D43</f>
        <v>0.86025569119102607</v>
      </c>
      <c r="F23" s="10">
        <f>Actual2425!E43</f>
        <v>0.49233691663428703</v>
      </c>
      <c r="G23" s="10">
        <f>Actual2425!F43</f>
        <v>0.67933505520105331</v>
      </c>
      <c r="H23" s="10">
        <f>Actual2425!G43</f>
        <v>0.69760045248868774</v>
      </c>
      <c r="I23" s="10">
        <f>Actual2425!H43</f>
        <v>0.70835910423886961</v>
      </c>
      <c r="J23" s="10">
        <f>Actual2425!I43</f>
        <v>0.78068626861182133</v>
      </c>
      <c r="K23" s="10">
        <f>Actual2425!J43</f>
        <v>0.75882201413304562</v>
      </c>
      <c r="L23" s="10">
        <f>Actual2425!K43</f>
        <v>0.69625837641202393</v>
      </c>
      <c r="M23" s="10">
        <f>Actual2425!L43</f>
        <v>0.66935703758290355</v>
      </c>
      <c r="N23" s="10">
        <f>Actual2425!M43</f>
        <v>0.73101989296172809</v>
      </c>
      <c r="O23" s="10">
        <f>Actual2425!N43</f>
        <v>0.71824862457427308</v>
      </c>
      <c r="P23" s="10">
        <f>Actual2425!O43</f>
        <v>0.63215823337834642</v>
      </c>
      <c r="Q23" s="54"/>
    </row>
    <row r="24" spans="3:17"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</row>
    <row r="25" spans="3:17">
      <c r="C25" s="8" t="s">
        <v>4</v>
      </c>
      <c r="E25" s="12">
        <f>E18</f>
        <v>45839</v>
      </c>
      <c r="F25" s="12">
        <f t="shared" ref="F25:P25" si="1">F18</f>
        <v>45870</v>
      </c>
      <c r="G25" s="12">
        <f t="shared" si="1"/>
        <v>45901</v>
      </c>
      <c r="H25" s="12">
        <f t="shared" si="1"/>
        <v>45931</v>
      </c>
      <c r="I25" s="12">
        <f t="shared" si="1"/>
        <v>45962</v>
      </c>
      <c r="J25" s="12">
        <f t="shared" si="1"/>
        <v>45992</v>
      </c>
      <c r="K25" s="12">
        <f t="shared" si="1"/>
        <v>46023</v>
      </c>
      <c r="L25" s="12">
        <f t="shared" si="1"/>
        <v>46054</v>
      </c>
      <c r="M25" s="12">
        <f t="shared" si="1"/>
        <v>46082</v>
      </c>
      <c r="N25" s="12">
        <f t="shared" si="1"/>
        <v>46113</v>
      </c>
      <c r="O25" s="12">
        <f t="shared" si="1"/>
        <v>46143</v>
      </c>
      <c r="P25" s="12">
        <f t="shared" si="1"/>
        <v>46174</v>
      </c>
    </row>
    <row r="26" spans="3:17">
      <c r="D26" s="4" t="str">
        <f>D19</f>
        <v>Budget 25/26</v>
      </c>
      <c r="E26" s="6">
        <f>+E19</f>
        <v>1.5255138888888891</v>
      </c>
      <c r="F26" s="6">
        <f>AVERAGE($E19:F19)</f>
        <v>1.466840277777778</v>
      </c>
      <c r="G26" s="6">
        <f>AVERAGE($E19:G19)</f>
        <v>1.4137546296296299</v>
      </c>
      <c r="H26" s="6">
        <f>AVERAGE($E19:H19)</f>
        <v>1.3614042397660819</v>
      </c>
      <c r="I26" s="6">
        <f>AVERAGE($E19:I19)</f>
        <v>1.3151254494260343</v>
      </c>
      <c r="J26" s="6">
        <f>AVERAGE($E19:J19)</f>
        <v>1.273323210439008</v>
      </c>
      <c r="K26" s="6">
        <f>AVERAGE($E19:K19)</f>
        <v>1.2351103708524831</v>
      </c>
      <c r="L26" s="6">
        <f>AVERAGE($E19:L19)</f>
        <v>1.1999023470653671</v>
      </c>
      <c r="M26" s="6">
        <f>AVERAGE($E19:M19)</f>
        <v>1.1672738501233773</v>
      </c>
      <c r="N26" s="6">
        <f>AVERAGE($E19:N19)</f>
        <v>1.1368963078783352</v>
      </c>
      <c r="O26" s="6">
        <f>AVERAGE($E19:O19)</f>
        <v>1.1085059255350413</v>
      </c>
      <c r="P26" s="6">
        <f>AVERAGE($E19:P19)</f>
        <v>1.0818853407442859</v>
      </c>
    </row>
    <row r="27" spans="3:17">
      <c r="D27" s="4" t="str">
        <f>D20</f>
        <v>Actual 25/26</v>
      </c>
      <c r="E27" s="6">
        <f>+E20</f>
        <v>2.1548821548821548</v>
      </c>
      <c r="F27" s="83">
        <f>AVERAGE($E20:F20)</f>
        <v>1.4954140504140505</v>
      </c>
      <c r="G27" s="83">
        <f>AVERAGE($E20:G20)</f>
        <v>1.3004159848813936</v>
      </c>
      <c r="H27" s="83">
        <f>AVERAGE($E20:H20)</f>
        <v>1.1529020921462363</v>
      </c>
      <c r="I27" s="83">
        <f>AVERAGE($E20:I20)</f>
        <v>1.1021755209730428</v>
      </c>
      <c r="J27" s="83">
        <f>AVERAGE($E20:J20)</f>
        <v>1.059860752729364</v>
      </c>
      <c r="K27" s="83">
        <f>AVERAGE($E20:K20)</f>
        <v>1.0194636209006982</v>
      </c>
      <c r="L27" s="83">
        <f>AVERAGE($E20:L20)</f>
        <v>1.0430255721231909</v>
      </c>
      <c r="M27" s="83" t="e">
        <f>AVERAGE($E20:M20)</f>
        <v>#DIV/0!</v>
      </c>
      <c r="N27" s="83" t="e">
        <f>AVERAGE($E20:N20)</f>
        <v>#DIV/0!</v>
      </c>
      <c r="O27" s="83" t="e">
        <f>AVERAGE($E20:O20)</f>
        <v>#DIV/0!</v>
      </c>
      <c r="P27" s="83" t="e">
        <f>AVERAGE($E20:P20)</f>
        <v>#DIV/0!</v>
      </c>
    </row>
    <row r="28" spans="3:17">
      <c r="D28" s="4" t="str">
        <f>D21</f>
        <v>Difference</v>
      </c>
      <c r="E28" s="6">
        <f>SUM($E21:E21)</f>
        <v>0.62936826599326579</v>
      </c>
      <c r="F28" s="6">
        <f>SUM($E21:F21)</f>
        <v>5.7147545272544953E-2</v>
      </c>
      <c r="G28" s="6">
        <f>SUM($E21:G21)</f>
        <v>-0.34001593424470811</v>
      </c>
      <c r="H28" s="6">
        <f>SUM($E21:H21)</f>
        <v>-0.83400859047938303</v>
      </c>
      <c r="I28" s="6">
        <f>SUM($E21:I21)</f>
        <v>-1.0647496422649576</v>
      </c>
      <c r="J28" s="6">
        <f>SUM($E21:J21)</f>
        <v>-1.2807747462578649</v>
      </c>
      <c r="K28" s="6">
        <f>SUM($E21:K21)</f>
        <v>-1.5095272496624954</v>
      </c>
      <c r="L28" s="6">
        <f>SUM($E21:L21)</f>
        <v>-1.2550141995374109</v>
      </c>
      <c r="M28" s="6" t="e">
        <f>SUM($E21:M21)</f>
        <v>#DIV/0!</v>
      </c>
      <c r="N28" s="6" t="e">
        <f>SUM($E21:N21)</f>
        <v>#DIV/0!</v>
      </c>
      <c r="O28" s="6" t="e">
        <f>SUM($E21:O21)</f>
        <v>#DIV/0!</v>
      </c>
      <c r="P28" s="6" t="e">
        <f>SUM($E21:P21)</f>
        <v>#DIV/0!</v>
      </c>
    </row>
    <row r="29" spans="3:17">
      <c r="D29" s="4" t="str">
        <f>D22</f>
        <v>% realisation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spans="3:17">
      <c r="D30" s="4" t="str">
        <f>'KPI 1a'!D30</f>
        <v>Actual 24/25</v>
      </c>
      <c r="E30" s="10">
        <f>AVERAGE($E23)</f>
        <v>0.86025569119102607</v>
      </c>
      <c r="F30" s="10">
        <f>AVERAGE($E23:F23)</f>
        <v>0.6762963039126566</v>
      </c>
      <c r="G30" s="10">
        <f>AVERAGE($E23:G23)</f>
        <v>0.67730922100878888</v>
      </c>
      <c r="H30" s="10">
        <f>AVERAGE($E23:H23)</f>
        <v>0.68238202887876365</v>
      </c>
      <c r="I30" s="10">
        <f>AVERAGE($E23:I23)</f>
        <v>0.68757744395078491</v>
      </c>
      <c r="J30" s="10">
        <f>AVERAGE($E23:J23)</f>
        <v>0.70309558139429085</v>
      </c>
      <c r="K30" s="10">
        <f>AVERAGE($E23:K23)</f>
        <v>0.7110565003569701</v>
      </c>
      <c r="L30" s="10">
        <f>AVERAGE($E23:L23)</f>
        <v>0.70920673486385177</v>
      </c>
      <c r="M30" s="10">
        <f>AVERAGE($E23:M23)</f>
        <v>0.70477899072152417</v>
      </c>
      <c r="N30" s="10">
        <f>AVERAGE($E23:N23)</f>
        <v>0.7074030809455446</v>
      </c>
      <c r="O30" s="10">
        <f>AVERAGE($E23:O23)</f>
        <v>0.70838903945724718</v>
      </c>
      <c r="P30" s="10">
        <f>AVERAGE($E23:P23)</f>
        <v>0.70203647228400545</v>
      </c>
      <c r="Q30" s="106"/>
    </row>
  </sheetData>
  <mergeCells count="2">
    <mergeCell ref="J4:Q8"/>
    <mergeCell ref="J10:Q15"/>
  </mergeCells>
  <conditionalFormatting sqref="C3">
    <cfRule type="expression" dxfId="326" priority="2">
      <formula>S4&gt;S6</formula>
    </cfRule>
  </conditionalFormatting>
  <conditionalFormatting sqref="C4">
    <cfRule type="expression" dxfId="325" priority="1">
      <formula>AND(S4&gt;S5,S4&lt;=S6)</formula>
    </cfRule>
  </conditionalFormatting>
  <conditionalFormatting sqref="C5">
    <cfRule type="expression" dxfId="324" priority="3">
      <formula>S4&lt;=S5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8001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7">
    <tabColor rgb="FFFFC000"/>
  </sheetPr>
  <dimension ref="A1:T30"/>
  <sheetViews>
    <sheetView zoomScale="90" zoomScaleNormal="90" zoomScalePageLayoutView="90" workbookViewId="0">
      <pane ySplit="2" topLeftCell="A15" activePane="bottomLeft" state="frozen"/>
      <selection activeCell="D31" sqref="D31"/>
      <selection pane="bottomLeft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>
      <c r="A1" s="5" t="s">
        <v>5</v>
      </c>
      <c r="B1" s="5" t="str">
        <f>'Dashboard Production Quality'!A51</f>
        <v>5h</v>
      </c>
      <c r="C1" s="5" t="str">
        <f>'Dashboard Production Quality'!B51</f>
        <v>Production Loss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20">
      <c r="A2" s="4" t="s">
        <v>15</v>
      </c>
      <c r="C2" s="4" t="s">
        <v>16</v>
      </c>
      <c r="R2" s="7"/>
    </row>
    <row r="3" spans="1:20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27">
        <f>INDEX(E27:P27,Actual_month)</f>
        <v>1890</v>
      </c>
      <c r="T4" s="26"/>
    </row>
    <row r="5" spans="1:20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26">
        <f>INDEX(E26:P26,Actual_month)</f>
        <v>1250</v>
      </c>
      <c r="T5" s="26"/>
    </row>
    <row r="6" spans="1:20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26">
        <f>+S5/R6</f>
        <v>1388.8888888888889</v>
      </c>
      <c r="T6" s="26"/>
    </row>
    <row r="7" spans="1:20">
      <c r="J7" s="199"/>
      <c r="K7" s="200"/>
      <c r="L7" s="200"/>
      <c r="M7" s="200"/>
      <c r="N7" s="200"/>
      <c r="O7" s="200"/>
      <c r="P7" s="200"/>
      <c r="Q7" s="201"/>
    </row>
    <row r="8" spans="1:20" ht="15" thickBot="1">
      <c r="J8" s="202"/>
      <c r="K8" s="203"/>
      <c r="L8" s="203"/>
      <c r="M8" s="203"/>
      <c r="N8" s="203"/>
      <c r="O8" s="203"/>
      <c r="P8" s="203"/>
      <c r="Q8" s="204"/>
    </row>
    <row r="9" spans="1:20" ht="15" thickBot="1">
      <c r="J9" s="4" t="s">
        <v>14</v>
      </c>
    </row>
    <row r="10" spans="1:20">
      <c r="J10" s="196"/>
      <c r="K10" s="197"/>
      <c r="L10" s="197"/>
      <c r="M10" s="197"/>
      <c r="N10" s="197"/>
      <c r="O10" s="197"/>
      <c r="P10" s="197"/>
      <c r="Q10" s="198"/>
    </row>
    <row r="11" spans="1:20">
      <c r="J11" s="199"/>
      <c r="K11" s="200"/>
      <c r="L11" s="200"/>
      <c r="M11" s="200"/>
      <c r="N11" s="200"/>
      <c r="O11" s="200"/>
      <c r="P11" s="200"/>
      <c r="Q11" s="201"/>
    </row>
    <row r="12" spans="1:20">
      <c r="J12" s="199"/>
      <c r="K12" s="200"/>
      <c r="L12" s="200"/>
      <c r="M12" s="200"/>
      <c r="N12" s="200"/>
      <c r="O12" s="200"/>
      <c r="P12" s="200"/>
      <c r="Q12" s="201"/>
    </row>
    <row r="13" spans="1:20">
      <c r="J13" s="199"/>
      <c r="K13" s="200"/>
      <c r="L13" s="200"/>
      <c r="M13" s="200"/>
      <c r="N13" s="200"/>
      <c r="O13" s="200"/>
      <c r="P13" s="200"/>
      <c r="Q13" s="201"/>
    </row>
    <row r="14" spans="1:20">
      <c r="J14" s="199"/>
      <c r="K14" s="200"/>
      <c r="L14" s="200"/>
      <c r="M14" s="200"/>
      <c r="N14" s="200"/>
      <c r="O14" s="200"/>
      <c r="P14" s="200"/>
      <c r="Q14" s="201"/>
    </row>
    <row r="15" spans="1:20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'KPI 16a'!E18</f>
        <v>45839</v>
      </c>
      <c r="F18" s="12">
        <f>'KPI 16a'!F18</f>
        <v>45870</v>
      </c>
      <c r="G18" s="12">
        <f>'KPI 16a'!G18</f>
        <v>45901</v>
      </c>
      <c r="H18" s="12">
        <f>'KPI 16a'!H18</f>
        <v>45931</v>
      </c>
      <c r="I18" s="12">
        <f>'KPI 16a'!I18</f>
        <v>45962</v>
      </c>
      <c r="J18" s="12">
        <f>'KPI 16a'!J18</f>
        <v>45992</v>
      </c>
      <c r="K18" s="12">
        <f>'KPI 16a'!K18</f>
        <v>46023</v>
      </c>
      <c r="L18" s="12">
        <f>'KPI 16a'!L18</f>
        <v>46054</v>
      </c>
      <c r="M18" s="12">
        <f>'KPI 16a'!M18</f>
        <v>46082</v>
      </c>
      <c r="N18" s="12">
        <f>'KPI 16a'!N18</f>
        <v>46113</v>
      </c>
      <c r="O18" s="12">
        <f>'KPI 16a'!O18</f>
        <v>46143</v>
      </c>
      <c r="P18" s="12">
        <f>'KPI 16a'!P18</f>
        <v>46174</v>
      </c>
      <c r="Q18" s="12" t="s">
        <v>0</v>
      </c>
    </row>
    <row r="19" spans="3:17">
      <c r="D19" s="4" t="str">
        <f>'KPI 16a'!D19</f>
        <v>Budget 25/26</v>
      </c>
      <c r="E19" s="6">
        <f>Budget2526!E47</f>
        <v>120</v>
      </c>
      <c r="F19" s="6">
        <f>Budget2526!F47</f>
        <v>130</v>
      </c>
      <c r="G19" s="6">
        <f>Budget2526!G47</f>
        <v>140</v>
      </c>
      <c r="H19" s="6">
        <f>Budget2526!H47</f>
        <v>152</v>
      </c>
      <c r="I19" s="6">
        <f>Budget2526!I47</f>
        <v>162</v>
      </c>
      <c r="J19" s="6">
        <f>Budget2526!J47</f>
        <v>172</v>
      </c>
      <c r="K19" s="6">
        <f>Budget2526!K47</f>
        <v>182</v>
      </c>
      <c r="L19" s="6">
        <f>Budget2526!L47</f>
        <v>192</v>
      </c>
      <c r="M19" s="6">
        <f>Budget2526!M47</f>
        <v>202</v>
      </c>
      <c r="N19" s="6">
        <f>Budget2526!N47</f>
        <v>212</v>
      </c>
      <c r="O19" s="6">
        <f>Budget2526!O47</f>
        <v>222</v>
      </c>
      <c r="P19" s="6">
        <f>Budget2526!P47</f>
        <v>232</v>
      </c>
      <c r="Q19" s="6"/>
    </row>
    <row r="20" spans="3:17">
      <c r="D20" s="4" t="str">
        <f>'KPI 16a'!D20</f>
        <v>Actual 25/26</v>
      </c>
      <c r="E20" s="6">
        <f>'ACTUAL 2526'!D47</f>
        <v>101</v>
      </c>
      <c r="F20" s="6">
        <f>'ACTUAL 2526'!E47</f>
        <v>101</v>
      </c>
      <c r="G20" s="6">
        <f>'ACTUAL 2526'!F47</f>
        <v>431</v>
      </c>
      <c r="H20" s="6">
        <f>'ACTUAL 2526'!G47</f>
        <v>0</v>
      </c>
      <c r="I20" s="6">
        <f>'ACTUAL 2526'!H47</f>
        <v>190</v>
      </c>
      <c r="J20" s="6">
        <f>'ACTUAL 2526'!I47</f>
        <v>381</v>
      </c>
      <c r="K20" s="6">
        <f>'ACTUAL 2526'!J47</f>
        <v>242</v>
      </c>
      <c r="L20" s="6">
        <f>'ACTUAL 2526'!K47</f>
        <v>444</v>
      </c>
      <c r="M20" s="6">
        <f>'ACTUAL 2526'!L47</f>
        <v>0</v>
      </c>
      <c r="N20" s="6">
        <f>'ACTUAL 2526'!M47</f>
        <v>0</v>
      </c>
      <c r="O20" s="6">
        <f>'ACTUAL 2526'!N47</f>
        <v>0</v>
      </c>
      <c r="P20" s="6">
        <f>'ACTUAL 2526'!O47</f>
        <v>0</v>
      </c>
      <c r="Q20" s="6"/>
    </row>
    <row r="21" spans="3:17">
      <c r="D21" s="4" t="str">
        <f>'KPI 16a'!D21</f>
        <v>Difference</v>
      </c>
      <c r="E21" s="6">
        <f>IF(E20=0,0,E20-E19)</f>
        <v>-19</v>
      </c>
      <c r="F21" s="6">
        <f t="shared" ref="F21:P21" si="0">IF(F20=0,0,F20-F19)</f>
        <v>-29</v>
      </c>
      <c r="G21" s="6">
        <f t="shared" si="0"/>
        <v>291</v>
      </c>
      <c r="H21" s="6">
        <f t="shared" si="0"/>
        <v>0</v>
      </c>
      <c r="I21" s="6">
        <f t="shared" si="0"/>
        <v>28</v>
      </c>
      <c r="J21" s="6">
        <f t="shared" si="0"/>
        <v>209</v>
      </c>
      <c r="K21" s="6">
        <f t="shared" si="0"/>
        <v>60</v>
      </c>
      <c r="L21" s="6">
        <f t="shared" si="0"/>
        <v>252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/>
    </row>
    <row r="22" spans="3:17">
      <c r="D22" s="4" t="str">
        <f>'KPI 16a'!D22</f>
        <v>% realisation</v>
      </c>
      <c r="E22" s="10">
        <f>E20/E19</f>
        <v>0.84166666666666667</v>
      </c>
      <c r="F22" s="10">
        <f t="shared" ref="F22:P22" si="1">F20/F19</f>
        <v>0.77692307692307694</v>
      </c>
      <c r="G22" s="10">
        <f t="shared" si="1"/>
        <v>3.0785714285714287</v>
      </c>
      <c r="H22" s="10">
        <f t="shared" si="1"/>
        <v>0</v>
      </c>
      <c r="I22" s="10">
        <f t="shared" si="1"/>
        <v>1.1728395061728396</v>
      </c>
      <c r="J22" s="10">
        <f t="shared" si="1"/>
        <v>2.2151162790697674</v>
      </c>
      <c r="K22" s="10">
        <f t="shared" si="1"/>
        <v>1.3296703296703296</v>
      </c>
      <c r="L22" s="10">
        <f t="shared" si="1"/>
        <v>2.3125</v>
      </c>
      <c r="M22" s="10">
        <f t="shared" si="1"/>
        <v>0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10"/>
    </row>
    <row r="23" spans="3:17">
      <c r="D23" s="4" t="str">
        <f>'KPI 1a'!D23</f>
        <v>Actual 24/25</v>
      </c>
      <c r="E23" s="6">
        <f>Actual2425!D39</f>
        <v>49</v>
      </c>
      <c r="F23" s="6">
        <f>Actual2425!E39</f>
        <v>0</v>
      </c>
      <c r="G23" s="6">
        <f>Actual2425!F39</f>
        <v>0</v>
      </c>
      <c r="H23" s="6">
        <f>Actual2425!G39</f>
        <v>0</v>
      </c>
      <c r="I23" s="6">
        <f>Actual2425!H39</f>
        <v>0</v>
      </c>
      <c r="J23" s="6">
        <f>Actual2425!I39</f>
        <v>0</v>
      </c>
      <c r="K23" s="6">
        <f>Actual2425!J39</f>
        <v>0</v>
      </c>
      <c r="L23" s="6">
        <f>Actual2425!K39</f>
        <v>0</v>
      </c>
      <c r="M23" s="6">
        <f>Actual2425!L39</f>
        <v>377</v>
      </c>
      <c r="N23" s="6">
        <f>Actual2425!M39</f>
        <v>445</v>
      </c>
      <c r="O23" s="6">
        <f>Actual2425!N39</f>
        <v>428</v>
      </c>
      <c r="P23" s="6">
        <f>Actual2425!O39</f>
        <v>200</v>
      </c>
      <c r="Q23" s="6"/>
    </row>
    <row r="25" spans="3:17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>
      <c r="D26" s="4" t="str">
        <f>D19</f>
        <v>Budget 25/26</v>
      </c>
      <c r="E26" s="6">
        <f>SUM($E19:E19)</f>
        <v>120</v>
      </c>
      <c r="F26" s="6">
        <f>SUM($E19:F19)</f>
        <v>250</v>
      </c>
      <c r="G26" s="6">
        <f>SUM($E19:G19)</f>
        <v>390</v>
      </c>
      <c r="H26" s="6">
        <f>SUM($E19:H19)</f>
        <v>542</v>
      </c>
      <c r="I26" s="6">
        <f>SUM($E19:I19)</f>
        <v>704</v>
      </c>
      <c r="J26" s="6">
        <f>SUM($E19:J19)</f>
        <v>876</v>
      </c>
      <c r="K26" s="6">
        <f>SUM($E19:K19)</f>
        <v>1058</v>
      </c>
      <c r="L26" s="6">
        <f>SUM($E19:L19)</f>
        <v>1250</v>
      </c>
      <c r="M26" s="6">
        <f>SUM($E19:M19)</f>
        <v>1452</v>
      </c>
      <c r="N26" s="6">
        <f>SUM($E19:N19)</f>
        <v>1664</v>
      </c>
      <c r="O26" s="6">
        <f>SUM($E19:O19)</f>
        <v>1886</v>
      </c>
      <c r="P26" s="6">
        <f>SUM($E19:P19)</f>
        <v>2118</v>
      </c>
      <c r="Q26" s="6"/>
    </row>
    <row r="27" spans="3:17">
      <c r="D27" s="4" t="str">
        <f>D20</f>
        <v>Actual 25/26</v>
      </c>
      <c r="E27" s="6">
        <f>SUM($E20:E20)</f>
        <v>101</v>
      </c>
      <c r="F27" s="6">
        <f>SUM($E20:F20)</f>
        <v>202</v>
      </c>
      <c r="G27" s="6">
        <f>SUM($E20:G20)</f>
        <v>633</v>
      </c>
      <c r="H27" s="6">
        <f>SUM($E20:H20)</f>
        <v>633</v>
      </c>
      <c r="I27" s="6">
        <f>SUM($E20:I20)</f>
        <v>823</v>
      </c>
      <c r="J27" s="6">
        <f>SUM($E20:J20)</f>
        <v>1204</v>
      </c>
      <c r="K27" s="6">
        <f>SUM($E20:K20)</f>
        <v>1446</v>
      </c>
      <c r="L27" s="6">
        <f>SUM($E20:L20)</f>
        <v>1890</v>
      </c>
      <c r="M27" s="6">
        <f>SUM($E20:M20)</f>
        <v>1890</v>
      </c>
      <c r="N27" s="6">
        <f>SUM($E20:N20)</f>
        <v>1890</v>
      </c>
      <c r="O27" s="6">
        <f>SUM($E20:O20)</f>
        <v>1890</v>
      </c>
      <c r="P27" s="6">
        <f>SUM($E20:P20)</f>
        <v>1890</v>
      </c>
      <c r="Q27" s="6"/>
    </row>
    <row r="28" spans="3:17">
      <c r="D28" s="4" t="str">
        <f>D21</f>
        <v>Difference</v>
      </c>
      <c r="E28" s="6">
        <f>IF(E27=0,0,E27-E26)</f>
        <v>-19</v>
      </c>
      <c r="F28" s="6">
        <f t="shared" ref="F28:P28" si="3">IF(F27=0,0,F27-F26)</f>
        <v>-48</v>
      </c>
      <c r="G28" s="6">
        <f t="shared" si="3"/>
        <v>243</v>
      </c>
      <c r="H28" s="6">
        <f t="shared" si="3"/>
        <v>91</v>
      </c>
      <c r="I28" s="6">
        <f t="shared" si="3"/>
        <v>119</v>
      </c>
      <c r="J28" s="6">
        <f t="shared" si="3"/>
        <v>328</v>
      </c>
      <c r="K28" s="6">
        <f t="shared" si="3"/>
        <v>388</v>
      </c>
      <c r="L28" s="6">
        <f t="shared" si="3"/>
        <v>640</v>
      </c>
      <c r="M28" s="6">
        <f t="shared" si="3"/>
        <v>438</v>
      </c>
      <c r="N28" s="6">
        <f t="shared" si="3"/>
        <v>226</v>
      </c>
      <c r="O28" s="6">
        <f t="shared" si="3"/>
        <v>4</v>
      </c>
      <c r="P28" s="6">
        <f t="shared" si="3"/>
        <v>-228</v>
      </c>
      <c r="Q28" s="6"/>
    </row>
    <row r="29" spans="3:17">
      <c r="D29" s="4" t="str">
        <f>D22</f>
        <v>% realisation</v>
      </c>
      <c r="E29" s="10">
        <f t="shared" ref="E29:P29" si="4">E27/E26</f>
        <v>0.84166666666666667</v>
      </c>
      <c r="F29" s="10">
        <f t="shared" si="4"/>
        <v>0.80800000000000005</v>
      </c>
      <c r="G29" s="10">
        <f t="shared" si="4"/>
        <v>1.6230769230769231</v>
      </c>
      <c r="H29" s="10">
        <f t="shared" si="4"/>
        <v>1.1678966789667897</v>
      </c>
      <c r="I29" s="10">
        <f t="shared" si="4"/>
        <v>1.1690340909090908</v>
      </c>
      <c r="J29" s="10">
        <f t="shared" si="4"/>
        <v>1.3744292237442923</v>
      </c>
      <c r="K29" s="10">
        <f t="shared" si="4"/>
        <v>1.3667296786389413</v>
      </c>
      <c r="L29" s="10">
        <f t="shared" si="4"/>
        <v>1.512</v>
      </c>
      <c r="M29" s="10">
        <f t="shared" si="4"/>
        <v>1.3016528925619835</v>
      </c>
      <c r="N29" s="10">
        <f t="shared" si="4"/>
        <v>1.1358173076923077</v>
      </c>
      <c r="O29" s="10">
        <f t="shared" si="4"/>
        <v>1.002120890774125</v>
      </c>
      <c r="P29" s="10">
        <f t="shared" si="4"/>
        <v>0.8923512747875354</v>
      </c>
      <c r="Q29" s="6"/>
    </row>
    <row r="30" spans="3:17">
      <c r="D30" s="4" t="str">
        <f>'KPI 1a'!D30</f>
        <v>Actual 24/25</v>
      </c>
      <c r="E30" s="6">
        <f>SUM($E23:E23)</f>
        <v>49</v>
      </c>
      <c r="F30" s="6">
        <f>SUM($E23:F23)</f>
        <v>49</v>
      </c>
      <c r="G30" s="6">
        <f>SUM($E23:G23)</f>
        <v>49</v>
      </c>
      <c r="H30" s="6">
        <f>SUM($E23:H23)</f>
        <v>49</v>
      </c>
      <c r="I30" s="6">
        <f>SUM($E23:I23)</f>
        <v>49</v>
      </c>
      <c r="J30" s="6">
        <f>SUM($E23:J23)</f>
        <v>49</v>
      </c>
      <c r="K30" s="6">
        <f>SUM($E23:K23)</f>
        <v>49</v>
      </c>
      <c r="L30" s="6">
        <f>SUM($E23:L23)</f>
        <v>49</v>
      </c>
      <c r="M30" s="6">
        <f>SUM($E23:M23)</f>
        <v>426</v>
      </c>
      <c r="N30" s="6">
        <f>SUM($E23:N23)</f>
        <v>871</v>
      </c>
      <c r="O30" s="6">
        <f>SUM($E23:O23)</f>
        <v>1299</v>
      </c>
      <c r="P30" s="6">
        <f>SUM($E23:P23)</f>
        <v>1499</v>
      </c>
      <c r="Q30" s="6"/>
    </row>
  </sheetData>
  <mergeCells count="2">
    <mergeCell ref="J4:Q8"/>
    <mergeCell ref="J10:Q15"/>
  </mergeCells>
  <conditionalFormatting sqref="C3">
    <cfRule type="expression" dxfId="323" priority="2">
      <formula>S4&gt;S6</formula>
    </cfRule>
  </conditionalFormatting>
  <conditionalFormatting sqref="C4">
    <cfRule type="expression" dxfId="322" priority="1">
      <formula>AND(S4&gt;S5,S4&lt;=S6)</formula>
    </cfRule>
  </conditionalFormatting>
  <conditionalFormatting sqref="C5">
    <cfRule type="expression" dxfId="321" priority="3">
      <formula>S4&lt;=S5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84417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8">
    <tabColor rgb="FFFFC000"/>
  </sheetPr>
  <dimension ref="A1:T30"/>
  <sheetViews>
    <sheetView zoomScale="90" zoomScaleNormal="90" zoomScalePageLayoutView="90" workbookViewId="0">
      <pane ySplit="2" topLeftCell="A12" activePane="bottomLeft" state="frozen"/>
      <selection activeCell="D31" sqref="D31"/>
      <selection pane="bottomLeft" activeCell="L1" sqref="L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>
      <c r="A1" s="5" t="s">
        <v>5</v>
      </c>
      <c r="B1" s="5" t="str">
        <f>'Dashboard Production Quality'!A54</f>
        <v>6a</v>
      </c>
      <c r="C1" s="5" t="str">
        <f>'Dashboard Production Quality'!B54</f>
        <v>Water Volume Abstracted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20">
      <c r="A2" s="4" t="s">
        <v>15</v>
      </c>
      <c r="C2" s="4" t="s">
        <v>16</v>
      </c>
      <c r="R2" s="7"/>
    </row>
    <row r="3" spans="1:20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27">
        <f>INDEX(E26:P26,Actual_month)</f>
        <v>171529</v>
      </c>
      <c r="T4" s="26"/>
    </row>
    <row r="5" spans="1:20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26">
        <f>INDEX(E25:P25,Actual_month)</f>
        <v>116360</v>
      </c>
      <c r="T5" s="26"/>
    </row>
    <row r="6" spans="1:20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26">
        <f>+S5*R6</f>
        <v>104724</v>
      </c>
      <c r="T6" s="26"/>
    </row>
    <row r="7" spans="1:20">
      <c r="J7" s="199"/>
      <c r="K7" s="200"/>
      <c r="L7" s="200"/>
      <c r="M7" s="200"/>
      <c r="N7" s="200"/>
      <c r="O7" s="200"/>
      <c r="P7" s="200"/>
      <c r="Q7" s="201"/>
    </row>
    <row r="8" spans="1:20" ht="15" thickBot="1">
      <c r="J8" s="202"/>
      <c r="K8" s="203"/>
      <c r="L8" s="203"/>
      <c r="M8" s="203"/>
      <c r="N8" s="203"/>
      <c r="O8" s="203"/>
      <c r="P8" s="203"/>
      <c r="Q8" s="204"/>
    </row>
    <row r="9" spans="1:20" ht="15" thickBot="1">
      <c r="J9" s="4" t="s">
        <v>14</v>
      </c>
    </row>
    <row r="10" spans="1:20">
      <c r="J10" s="196"/>
      <c r="K10" s="197"/>
      <c r="L10" s="197"/>
      <c r="M10" s="197"/>
      <c r="N10" s="197"/>
      <c r="O10" s="197"/>
      <c r="P10" s="197"/>
      <c r="Q10" s="198"/>
    </row>
    <row r="11" spans="1:20">
      <c r="J11" s="199"/>
      <c r="K11" s="200"/>
      <c r="L11" s="200"/>
      <c r="M11" s="200"/>
      <c r="N11" s="200"/>
      <c r="O11" s="200"/>
      <c r="P11" s="200"/>
      <c r="Q11" s="201"/>
    </row>
    <row r="12" spans="1:20">
      <c r="J12" s="199"/>
      <c r="K12" s="200"/>
      <c r="L12" s="200"/>
      <c r="M12" s="200"/>
      <c r="N12" s="200"/>
      <c r="O12" s="200"/>
      <c r="P12" s="200"/>
      <c r="Q12" s="201"/>
    </row>
    <row r="13" spans="1:20">
      <c r="J13" s="199"/>
      <c r="K13" s="200"/>
      <c r="L13" s="200"/>
      <c r="M13" s="200"/>
      <c r="N13" s="200"/>
      <c r="O13" s="200"/>
      <c r="P13" s="200"/>
      <c r="Q13" s="201"/>
    </row>
    <row r="14" spans="1:20">
      <c r="J14" s="199"/>
      <c r="K14" s="200"/>
      <c r="L14" s="200"/>
      <c r="M14" s="200"/>
      <c r="N14" s="200"/>
      <c r="O14" s="200"/>
      <c r="P14" s="200"/>
      <c r="Q14" s="201"/>
    </row>
    <row r="15" spans="1:20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12" t="s">
        <v>0</v>
      </c>
    </row>
    <row r="19" spans="3:17">
      <c r="D19" s="4" t="str">
        <f>'KPI 1a'!D19</f>
        <v>Budget 25/26</v>
      </c>
      <c r="E19" s="6">
        <f>Budget2526!E49</f>
        <v>14405</v>
      </c>
      <c r="F19" s="6">
        <f>Budget2526!F49</f>
        <v>14415</v>
      </c>
      <c r="G19" s="6">
        <f>Budget2526!G49</f>
        <v>14465</v>
      </c>
      <c r="H19" s="6">
        <f>Budget2526!H49</f>
        <v>14515</v>
      </c>
      <c r="I19" s="6">
        <f>Budget2526!I49</f>
        <v>14565</v>
      </c>
      <c r="J19" s="6">
        <f>Budget2526!J49</f>
        <v>14615</v>
      </c>
      <c r="K19" s="6">
        <f>Budget2526!K49</f>
        <v>14665</v>
      </c>
      <c r="L19" s="6">
        <f>Budget2526!L49</f>
        <v>14715</v>
      </c>
      <c r="M19" s="6">
        <f>Budget2526!M49</f>
        <v>14765</v>
      </c>
      <c r="N19" s="6">
        <f>Budget2526!N49</f>
        <v>14815</v>
      </c>
      <c r="O19" s="6">
        <f>Budget2526!O49</f>
        <v>14865</v>
      </c>
      <c r="P19" s="6">
        <f>Budget2526!P49</f>
        <v>14915</v>
      </c>
      <c r="Q19" s="6">
        <f>SUM(E19:P19)</f>
        <v>175720</v>
      </c>
    </row>
    <row r="20" spans="3:17">
      <c r="D20" s="4" t="str">
        <f>'KPI 1a'!D20</f>
        <v>Actual 25/26</v>
      </c>
      <c r="E20" s="6">
        <f>'ACTUAL 2526'!D49</f>
        <v>22090</v>
      </c>
      <c r="F20" s="6">
        <f>'ACTUAL 2526'!E49</f>
        <v>23708</v>
      </c>
      <c r="G20" s="6">
        <f>'ACTUAL 2526'!F49</f>
        <v>22889</v>
      </c>
      <c r="H20" s="6">
        <f>'ACTUAL 2526'!G49</f>
        <v>22641</v>
      </c>
      <c r="I20" s="6">
        <f>'ACTUAL 2526'!H49</f>
        <v>20425</v>
      </c>
      <c r="J20" s="6">
        <f>'ACTUAL 2526'!I49</f>
        <v>15856</v>
      </c>
      <c r="K20" s="6">
        <f>'ACTUAL 2526'!J49</f>
        <v>25004</v>
      </c>
      <c r="L20" s="6">
        <f>'ACTUAL 2526'!K49</f>
        <v>18916</v>
      </c>
      <c r="M20" s="6">
        <f>'ACTUAL 2526'!L49</f>
        <v>0</v>
      </c>
      <c r="N20" s="6">
        <f>'ACTUAL 2526'!M49</f>
        <v>0</v>
      </c>
      <c r="O20" s="6">
        <f>'ACTUAL 2526'!N49</f>
        <v>0</v>
      </c>
      <c r="P20" s="6">
        <f>'ACTUAL 2526'!O49</f>
        <v>0</v>
      </c>
      <c r="Q20" s="6">
        <f>SUM(E20:P20)</f>
        <v>171529</v>
      </c>
    </row>
    <row r="21" spans="3:17">
      <c r="D21" s="4" t="str">
        <f>'KPI 1a'!D21</f>
        <v>Difference</v>
      </c>
      <c r="E21" s="6">
        <f>IF(E20=0,0,E20-E19)</f>
        <v>7685</v>
      </c>
      <c r="F21" s="6">
        <f t="shared" ref="F21:P21" si="0">IF(F20=0,0,F20-F19)</f>
        <v>9293</v>
      </c>
      <c r="G21" s="6">
        <f t="shared" si="0"/>
        <v>8424</v>
      </c>
      <c r="H21" s="6">
        <f t="shared" si="0"/>
        <v>8126</v>
      </c>
      <c r="I21" s="6">
        <f t="shared" si="0"/>
        <v>5860</v>
      </c>
      <c r="J21" s="6">
        <f t="shared" si="0"/>
        <v>1241</v>
      </c>
      <c r="K21" s="6">
        <f t="shared" si="0"/>
        <v>10339</v>
      </c>
      <c r="L21" s="6">
        <f t="shared" si="0"/>
        <v>4201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55169</v>
      </c>
    </row>
    <row r="22" spans="3:17">
      <c r="D22" s="4" t="str">
        <f>'KPI 1a'!D22</f>
        <v>% realisation</v>
      </c>
      <c r="E22" s="10">
        <f>E20/E19</f>
        <v>1.5334953141270393</v>
      </c>
      <c r="F22" s="10">
        <f t="shared" ref="F22:P22" si="1">F20/F19</f>
        <v>1.6446756850502948</v>
      </c>
      <c r="G22" s="10">
        <f t="shared" si="1"/>
        <v>1.5823712409263739</v>
      </c>
      <c r="H22" s="10">
        <f t="shared" si="1"/>
        <v>1.5598346538064072</v>
      </c>
      <c r="I22" s="10">
        <f t="shared" si="1"/>
        <v>1.4023343631994507</v>
      </c>
      <c r="J22" s="10">
        <f t="shared" si="1"/>
        <v>1.0849127608621278</v>
      </c>
      <c r="K22" s="10">
        <f t="shared" si="1"/>
        <v>1.7050119331742244</v>
      </c>
      <c r="L22" s="10">
        <f t="shared" si="1"/>
        <v>1.2854909955827387</v>
      </c>
      <c r="M22" s="10">
        <f t="shared" si="1"/>
        <v>0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6">
        <f>SUM(E22:P22)</f>
        <v>11.798126946728658</v>
      </c>
    </row>
    <row r="23" spans="3:17">
      <c r="D23" s="4" t="str">
        <f>'KPI 1a'!D23</f>
        <v>Actual 24/25</v>
      </c>
      <c r="E23" s="69">
        <f>Actual2425!D41</f>
        <v>12124</v>
      </c>
      <c r="F23" s="69">
        <f>Actual2425!E41</f>
        <v>23163</v>
      </c>
      <c r="G23" s="69">
        <f>Actual2425!F41</f>
        <v>19746</v>
      </c>
      <c r="H23" s="69">
        <f>Actual2425!G41</f>
        <v>22100</v>
      </c>
      <c r="I23" s="69">
        <f>Actual2425!H41</f>
        <v>22506</v>
      </c>
      <c r="J23" s="69">
        <f>Actual2425!I41</f>
        <v>13298</v>
      </c>
      <c r="K23" s="69">
        <f>Actual2425!J41</f>
        <v>28727</v>
      </c>
      <c r="L23" s="69">
        <f>Actual2425!K41</f>
        <v>20892</v>
      </c>
      <c r="M23" s="69">
        <f>Actual2425!L41</f>
        <v>21712</v>
      </c>
      <c r="N23" s="69">
        <f>Actual2425!M41</f>
        <v>19806</v>
      </c>
      <c r="O23" s="69">
        <f>Actual2425!N41</f>
        <v>22902</v>
      </c>
      <c r="P23" s="69">
        <f>Actual2425!O41</f>
        <v>25178</v>
      </c>
      <c r="Q23" s="69">
        <f>Actual2021!P32</f>
        <v>0</v>
      </c>
    </row>
    <row r="24" spans="3:17">
      <c r="C24" s="8" t="s">
        <v>4</v>
      </c>
      <c r="E24" s="12">
        <f>E18</f>
        <v>45839</v>
      </c>
      <c r="F24" s="12">
        <f t="shared" ref="F24:Q24" si="2">F18</f>
        <v>45870</v>
      </c>
      <c r="G24" s="12">
        <f t="shared" si="2"/>
        <v>45901</v>
      </c>
      <c r="H24" s="12">
        <f t="shared" si="2"/>
        <v>45931</v>
      </c>
      <c r="I24" s="12">
        <f t="shared" si="2"/>
        <v>45962</v>
      </c>
      <c r="J24" s="12">
        <f t="shared" si="2"/>
        <v>45992</v>
      </c>
      <c r="K24" s="12">
        <f t="shared" si="2"/>
        <v>46023</v>
      </c>
      <c r="L24" s="12">
        <f t="shared" si="2"/>
        <v>46054</v>
      </c>
      <c r="M24" s="12">
        <f t="shared" si="2"/>
        <v>46082</v>
      </c>
      <c r="N24" s="12">
        <f t="shared" si="2"/>
        <v>46113</v>
      </c>
      <c r="O24" s="12">
        <f t="shared" si="2"/>
        <v>46143</v>
      </c>
      <c r="P24" s="12">
        <f t="shared" si="2"/>
        <v>46174</v>
      </c>
      <c r="Q24" s="12" t="str">
        <f t="shared" si="2"/>
        <v>Total</v>
      </c>
    </row>
    <row r="25" spans="3:17">
      <c r="D25" s="4" t="str">
        <f>D19</f>
        <v>Budget 25/26</v>
      </c>
      <c r="E25" s="6">
        <f>+E19</f>
        <v>14405</v>
      </c>
      <c r="F25" s="6">
        <f>+F19+E25</f>
        <v>28820</v>
      </c>
      <c r="G25" s="6">
        <f>F25+G19</f>
        <v>43285</v>
      </c>
      <c r="H25" s="6">
        <f>+H19+G25</f>
        <v>57800</v>
      </c>
      <c r="I25" s="6">
        <f>H25+I19</f>
        <v>72365</v>
      </c>
      <c r="J25" s="6">
        <f>+J19+I25</f>
        <v>86980</v>
      </c>
      <c r="K25" s="6">
        <f>J25+K19</f>
        <v>101645</v>
      </c>
      <c r="L25" s="6">
        <f>+L19+K25</f>
        <v>116360</v>
      </c>
      <c r="M25" s="6">
        <f>L25+M19</f>
        <v>131125</v>
      </c>
      <c r="N25" s="6">
        <f>+N19+M25</f>
        <v>145940</v>
      </c>
      <c r="O25" s="6">
        <f>N25+O19</f>
        <v>160805</v>
      </c>
      <c r="P25" s="6">
        <f>+P19+O25</f>
        <v>175720</v>
      </c>
      <c r="Q25" s="6">
        <f>SUM(E25:P25)</f>
        <v>1135250</v>
      </c>
    </row>
    <row r="26" spans="3:17">
      <c r="D26" s="4" t="str">
        <f>D20</f>
        <v>Actual 25/26</v>
      </c>
      <c r="E26" s="6">
        <f>+E20</f>
        <v>22090</v>
      </c>
      <c r="F26" s="6">
        <f>E26+F20</f>
        <v>45798</v>
      </c>
      <c r="G26" s="6">
        <f>F26+G20</f>
        <v>68687</v>
      </c>
      <c r="H26" s="6">
        <f>G26+H20</f>
        <v>91328</v>
      </c>
      <c r="I26" s="6">
        <f t="shared" ref="I26:P26" si="3">H26+I20</f>
        <v>111753</v>
      </c>
      <c r="J26" s="6">
        <f t="shared" si="3"/>
        <v>127609</v>
      </c>
      <c r="K26" s="6">
        <f>J26+K20</f>
        <v>152613</v>
      </c>
      <c r="L26" s="6">
        <f t="shared" si="3"/>
        <v>171529</v>
      </c>
      <c r="M26" s="6">
        <f t="shared" si="3"/>
        <v>171529</v>
      </c>
      <c r="N26" s="6">
        <f t="shared" si="3"/>
        <v>171529</v>
      </c>
      <c r="O26" s="6">
        <f t="shared" si="3"/>
        <v>171529</v>
      </c>
      <c r="P26" s="6">
        <f t="shared" si="3"/>
        <v>171529</v>
      </c>
      <c r="Q26" s="6">
        <f>(+P26+Q20)</f>
        <v>343058</v>
      </c>
    </row>
    <row r="27" spans="3:17">
      <c r="D27" s="4" t="str">
        <f>D21</f>
        <v>Difference</v>
      </c>
      <c r="E27" s="6">
        <f>SUM($E21:E21)</f>
        <v>7685</v>
      </c>
      <c r="F27" s="6">
        <f>SUM($E21:F21)</f>
        <v>16978</v>
      </c>
      <c r="G27" s="6">
        <f>SUM($E21:G21)</f>
        <v>25402</v>
      </c>
      <c r="H27" s="6">
        <f>SUM($E21:H21)</f>
        <v>33528</v>
      </c>
      <c r="I27" s="6">
        <f>SUM($E21:I21)</f>
        <v>39388</v>
      </c>
      <c r="J27" s="6">
        <f>SUM($E21:J21)</f>
        <v>40629</v>
      </c>
      <c r="K27" s="6">
        <f>SUM($E21:K21)</f>
        <v>50968</v>
      </c>
      <c r="L27" s="6">
        <f>SUM($E21:L21)</f>
        <v>55169</v>
      </c>
      <c r="M27" s="6">
        <f>SUM($E21:M21)</f>
        <v>55169</v>
      </c>
      <c r="N27" s="6">
        <f>SUM($E21:N21)</f>
        <v>55169</v>
      </c>
      <c r="O27" s="6">
        <f>SUM($E21:O21)</f>
        <v>55169</v>
      </c>
      <c r="P27" s="6">
        <f>SUM($E21:P21)</f>
        <v>55169</v>
      </c>
      <c r="Q27" s="6">
        <f>SUM(E27:P27)</f>
        <v>490423</v>
      </c>
    </row>
    <row r="28" spans="3:17">
      <c r="D28" s="4" t="str">
        <f>D22</f>
        <v>% realisation</v>
      </c>
      <c r="E28" s="10">
        <f t="shared" ref="E28:P28" si="4">E26/E25</f>
        <v>1.5334953141270393</v>
      </c>
      <c r="F28" s="10">
        <f t="shared" si="4"/>
        <v>1.5891047883414295</v>
      </c>
      <c r="G28" s="10">
        <f t="shared" si="4"/>
        <v>1.5868545685572368</v>
      </c>
      <c r="H28" s="10">
        <f t="shared" si="4"/>
        <v>1.5800692041522491</v>
      </c>
      <c r="I28" s="10">
        <f t="shared" si="4"/>
        <v>1.544296275823948</v>
      </c>
      <c r="J28" s="10">
        <f t="shared" si="4"/>
        <v>1.467107381007128</v>
      </c>
      <c r="K28" s="10">
        <f t="shared" si="4"/>
        <v>1.5014314526046535</v>
      </c>
      <c r="L28" s="10">
        <f t="shared" si="4"/>
        <v>1.4741234101065659</v>
      </c>
      <c r="M28" s="10">
        <f t="shared" si="4"/>
        <v>1.3081334604385129</v>
      </c>
      <c r="N28" s="10">
        <f t="shared" si="4"/>
        <v>1.175339180485131</v>
      </c>
      <c r="O28" s="10">
        <f t="shared" si="4"/>
        <v>1.0666894686110506</v>
      </c>
      <c r="P28" s="10">
        <f t="shared" si="4"/>
        <v>0.97614955611199639</v>
      </c>
      <c r="Q28" s="6">
        <f>SUM(E28:P28)</f>
        <v>16.802794060366942</v>
      </c>
    </row>
    <row r="29" spans="3:17">
      <c r="D29" s="4" t="str">
        <f>D23</f>
        <v>Actual 24/25</v>
      </c>
      <c r="E29" s="6">
        <f>+E23</f>
        <v>12124</v>
      </c>
      <c r="F29" s="6">
        <f>+F23+E29</f>
        <v>35287</v>
      </c>
      <c r="G29" s="6">
        <f t="shared" ref="G29:P29" si="5">+G23+F29</f>
        <v>55033</v>
      </c>
      <c r="H29" s="6">
        <f t="shared" si="5"/>
        <v>77133</v>
      </c>
      <c r="I29" s="6">
        <f t="shared" si="5"/>
        <v>99639</v>
      </c>
      <c r="J29" s="6">
        <f t="shared" si="5"/>
        <v>112937</v>
      </c>
      <c r="K29" s="6">
        <f t="shared" si="5"/>
        <v>141664</v>
      </c>
      <c r="L29" s="6">
        <f t="shared" si="5"/>
        <v>162556</v>
      </c>
      <c r="M29" s="6">
        <f t="shared" si="5"/>
        <v>184268</v>
      </c>
      <c r="N29" s="6">
        <f t="shared" si="5"/>
        <v>204074</v>
      </c>
      <c r="O29" s="6">
        <f t="shared" si="5"/>
        <v>226976</v>
      </c>
      <c r="P29" s="6">
        <f t="shared" si="5"/>
        <v>252154</v>
      </c>
    </row>
    <row r="30" spans="3:17">
      <c r="D30" s="4" t="str">
        <f>'KPI 1a'!D30</f>
        <v>Actual 24/25</v>
      </c>
    </row>
  </sheetData>
  <mergeCells count="2">
    <mergeCell ref="J4:Q8"/>
    <mergeCell ref="J10:Q15"/>
  </mergeCells>
  <conditionalFormatting sqref="C3">
    <cfRule type="expression" dxfId="320" priority="2">
      <formula>S4&lt;S6</formula>
    </cfRule>
  </conditionalFormatting>
  <conditionalFormatting sqref="C4">
    <cfRule type="expression" dxfId="319" priority="1">
      <formula>AND(S4&gt;=S6,S4&lt;S5)</formula>
    </cfRule>
  </conditionalFormatting>
  <conditionalFormatting sqref="C5">
    <cfRule type="expression" dxfId="318" priority="3">
      <formula>S4&gt;=S5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46785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T30"/>
  <sheetViews>
    <sheetView zoomScale="90" zoomScaleNormal="90" zoomScalePageLayoutView="90" workbookViewId="0">
      <pane ySplit="2" topLeftCell="A12" activePane="bottomLeft" state="frozen"/>
      <selection activeCell="D31" sqref="D31"/>
      <selection pane="bottomLeft" activeCell="L1" sqref="L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>
      <c r="A1" s="5" t="s">
        <v>5</v>
      </c>
      <c r="B1" s="5" t="str">
        <f>'Dashboard Production Quality'!A55</f>
        <v>6b</v>
      </c>
      <c r="C1" s="5" t="str">
        <f>'Dashboard Production Quality'!B55</f>
        <v>Water Volume Supplied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20">
      <c r="A2" s="4" t="s">
        <v>15</v>
      </c>
      <c r="C2" s="4" t="s">
        <v>16</v>
      </c>
      <c r="R2" s="7"/>
    </row>
    <row r="3" spans="1:20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27">
        <f>INDEX(E26:P26,Actual_month)</f>
        <v>170396</v>
      </c>
      <c r="T4" s="26"/>
    </row>
    <row r="5" spans="1:20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26">
        <f>INDEX(E25:P25,Actual_month)</f>
        <v>114032.79999999999</v>
      </c>
      <c r="T5" s="26"/>
    </row>
    <row r="6" spans="1:20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26">
        <f>+S5*R6</f>
        <v>102629.51999999999</v>
      </c>
      <c r="T6" s="26"/>
    </row>
    <row r="7" spans="1:20">
      <c r="J7" s="199"/>
      <c r="K7" s="200"/>
      <c r="L7" s="200"/>
      <c r="M7" s="200"/>
      <c r="N7" s="200"/>
      <c r="O7" s="200"/>
      <c r="P7" s="200"/>
      <c r="Q7" s="201"/>
    </row>
    <row r="8" spans="1:20" ht="15" thickBot="1">
      <c r="J8" s="202"/>
      <c r="K8" s="203"/>
      <c r="L8" s="203"/>
      <c r="M8" s="203"/>
      <c r="N8" s="203"/>
      <c r="O8" s="203"/>
      <c r="P8" s="203"/>
      <c r="Q8" s="204"/>
    </row>
    <row r="9" spans="1:20" ht="15" thickBot="1">
      <c r="J9" s="4" t="s">
        <v>14</v>
      </c>
    </row>
    <row r="10" spans="1:20">
      <c r="J10" s="196"/>
      <c r="K10" s="197"/>
      <c r="L10" s="197"/>
      <c r="M10" s="197"/>
      <c r="N10" s="197"/>
      <c r="O10" s="197"/>
      <c r="P10" s="197"/>
      <c r="Q10" s="198"/>
    </row>
    <row r="11" spans="1:20">
      <c r="J11" s="199"/>
      <c r="K11" s="200"/>
      <c r="L11" s="200"/>
      <c r="M11" s="200"/>
      <c r="N11" s="200"/>
      <c r="O11" s="200"/>
      <c r="P11" s="200"/>
      <c r="Q11" s="201"/>
    </row>
    <row r="12" spans="1:20">
      <c r="J12" s="199"/>
      <c r="K12" s="200"/>
      <c r="L12" s="200"/>
      <c r="M12" s="200"/>
      <c r="N12" s="200"/>
      <c r="O12" s="200"/>
      <c r="P12" s="200"/>
      <c r="Q12" s="201"/>
    </row>
    <row r="13" spans="1:20">
      <c r="J13" s="199"/>
      <c r="K13" s="200"/>
      <c r="L13" s="200"/>
      <c r="M13" s="200"/>
      <c r="N13" s="200"/>
      <c r="O13" s="200"/>
      <c r="P13" s="200"/>
      <c r="Q13" s="201"/>
    </row>
    <row r="14" spans="1:20">
      <c r="J14" s="199"/>
      <c r="K14" s="200"/>
      <c r="L14" s="200"/>
      <c r="M14" s="200"/>
      <c r="N14" s="200"/>
      <c r="O14" s="200"/>
      <c r="P14" s="200"/>
      <c r="Q14" s="201"/>
    </row>
    <row r="15" spans="1:20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12" t="s">
        <v>0</v>
      </c>
    </row>
    <row r="19" spans="3:17">
      <c r="D19" s="4" t="str">
        <f>'KPI 1a'!D19</f>
        <v>Budget 25/26</v>
      </c>
      <c r="E19" s="6">
        <f>Budget2526!E50</f>
        <v>14116.9</v>
      </c>
      <c r="F19" s="6">
        <f>Budget2526!F50</f>
        <v>14126.7</v>
      </c>
      <c r="G19" s="6">
        <f>Budget2526!G50</f>
        <v>14175.7</v>
      </c>
      <c r="H19" s="6">
        <f>Budget2526!H50</f>
        <v>14224.7</v>
      </c>
      <c r="I19" s="6">
        <f>Budget2526!I50</f>
        <v>14273.7</v>
      </c>
      <c r="J19" s="6">
        <f>Budget2526!J50</f>
        <v>14322.7</v>
      </c>
      <c r="K19" s="6">
        <f>Budget2526!K50</f>
        <v>14371.7</v>
      </c>
      <c r="L19" s="6">
        <f>Budget2526!L50</f>
        <v>14420.7</v>
      </c>
      <c r="M19" s="6">
        <f>Budget2526!M50</f>
        <v>14469.7</v>
      </c>
      <c r="N19" s="6">
        <f>Budget2526!N50</f>
        <v>14518.7</v>
      </c>
      <c r="O19" s="6">
        <f>Budget2526!O50</f>
        <v>14567.7</v>
      </c>
      <c r="P19" s="6">
        <f>Budget2526!P50</f>
        <v>14616.7</v>
      </c>
      <c r="Q19" s="6">
        <f>SUM(E19:P19)</f>
        <v>172205.6</v>
      </c>
    </row>
    <row r="20" spans="3:17">
      <c r="D20" s="4" t="str">
        <f>'KPI 1a'!D20</f>
        <v>Actual 25/26</v>
      </c>
      <c r="E20" s="6">
        <f>'ACTUAL 2526'!D50</f>
        <v>22090</v>
      </c>
      <c r="F20" s="6">
        <f>'ACTUAL 2526'!E50</f>
        <v>23708</v>
      </c>
      <c r="G20" s="6">
        <f>'ACTUAL 2526'!F50</f>
        <v>22889</v>
      </c>
      <c r="H20" s="6">
        <f>'ACTUAL 2526'!G50</f>
        <v>22641</v>
      </c>
      <c r="I20" s="6">
        <f>'ACTUAL 2526'!H50</f>
        <v>20126</v>
      </c>
      <c r="J20" s="6">
        <f>'ACTUAL 2526'!I50</f>
        <v>15663</v>
      </c>
      <c r="K20" s="6">
        <f>'ACTUAL 2526'!J50</f>
        <v>24740</v>
      </c>
      <c r="L20" s="6">
        <f>'ACTUAL 2526'!K50</f>
        <v>18539</v>
      </c>
      <c r="M20" s="6">
        <f>'ACTUAL 2526'!L50</f>
        <v>0</v>
      </c>
      <c r="N20" s="6">
        <f>'ACTUAL 2526'!M50</f>
        <v>0</v>
      </c>
      <c r="O20" s="6">
        <f>'ACTUAL 2526'!N50</f>
        <v>0</v>
      </c>
      <c r="P20" s="6">
        <f>'ACTUAL 2526'!O50</f>
        <v>0</v>
      </c>
      <c r="Q20" s="6">
        <f>SUM(E20:P20)</f>
        <v>170396</v>
      </c>
    </row>
    <row r="21" spans="3:17">
      <c r="D21" s="4" t="str">
        <f>'KPI 1a'!D21</f>
        <v>Difference</v>
      </c>
      <c r="E21" s="6">
        <f>IF(E20=0,0,E20-E19)</f>
        <v>7973.1</v>
      </c>
      <c r="F21" s="6">
        <f t="shared" ref="F21:P21" si="0">IF(F20=0,0,F20-F19)</f>
        <v>9581.2999999999993</v>
      </c>
      <c r="G21" s="6">
        <f t="shared" si="0"/>
        <v>8713.2999999999993</v>
      </c>
      <c r="H21" s="6">
        <f t="shared" si="0"/>
        <v>8416.2999999999993</v>
      </c>
      <c r="I21" s="6">
        <f t="shared" si="0"/>
        <v>5852.2999999999993</v>
      </c>
      <c r="J21" s="6">
        <f t="shared" si="0"/>
        <v>1340.2999999999993</v>
      </c>
      <c r="K21" s="6">
        <f t="shared" si="0"/>
        <v>10368.299999999999</v>
      </c>
      <c r="L21" s="6">
        <f t="shared" si="0"/>
        <v>4118.2999999999993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56363.200000000012</v>
      </c>
    </row>
    <row r="22" spans="3:17">
      <c r="D22" s="4" t="str">
        <f>'KPI 1a'!D22</f>
        <v>% realisation</v>
      </c>
      <c r="E22" s="10">
        <f>E20/E19</f>
        <v>1.5647911368643257</v>
      </c>
      <c r="F22" s="10">
        <f t="shared" ref="F22:P22" si="1">F20/F19</f>
        <v>1.6782404949492804</v>
      </c>
      <c r="G22" s="10">
        <f t="shared" si="1"/>
        <v>1.6146645315575243</v>
      </c>
      <c r="H22" s="10">
        <f t="shared" si="1"/>
        <v>1.5916680140881705</v>
      </c>
      <c r="I22" s="10">
        <f t="shared" si="1"/>
        <v>1.4100058148903227</v>
      </c>
      <c r="J22" s="10">
        <f t="shared" si="1"/>
        <v>1.0935787246817987</v>
      </c>
      <c r="K22" s="10">
        <f t="shared" si="1"/>
        <v>1.7214386607012391</v>
      </c>
      <c r="L22" s="10">
        <f t="shared" si="1"/>
        <v>1.2855825306677207</v>
      </c>
      <c r="M22" s="10">
        <f t="shared" si="1"/>
        <v>0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6">
        <f>SUM(E22:P22)</f>
        <v>11.959969908400382</v>
      </c>
    </row>
    <row r="23" spans="3:17">
      <c r="D23" s="4" t="str">
        <f>'KPI 1a'!D23</f>
        <v>Actual 24/25</v>
      </c>
      <c r="E23" s="69">
        <f>Actual2425!D41</f>
        <v>12124</v>
      </c>
      <c r="F23" s="69">
        <f>Actual2425!E41</f>
        <v>23163</v>
      </c>
      <c r="G23" s="69">
        <f>Actual2425!F41</f>
        <v>19746</v>
      </c>
      <c r="H23" s="69">
        <f>Actual2425!G41</f>
        <v>22100</v>
      </c>
      <c r="I23" s="69">
        <f>Actual2425!H41</f>
        <v>22506</v>
      </c>
      <c r="J23" s="69">
        <f>Actual2425!I41</f>
        <v>13298</v>
      </c>
      <c r="K23" s="69">
        <f>Actual2425!J41</f>
        <v>28727</v>
      </c>
      <c r="L23" s="69">
        <f>Actual2425!K41</f>
        <v>20892</v>
      </c>
      <c r="M23" s="69">
        <f>Actual2425!L41</f>
        <v>21712</v>
      </c>
      <c r="N23" s="69">
        <f>Actual2425!M41</f>
        <v>19806</v>
      </c>
      <c r="O23" s="69">
        <f>Actual2425!N41</f>
        <v>22902</v>
      </c>
      <c r="P23" s="69">
        <f>Actual2425!O41</f>
        <v>25178</v>
      </c>
      <c r="Q23" s="69">
        <f>Actual2021!P32</f>
        <v>0</v>
      </c>
    </row>
    <row r="24" spans="3:17">
      <c r="C24" s="8" t="s">
        <v>4</v>
      </c>
      <c r="E24" s="12">
        <f>E18</f>
        <v>45839</v>
      </c>
      <c r="F24" s="12">
        <f t="shared" ref="F24:Q24" si="2">F18</f>
        <v>45870</v>
      </c>
      <c r="G24" s="12">
        <f t="shared" si="2"/>
        <v>45901</v>
      </c>
      <c r="H24" s="12">
        <f t="shared" si="2"/>
        <v>45931</v>
      </c>
      <c r="I24" s="12">
        <f t="shared" si="2"/>
        <v>45962</v>
      </c>
      <c r="J24" s="12">
        <f t="shared" si="2"/>
        <v>45992</v>
      </c>
      <c r="K24" s="12">
        <f t="shared" si="2"/>
        <v>46023</v>
      </c>
      <c r="L24" s="12">
        <f t="shared" si="2"/>
        <v>46054</v>
      </c>
      <c r="M24" s="12">
        <f t="shared" si="2"/>
        <v>46082</v>
      </c>
      <c r="N24" s="12">
        <f t="shared" si="2"/>
        <v>46113</v>
      </c>
      <c r="O24" s="12">
        <f t="shared" si="2"/>
        <v>46143</v>
      </c>
      <c r="P24" s="12">
        <f t="shared" si="2"/>
        <v>46174</v>
      </c>
      <c r="Q24" s="12" t="str">
        <f t="shared" si="2"/>
        <v>Total</v>
      </c>
    </row>
    <row r="25" spans="3:17">
      <c r="D25" s="4" t="str">
        <f>D19</f>
        <v>Budget 25/26</v>
      </c>
      <c r="E25" s="6">
        <f>+E19</f>
        <v>14116.9</v>
      </c>
      <c r="F25" s="6">
        <f>+F19+E25</f>
        <v>28243.599999999999</v>
      </c>
      <c r="G25" s="6">
        <f>F25+G19</f>
        <v>42419.3</v>
      </c>
      <c r="H25" s="6">
        <f>+H19+G25</f>
        <v>56644</v>
      </c>
      <c r="I25" s="6">
        <f>H25+I19</f>
        <v>70917.7</v>
      </c>
      <c r="J25" s="6">
        <f>+J19+I25</f>
        <v>85240.4</v>
      </c>
      <c r="K25" s="6">
        <f>J25+K19</f>
        <v>99612.099999999991</v>
      </c>
      <c r="L25" s="6">
        <f>+L19+K25</f>
        <v>114032.79999999999</v>
      </c>
      <c r="M25" s="6">
        <f>L25+M19</f>
        <v>128502.49999999999</v>
      </c>
      <c r="N25" s="6">
        <f>+N19+M25</f>
        <v>143021.19999999998</v>
      </c>
      <c r="O25" s="6">
        <f>N25+O19</f>
        <v>157588.9</v>
      </c>
      <c r="P25" s="6">
        <f>+P19+O25</f>
        <v>172205.6</v>
      </c>
      <c r="Q25" s="6">
        <f>SUM(E25:P25)</f>
        <v>1112545</v>
      </c>
    </row>
    <row r="26" spans="3:17">
      <c r="D26" s="4" t="str">
        <f>D20</f>
        <v>Actual 25/26</v>
      </c>
      <c r="E26" s="6">
        <f>+E20</f>
        <v>22090</v>
      </c>
      <c r="F26" s="6">
        <f>E26+F20</f>
        <v>45798</v>
      </c>
      <c r="G26" s="6">
        <f>F26+G20</f>
        <v>68687</v>
      </c>
      <c r="H26" s="6">
        <f>G26+H20</f>
        <v>91328</v>
      </c>
      <c r="I26" s="6">
        <f t="shared" ref="I26:P26" si="3">H26+I20</f>
        <v>111454</v>
      </c>
      <c r="J26" s="6">
        <f t="shared" si="3"/>
        <v>127117</v>
      </c>
      <c r="K26" s="6">
        <f>J26+K20</f>
        <v>151857</v>
      </c>
      <c r="L26" s="6">
        <f t="shared" si="3"/>
        <v>170396</v>
      </c>
      <c r="M26" s="6">
        <f t="shared" si="3"/>
        <v>170396</v>
      </c>
      <c r="N26" s="6">
        <f t="shared" si="3"/>
        <v>170396</v>
      </c>
      <c r="O26" s="6">
        <f t="shared" si="3"/>
        <v>170396</v>
      </c>
      <c r="P26" s="6">
        <f t="shared" si="3"/>
        <v>170396</v>
      </c>
      <c r="Q26" s="6">
        <f>(+P26+Q20)</f>
        <v>340792</v>
      </c>
    </row>
    <row r="27" spans="3:17">
      <c r="D27" s="4" t="str">
        <f>D21</f>
        <v>Difference</v>
      </c>
      <c r="E27" s="6">
        <f>SUM($E21:E21)</f>
        <v>7973.1</v>
      </c>
      <c r="F27" s="6">
        <f>SUM($E21:F21)</f>
        <v>17554.400000000001</v>
      </c>
      <c r="G27" s="6">
        <f>SUM($E21:G21)</f>
        <v>26267.7</v>
      </c>
      <c r="H27" s="6">
        <f>SUM($E21:H21)</f>
        <v>34684</v>
      </c>
      <c r="I27" s="6">
        <f>SUM($E21:I21)</f>
        <v>40536.300000000003</v>
      </c>
      <c r="J27" s="6">
        <f>SUM($E21:J21)</f>
        <v>41876.600000000006</v>
      </c>
      <c r="K27" s="6">
        <f>SUM($E21:K21)</f>
        <v>52244.900000000009</v>
      </c>
      <c r="L27" s="6">
        <f>SUM($E21:L21)</f>
        <v>56363.200000000012</v>
      </c>
      <c r="M27" s="6">
        <f>SUM($E21:M21)</f>
        <v>56363.200000000012</v>
      </c>
      <c r="N27" s="6">
        <f>SUM($E21:N21)</f>
        <v>56363.200000000012</v>
      </c>
      <c r="O27" s="6">
        <f>SUM($E21:O21)</f>
        <v>56363.200000000012</v>
      </c>
      <c r="P27" s="6">
        <f>SUM($E21:P21)</f>
        <v>56363.200000000012</v>
      </c>
      <c r="Q27" s="6">
        <f>SUM(E27:P27)</f>
        <v>502953.00000000006</v>
      </c>
    </row>
    <row r="28" spans="3:17">
      <c r="D28" s="4" t="str">
        <f>D22</f>
        <v>% realisation</v>
      </c>
      <c r="E28" s="10">
        <f t="shared" ref="E28:P28" si="4">E26/E25</f>
        <v>1.5647911368643257</v>
      </c>
      <c r="F28" s="10">
        <f t="shared" si="4"/>
        <v>1.6215354983075814</v>
      </c>
      <c r="G28" s="10">
        <f t="shared" si="4"/>
        <v>1.6192393556706499</v>
      </c>
      <c r="H28" s="10">
        <f t="shared" si="4"/>
        <v>1.6123155144410706</v>
      </c>
      <c r="I28" s="10">
        <f t="shared" si="4"/>
        <v>1.571596371568734</v>
      </c>
      <c r="J28" s="10">
        <f t="shared" si="4"/>
        <v>1.4912764369946645</v>
      </c>
      <c r="K28" s="10">
        <f t="shared" si="4"/>
        <v>1.5244834713855044</v>
      </c>
      <c r="L28" s="10">
        <f t="shared" si="4"/>
        <v>1.4942718235455064</v>
      </c>
      <c r="M28" s="10">
        <f t="shared" si="4"/>
        <v>1.3260131125853585</v>
      </c>
      <c r="N28" s="10">
        <f t="shared" si="4"/>
        <v>1.191403791885399</v>
      </c>
      <c r="O28" s="10">
        <f t="shared" si="4"/>
        <v>1.0812690487718362</v>
      </c>
      <c r="P28" s="10">
        <f t="shared" si="4"/>
        <v>0.98949163093418557</v>
      </c>
      <c r="Q28" s="6">
        <f>SUM(E28:P28)</f>
        <v>17.087687192954817</v>
      </c>
    </row>
    <row r="29" spans="3:17">
      <c r="D29" s="4" t="str">
        <f>D23</f>
        <v>Actual 24/25</v>
      </c>
      <c r="E29" s="6">
        <f>+E23</f>
        <v>12124</v>
      </c>
      <c r="F29" s="6">
        <f>+F23+E29</f>
        <v>35287</v>
      </c>
      <c r="G29" s="6">
        <f t="shared" ref="G29:P29" si="5">+G23+F29</f>
        <v>55033</v>
      </c>
      <c r="H29" s="6">
        <f t="shared" si="5"/>
        <v>77133</v>
      </c>
      <c r="I29" s="6">
        <f t="shared" si="5"/>
        <v>99639</v>
      </c>
      <c r="J29" s="6">
        <f t="shared" si="5"/>
        <v>112937</v>
      </c>
      <c r="K29" s="6">
        <f t="shared" si="5"/>
        <v>141664</v>
      </c>
      <c r="L29" s="6">
        <f t="shared" si="5"/>
        <v>162556</v>
      </c>
      <c r="M29" s="6">
        <f t="shared" si="5"/>
        <v>184268</v>
      </c>
      <c r="N29" s="6">
        <f t="shared" si="5"/>
        <v>204074</v>
      </c>
      <c r="O29" s="6">
        <f t="shared" si="5"/>
        <v>226976</v>
      </c>
      <c r="P29" s="6">
        <f t="shared" si="5"/>
        <v>252154</v>
      </c>
    </row>
    <row r="30" spans="3:17">
      <c r="D30" s="4" t="str">
        <f>'KPI 1a'!D30</f>
        <v>Actual 24/25</v>
      </c>
    </row>
  </sheetData>
  <mergeCells count="2">
    <mergeCell ref="J4:Q8"/>
    <mergeCell ref="J10:Q15"/>
  </mergeCells>
  <conditionalFormatting sqref="C3">
    <cfRule type="expression" dxfId="317" priority="2">
      <formula>S4&lt;S6</formula>
    </cfRule>
  </conditionalFormatting>
  <conditionalFormatting sqref="C4">
    <cfRule type="expression" dxfId="316" priority="1">
      <formula>AND(S4&gt;=S6,S4&lt;S5)</formula>
    </cfRule>
  </conditionalFormatting>
  <conditionalFormatting sqref="C5">
    <cfRule type="expression" dxfId="315" priority="3">
      <formula>S4&gt;=S5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85569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8">
    <tabColor rgb="FFFFC000"/>
  </sheetPr>
  <dimension ref="A1:S30"/>
  <sheetViews>
    <sheetView zoomScale="90" zoomScaleNormal="90" zoomScalePageLayoutView="90" workbookViewId="0">
      <pane ySplit="2" topLeftCell="A3" activePane="bottomLeft" state="frozen"/>
      <selection activeCell="D31" sqref="D31"/>
      <selection pane="bottomLeft" activeCell="L1" sqref="L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36.1796875" style="4" customWidth="1"/>
    <col min="5" max="16" width="11.1796875" style="4" customWidth="1"/>
    <col min="17" max="17" width="10.453125" style="4" bestFit="1" customWidth="1"/>
    <col min="18" max="18" width="9.1796875" style="4" customWidth="1"/>
    <col min="19" max="16384" width="9.1796875" style="4"/>
  </cols>
  <sheetData>
    <row r="1" spans="1:19" ht="21">
      <c r="A1" s="5" t="s">
        <v>5</v>
      </c>
      <c r="B1" s="5" t="str">
        <f>'Dashboard Production Quality'!A56</f>
        <v>6c</v>
      </c>
      <c r="C1" s="5" t="str">
        <f>'Dashboard Production Quality'!B56</f>
        <v>Power Grid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19">
      <c r="A2" s="4" t="s">
        <v>15</v>
      </c>
      <c r="C2" s="4" t="s">
        <v>45</v>
      </c>
      <c r="R2" s="7"/>
    </row>
    <row r="3" spans="1:19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>
      <c r="C4" s="2" t="s">
        <v>6</v>
      </c>
      <c r="E4" s="11"/>
      <c r="F4" s="11"/>
      <c r="G4" s="11"/>
      <c r="H4" s="11"/>
      <c r="I4" s="11"/>
      <c r="J4" s="205"/>
      <c r="K4" s="206"/>
      <c r="L4" s="206"/>
      <c r="M4" s="206"/>
      <c r="N4" s="206"/>
      <c r="O4" s="206"/>
      <c r="P4" s="206"/>
      <c r="Q4" s="207"/>
      <c r="R4" s="4" t="s">
        <v>26</v>
      </c>
      <c r="S4" s="6">
        <f>INDEX(E27:P27,Actual_month)</f>
        <v>90116</v>
      </c>
    </row>
    <row r="5" spans="1:19" ht="25.5" customHeight="1">
      <c r="C5" s="2" t="s">
        <v>6</v>
      </c>
      <c r="E5" s="11"/>
      <c r="F5" s="11"/>
      <c r="G5" s="11"/>
      <c r="H5" s="11"/>
      <c r="I5" s="11"/>
      <c r="J5" s="208"/>
      <c r="K5" s="209"/>
      <c r="L5" s="209"/>
      <c r="M5" s="209"/>
      <c r="N5" s="209"/>
      <c r="O5" s="209"/>
      <c r="P5" s="209"/>
      <c r="Q5" s="210"/>
      <c r="R5" s="4" t="s">
        <v>27</v>
      </c>
      <c r="S5" s="6">
        <f>INDEX(E26:P26,Actual_month)</f>
        <v>88236</v>
      </c>
    </row>
    <row r="6" spans="1:19">
      <c r="J6" s="208"/>
      <c r="K6" s="209"/>
      <c r="L6" s="209"/>
      <c r="M6" s="209"/>
      <c r="N6" s="209"/>
      <c r="O6" s="209"/>
      <c r="P6" s="209"/>
      <c r="Q6" s="210"/>
      <c r="R6" s="7">
        <v>0.9</v>
      </c>
      <c r="S6" s="6">
        <f>+S5/R6</f>
        <v>98040</v>
      </c>
    </row>
    <row r="7" spans="1:19">
      <c r="J7" s="208"/>
      <c r="K7" s="209"/>
      <c r="L7" s="209"/>
      <c r="M7" s="209"/>
      <c r="N7" s="209"/>
      <c r="O7" s="209"/>
      <c r="P7" s="209"/>
      <c r="Q7" s="210"/>
    </row>
    <row r="8" spans="1:19" ht="15" thickBot="1">
      <c r="J8" s="211"/>
      <c r="K8" s="212"/>
      <c r="L8" s="212"/>
      <c r="M8" s="212"/>
      <c r="N8" s="212"/>
      <c r="O8" s="212"/>
      <c r="P8" s="212"/>
      <c r="Q8" s="213"/>
    </row>
    <row r="9" spans="1:19" ht="15" thickBot="1">
      <c r="J9" s="4" t="s">
        <v>14</v>
      </c>
    </row>
    <row r="10" spans="1:19">
      <c r="J10" s="205"/>
      <c r="K10" s="206"/>
      <c r="L10" s="206"/>
      <c r="M10" s="206"/>
      <c r="N10" s="206"/>
      <c r="O10" s="206"/>
      <c r="P10" s="206"/>
      <c r="Q10" s="207"/>
    </row>
    <row r="11" spans="1:19">
      <c r="J11" s="208"/>
      <c r="K11" s="209"/>
      <c r="L11" s="209"/>
      <c r="M11" s="209"/>
      <c r="N11" s="209"/>
      <c r="O11" s="209"/>
      <c r="P11" s="209"/>
      <c r="Q11" s="210"/>
    </row>
    <row r="12" spans="1:19">
      <c r="J12" s="208"/>
      <c r="K12" s="209"/>
      <c r="L12" s="209"/>
      <c r="M12" s="209"/>
      <c r="N12" s="209"/>
      <c r="O12" s="209"/>
      <c r="P12" s="209"/>
      <c r="Q12" s="210"/>
    </row>
    <row r="13" spans="1:19">
      <c r="J13" s="208"/>
      <c r="K13" s="209"/>
      <c r="L13" s="209"/>
      <c r="M13" s="209"/>
      <c r="N13" s="209"/>
      <c r="O13" s="209"/>
      <c r="P13" s="209"/>
      <c r="Q13" s="210"/>
    </row>
    <row r="14" spans="1:19">
      <c r="J14" s="208"/>
      <c r="K14" s="209"/>
      <c r="L14" s="209"/>
      <c r="M14" s="209"/>
      <c r="N14" s="209"/>
      <c r="O14" s="209"/>
      <c r="P14" s="209"/>
      <c r="Q14" s="210"/>
    </row>
    <row r="15" spans="1:19" ht="15" thickBot="1">
      <c r="J15" s="211"/>
      <c r="K15" s="212"/>
      <c r="L15" s="212"/>
      <c r="M15" s="212"/>
      <c r="N15" s="212"/>
      <c r="O15" s="212"/>
      <c r="P15" s="212"/>
      <c r="Q15" s="213"/>
    </row>
    <row r="18" spans="3:18">
      <c r="C18" s="8" t="s">
        <v>10</v>
      </c>
      <c r="E18" s="12">
        <f>'KPI 20l'!E18</f>
        <v>45839</v>
      </c>
      <c r="F18" s="12">
        <f>'KPI 20l'!F18</f>
        <v>45870</v>
      </c>
      <c r="G18" s="12">
        <f>'KPI 20l'!G18</f>
        <v>45901</v>
      </c>
      <c r="H18" s="12">
        <f>'KPI 20l'!H18</f>
        <v>45931</v>
      </c>
      <c r="I18" s="12">
        <f>'KPI 20l'!I18</f>
        <v>45962</v>
      </c>
      <c r="J18" s="12">
        <f>'KPI 20l'!J18</f>
        <v>45992</v>
      </c>
      <c r="K18" s="12">
        <f>'KPI 20l'!K18</f>
        <v>46023</v>
      </c>
      <c r="L18" s="12">
        <f>'KPI 20l'!L18</f>
        <v>46054</v>
      </c>
      <c r="M18" s="12">
        <f>'KPI 20l'!M18</f>
        <v>46082</v>
      </c>
      <c r="N18" s="12">
        <f>'KPI 20l'!N18</f>
        <v>46113</v>
      </c>
      <c r="O18" s="12">
        <f>'KPI 20l'!O18</f>
        <v>46143</v>
      </c>
      <c r="P18" s="12">
        <f>'KPI 20l'!P18</f>
        <v>46174</v>
      </c>
      <c r="Q18" s="9" t="s">
        <v>0</v>
      </c>
    </row>
    <row r="19" spans="3:18">
      <c r="D19" s="4" t="str">
        <f>'KPI 20l'!D19</f>
        <v>Budget 25/26</v>
      </c>
      <c r="E19" s="53">
        <f>Budget2526!E51</f>
        <v>11029.5</v>
      </c>
      <c r="F19" s="53">
        <f>Budget2526!F51</f>
        <v>11029.5</v>
      </c>
      <c r="G19" s="53">
        <f>Budget2526!G51</f>
        <v>11029.5</v>
      </c>
      <c r="H19" s="53">
        <f>Budget2526!H51</f>
        <v>11029.5</v>
      </c>
      <c r="I19" s="53">
        <f>Budget2526!I51</f>
        <v>11029.5</v>
      </c>
      <c r="J19" s="53">
        <f>Budget2526!J51</f>
        <v>11029.5</v>
      </c>
      <c r="K19" s="53">
        <f>Budget2526!K51</f>
        <v>11029.5</v>
      </c>
      <c r="L19" s="53">
        <f>Budget2526!L51</f>
        <v>11029.5</v>
      </c>
      <c r="M19" s="53">
        <f>Budget2526!M51</f>
        <v>11029.5</v>
      </c>
      <c r="N19" s="53">
        <f>Budget2526!N51</f>
        <v>11029.5</v>
      </c>
      <c r="O19" s="53">
        <f>Budget2526!O51</f>
        <v>11029.5</v>
      </c>
      <c r="P19" s="53">
        <f>Budget2526!P51</f>
        <v>11029.5</v>
      </c>
      <c r="Q19" s="53">
        <f>SUM(E19:P19)</f>
        <v>132354</v>
      </c>
    </row>
    <row r="20" spans="3:18">
      <c r="D20" s="4" t="str">
        <f>'KPI 20l'!D20</f>
        <v>Actual 25/26</v>
      </c>
      <c r="E20" s="53">
        <f>'ACTUAL 2526'!D51</f>
        <v>11624</v>
      </c>
      <c r="F20" s="53">
        <f>'ACTUAL 2526'!E51</f>
        <v>14443</v>
      </c>
      <c r="G20" s="53">
        <f>'ACTUAL 2526'!F51</f>
        <v>11577</v>
      </c>
      <c r="H20" s="53">
        <f>'ACTUAL 2526'!G51</f>
        <v>12459</v>
      </c>
      <c r="I20" s="53">
        <f>'ACTUAL 2526'!H51</f>
        <v>10601</v>
      </c>
      <c r="J20" s="53">
        <f>'ACTUAL 2526'!I51</f>
        <v>7912</v>
      </c>
      <c r="K20" s="53">
        <f>'ACTUAL 2526'!J51</f>
        <v>12475</v>
      </c>
      <c r="L20" s="53">
        <f>'ACTUAL 2526'!K51</f>
        <v>9025</v>
      </c>
      <c r="M20" s="53">
        <f>'ACTUAL 2526'!L51</f>
        <v>0</v>
      </c>
      <c r="N20" s="53">
        <f>'ACTUAL 2526'!M51</f>
        <v>0</v>
      </c>
      <c r="O20" s="53">
        <f>'ACTUAL 2526'!N51</f>
        <v>0</v>
      </c>
      <c r="P20" s="53">
        <f>'ACTUAL 2526'!O51</f>
        <v>0</v>
      </c>
      <c r="Q20" s="53">
        <f>SUM(E20:P20)</f>
        <v>90116</v>
      </c>
      <c r="R20" s="7"/>
    </row>
    <row r="21" spans="3:18">
      <c r="D21" s="4" t="str">
        <f>'KPI 20l'!D21</f>
        <v>Difference</v>
      </c>
      <c r="E21" s="53">
        <f t="shared" ref="E21:P21" si="0">IF(E20=0,0,E20-E19)</f>
        <v>594.5</v>
      </c>
      <c r="F21" s="53">
        <f t="shared" si="0"/>
        <v>3413.5</v>
      </c>
      <c r="G21" s="53">
        <f t="shared" si="0"/>
        <v>547.5</v>
      </c>
      <c r="H21" s="53">
        <f t="shared" si="0"/>
        <v>1429.5</v>
      </c>
      <c r="I21" s="53">
        <f>IF(I20=0,0,I20-I19)</f>
        <v>-428.5</v>
      </c>
      <c r="J21" s="53">
        <f t="shared" si="0"/>
        <v>-3117.5</v>
      </c>
      <c r="K21" s="53">
        <f t="shared" si="0"/>
        <v>1445.5</v>
      </c>
      <c r="L21" s="53">
        <f t="shared" si="0"/>
        <v>-2004.5</v>
      </c>
      <c r="M21" s="53">
        <f t="shared" si="0"/>
        <v>0</v>
      </c>
      <c r="N21" s="53">
        <f t="shared" si="0"/>
        <v>0</v>
      </c>
      <c r="O21" s="53">
        <f t="shared" si="0"/>
        <v>0</v>
      </c>
      <c r="P21" s="53">
        <f t="shared" si="0"/>
        <v>0</v>
      </c>
      <c r="Q21" s="53">
        <f>SUM(E21:P21)</f>
        <v>1880</v>
      </c>
    </row>
    <row r="22" spans="3:18">
      <c r="D22" s="4" t="str">
        <f>'KPI 20l'!D22</f>
        <v>% realisation</v>
      </c>
      <c r="E22" s="52">
        <f>E20/E19</f>
        <v>1.0539009021261163</v>
      </c>
      <c r="F22" s="52">
        <f t="shared" ref="F22:P22" si="1">F20/F19</f>
        <v>1.3094881907611406</v>
      </c>
      <c r="G22" s="52">
        <f t="shared" si="1"/>
        <v>1.0496396028831769</v>
      </c>
      <c r="H22" s="52">
        <f t="shared" si="1"/>
        <v>1.1296069631442949</v>
      </c>
      <c r="I22" s="52">
        <f t="shared" si="1"/>
        <v>0.9611496441361802</v>
      </c>
      <c r="J22" s="52">
        <f t="shared" si="1"/>
        <v>0.71734892787524362</v>
      </c>
      <c r="K22" s="52">
        <f t="shared" si="1"/>
        <v>1.131057618205721</v>
      </c>
      <c r="L22" s="52">
        <f t="shared" si="1"/>
        <v>0.81826012058570197</v>
      </c>
      <c r="M22" s="52">
        <f t="shared" si="1"/>
        <v>0</v>
      </c>
      <c r="N22" s="52">
        <f t="shared" si="1"/>
        <v>0</v>
      </c>
      <c r="O22" s="52">
        <f t="shared" si="1"/>
        <v>0</v>
      </c>
      <c r="P22" s="52">
        <f t="shared" si="1"/>
        <v>0</v>
      </c>
      <c r="Q22" s="53">
        <f>SUM(E22:P22)</f>
        <v>8.1704519697175755</v>
      </c>
    </row>
    <row r="23" spans="3:18">
      <c r="D23" s="4" t="str">
        <f>'KPI 1a'!D23</f>
        <v>Actual 24/25</v>
      </c>
      <c r="E23" s="1">
        <f>Actual2425!D42</f>
        <v>6787</v>
      </c>
      <c r="F23" s="1">
        <f>Actual2425!E42</f>
        <v>11404</v>
      </c>
      <c r="G23" s="1">
        <f>Actual2425!F42</f>
        <v>10135</v>
      </c>
      <c r="H23" s="1">
        <f>Actual2425!G42</f>
        <v>11452</v>
      </c>
      <c r="I23" s="1">
        <f>Actual2425!H42</f>
        <v>12049</v>
      </c>
      <c r="J23" s="1">
        <f>Actual2425!I42</f>
        <v>7175</v>
      </c>
      <c r="K23" s="1">
        <f>Actual2425!J42</f>
        <v>16746</v>
      </c>
      <c r="L23" s="1">
        <f>Actual2425!K42</f>
        <v>10571</v>
      </c>
      <c r="M23" s="1">
        <f>Actual2425!L42</f>
        <v>10834</v>
      </c>
      <c r="N23" s="1">
        <f>Actual2425!M42</f>
        <v>10538</v>
      </c>
      <c r="O23" s="1">
        <f>Actual2425!N42</f>
        <v>12922</v>
      </c>
      <c r="P23" s="1">
        <f>Actual2425!O42</f>
        <v>11741</v>
      </c>
      <c r="Q23" s="53">
        <f>SUM(E23:P23)</f>
        <v>132354</v>
      </c>
    </row>
    <row r="24" spans="3:18"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spans="3:18">
      <c r="C25" s="8" t="s">
        <v>4</v>
      </c>
      <c r="E25" s="12">
        <f>E18</f>
        <v>45839</v>
      </c>
      <c r="F25" s="12">
        <f t="shared" ref="F25:P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/>
    </row>
    <row r="26" spans="3:18">
      <c r="D26" s="4" t="str">
        <f>D19</f>
        <v>Budget 25/26</v>
      </c>
      <c r="E26" s="53">
        <f>+E19</f>
        <v>11029.5</v>
      </c>
      <c r="F26" s="53">
        <f>+E26+F19</f>
        <v>22059</v>
      </c>
      <c r="G26" s="53">
        <f>+F26+G19</f>
        <v>33088.5</v>
      </c>
      <c r="H26" s="53">
        <f t="shared" ref="F26:P27" si="3">+G26+H19</f>
        <v>44118</v>
      </c>
      <c r="I26" s="53">
        <f t="shared" si="3"/>
        <v>55147.5</v>
      </c>
      <c r="J26" s="53">
        <f t="shared" si="3"/>
        <v>66177</v>
      </c>
      <c r="K26" s="53">
        <f t="shared" si="3"/>
        <v>77206.5</v>
      </c>
      <c r="L26" s="53">
        <f t="shared" si="3"/>
        <v>88236</v>
      </c>
      <c r="M26" s="53">
        <f t="shared" si="3"/>
        <v>99265.5</v>
      </c>
      <c r="N26" s="53">
        <f t="shared" si="3"/>
        <v>110295</v>
      </c>
      <c r="O26" s="53">
        <f t="shared" si="3"/>
        <v>121324.5</v>
      </c>
      <c r="P26" s="53">
        <f t="shared" si="3"/>
        <v>132354</v>
      </c>
      <c r="Q26" s="6"/>
    </row>
    <row r="27" spans="3:18">
      <c r="D27" s="4" t="str">
        <f>D20</f>
        <v>Actual 25/26</v>
      </c>
      <c r="E27" s="53">
        <f>+E20</f>
        <v>11624</v>
      </c>
      <c r="F27" s="53">
        <f t="shared" si="3"/>
        <v>26067</v>
      </c>
      <c r="G27" s="53">
        <f>+F27+G20</f>
        <v>37644</v>
      </c>
      <c r="H27" s="53">
        <f t="shared" si="3"/>
        <v>50103</v>
      </c>
      <c r="I27" s="53">
        <f t="shared" si="3"/>
        <v>60704</v>
      </c>
      <c r="J27" s="53">
        <f t="shared" si="3"/>
        <v>68616</v>
      </c>
      <c r="K27" s="53">
        <f t="shared" si="3"/>
        <v>81091</v>
      </c>
      <c r="L27" s="53">
        <f t="shared" si="3"/>
        <v>90116</v>
      </c>
      <c r="M27" s="53">
        <f t="shared" si="3"/>
        <v>90116</v>
      </c>
      <c r="N27" s="53">
        <f t="shared" si="3"/>
        <v>90116</v>
      </c>
      <c r="O27" s="53">
        <f t="shared" si="3"/>
        <v>90116</v>
      </c>
      <c r="P27" s="53">
        <f t="shared" si="3"/>
        <v>90116</v>
      </c>
      <c r="Q27" s="6"/>
    </row>
    <row r="28" spans="3:18">
      <c r="D28" s="4" t="str">
        <f>D21</f>
        <v>Difference</v>
      </c>
      <c r="E28" s="53">
        <f t="shared" ref="E28:P28" si="4">IF(E27=0,0,E27-E26)</f>
        <v>594.5</v>
      </c>
      <c r="F28" s="53">
        <f t="shared" si="4"/>
        <v>4008</v>
      </c>
      <c r="G28" s="53">
        <f t="shared" si="4"/>
        <v>4555.5</v>
      </c>
      <c r="H28" s="53">
        <f t="shared" si="4"/>
        <v>5985</v>
      </c>
      <c r="I28" s="53">
        <f t="shared" si="4"/>
        <v>5556.5</v>
      </c>
      <c r="J28" s="53">
        <f t="shared" si="4"/>
        <v>2439</v>
      </c>
      <c r="K28" s="53">
        <f t="shared" si="4"/>
        <v>3884.5</v>
      </c>
      <c r="L28" s="53">
        <f t="shared" si="4"/>
        <v>1880</v>
      </c>
      <c r="M28" s="53">
        <f t="shared" si="4"/>
        <v>-9149.5</v>
      </c>
      <c r="N28" s="53">
        <f t="shared" si="4"/>
        <v>-20179</v>
      </c>
      <c r="O28" s="53">
        <f t="shared" si="4"/>
        <v>-31208.5</v>
      </c>
      <c r="P28" s="53">
        <f t="shared" si="4"/>
        <v>-42238</v>
      </c>
      <c r="Q28" s="6"/>
    </row>
    <row r="29" spans="3:18">
      <c r="D29" s="4" t="str">
        <f>D22</f>
        <v>% realisation</v>
      </c>
      <c r="E29" s="52">
        <f>E27/E26</f>
        <v>1.0539009021261163</v>
      </c>
      <c r="F29" s="52">
        <f t="shared" ref="F29:P29" si="5">F27/F26</f>
        <v>1.1816945464436284</v>
      </c>
      <c r="G29" s="52">
        <f t="shared" si="5"/>
        <v>1.1376762319234779</v>
      </c>
      <c r="H29" s="52">
        <f t="shared" si="5"/>
        <v>1.1356589147286822</v>
      </c>
      <c r="I29" s="52">
        <f t="shared" si="5"/>
        <v>1.1007570606101817</v>
      </c>
      <c r="J29" s="52">
        <f t="shared" si="5"/>
        <v>1.0368557051543588</v>
      </c>
      <c r="K29" s="52">
        <f t="shared" si="5"/>
        <v>1.0503131213045533</v>
      </c>
      <c r="L29" s="52">
        <f t="shared" si="5"/>
        <v>1.0213064962146969</v>
      </c>
      <c r="M29" s="52">
        <f t="shared" si="5"/>
        <v>0.90782799663528613</v>
      </c>
      <c r="N29" s="52">
        <f t="shared" si="5"/>
        <v>0.81704519697175759</v>
      </c>
      <c r="O29" s="52">
        <f t="shared" si="5"/>
        <v>0.74276836088341591</v>
      </c>
      <c r="P29" s="52">
        <f t="shared" si="5"/>
        <v>0.68087099747646462</v>
      </c>
      <c r="Q29" s="6"/>
    </row>
    <row r="30" spans="3:18">
      <c r="D30" s="4" t="str">
        <f>'KPI 1a'!D30</f>
        <v>Actual 24/25</v>
      </c>
      <c r="E30" s="53">
        <f>+E23</f>
        <v>6787</v>
      </c>
      <c r="F30" s="53">
        <f t="shared" ref="F30:P30" si="6">+E30+F23</f>
        <v>18191</v>
      </c>
      <c r="G30" s="53">
        <f t="shared" si="6"/>
        <v>28326</v>
      </c>
      <c r="H30" s="53">
        <f t="shared" si="6"/>
        <v>39778</v>
      </c>
      <c r="I30" s="53">
        <f t="shared" si="6"/>
        <v>51827</v>
      </c>
      <c r="J30" s="53">
        <f t="shared" si="6"/>
        <v>59002</v>
      </c>
      <c r="K30" s="53">
        <f t="shared" si="6"/>
        <v>75748</v>
      </c>
      <c r="L30" s="53">
        <f t="shared" si="6"/>
        <v>86319</v>
      </c>
      <c r="M30" s="53">
        <f t="shared" si="6"/>
        <v>97153</v>
      </c>
      <c r="N30" s="53">
        <f t="shared" si="6"/>
        <v>107691</v>
      </c>
      <c r="O30" s="53">
        <f t="shared" si="6"/>
        <v>120613</v>
      </c>
      <c r="P30" s="53">
        <f t="shared" si="6"/>
        <v>132354</v>
      </c>
      <c r="Q30" s="6"/>
    </row>
  </sheetData>
  <mergeCells count="2">
    <mergeCell ref="J4:Q8"/>
    <mergeCell ref="J10:Q15"/>
  </mergeCells>
  <conditionalFormatting sqref="C3">
    <cfRule type="expression" dxfId="314" priority="2">
      <formula>S4&gt;S6</formula>
    </cfRule>
  </conditionalFormatting>
  <conditionalFormatting sqref="C4">
    <cfRule type="expression" dxfId="313" priority="1">
      <formula>AND(S4&gt;S5,S4&lt;=S6)</formula>
    </cfRule>
  </conditionalFormatting>
  <conditionalFormatting sqref="C5">
    <cfRule type="expression" dxfId="312" priority="3">
      <formula>S4&lt;=S5</formula>
    </cfRule>
  </conditionalFormatting>
  <hyperlinks>
    <hyperlink ref="L1" location="'Dashboard Production Quality'!A1" display="Dashboard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66305" r:id="rId4" name="Spinner 1">
              <controlPr defaultSize="0" autoPict="0">
                <anchor moveWithCells="1" sizeWithCells="1">
                  <from>
                    <xdr:col>9</xdr:col>
                    <xdr:colOff>0</xdr:colOff>
                    <xdr:row>0</xdr:row>
                    <xdr:rowOff>0</xdr:rowOff>
                  </from>
                  <to>
                    <xdr:col>9</xdr:col>
                    <xdr:colOff>603250</xdr:colOff>
                    <xdr:row>1</xdr:row>
                    <xdr:rowOff>184150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7">
    <tabColor rgb="FFFFC000"/>
  </sheetPr>
  <dimension ref="A1:T30"/>
  <sheetViews>
    <sheetView zoomScale="90" zoomScaleNormal="90" zoomScalePageLayoutView="90" workbookViewId="0">
      <pane ySplit="2" topLeftCell="A12" activePane="bottomLeft" state="frozen"/>
      <selection activeCell="D31" sqref="D31"/>
      <selection pane="bottomLeft" activeCell="L1" sqref="L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>
      <c r="A1" s="5" t="s">
        <v>5</v>
      </c>
      <c r="B1" s="5" t="str">
        <f>'Dashboard Production Quality'!A57</f>
        <v>6d</v>
      </c>
      <c r="C1" s="5" t="str">
        <f>'Dashboard Production Quality'!B57</f>
        <v xml:space="preserve">Power Solar 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20">
      <c r="A2" s="4" t="s">
        <v>15</v>
      </c>
      <c r="C2" s="4" t="s">
        <v>16</v>
      </c>
      <c r="R2" s="7"/>
    </row>
    <row r="3" spans="1:20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27">
        <f>INDEX(E26:P26,Actual_month)</f>
        <v>32689.490000000005</v>
      </c>
      <c r="T4" s="26"/>
    </row>
    <row r="5" spans="1:20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26">
        <f>INDEX(E25:P25,Actual_month)</f>
        <v>30412.01733333333</v>
      </c>
      <c r="T5" s="26"/>
    </row>
    <row r="6" spans="1:20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26">
        <f>+S5*R6</f>
        <v>27370.815599999998</v>
      </c>
      <c r="T6" s="26"/>
    </row>
    <row r="7" spans="1:20">
      <c r="J7" s="199"/>
      <c r="K7" s="200"/>
      <c r="L7" s="200"/>
      <c r="M7" s="200"/>
      <c r="N7" s="200"/>
      <c r="O7" s="200"/>
      <c r="P7" s="200"/>
      <c r="Q7" s="201"/>
    </row>
    <row r="8" spans="1:20" ht="15" thickBot="1">
      <c r="J8" s="202"/>
      <c r="K8" s="203"/>
      <c r="L8" s="203"/>
      <c r="M8" s="203"/>
      <c r="N8" s="203"/>
      <c r="O8" s="203"/>
      <c r="P8" s="203"/>
      <c r="Q8" s="204"/>
    </row>
    <row r="9" spans="1:20" ht="15" thickBot="1">
      <c r="J9" s="4" t="s">
        <v>14</v>
      </c>
    </row>
    <row r="10" spans="1:20">
      <c r="J10" s="196"/>
      <c r="K10" s="197"/>
      <c r="L10" s="197"/>
      <c r="M10" s="197"/>
      <c r="N10" s="197"/>
      <c r="O10" s="197"/>
      <c r="P10" s="197"/>
      <c r="Q10" s="198"/>
    </row>
    <row r="11" spans="1:20">
      <c r="J11" s="199"/>
      <c r="K11" s="200"/>
      <c r="L11" s="200"/>
      <c r="M11" s="200"/>
      <c r="N11" s="200"/>
      <c r="O11" s="200"/>
      <c r="P11" s="200"/>
      <c r="Q11" s="201"/>
    </row>
    <row r="12" spans="1:20">
      <c r="J12" s="199"/>
      <c r="K12" s="200"/>
      <c r="L12" s="200"/>
      <c r="M12" s="200"/>
      <c r="N12" s="200"/>
      <c r="O12" s="200"/>
      <c r="P12" s="200"/>
      <c r="Q12" s="201"/>
    </row>
    <row r="13" spans="1:20">
      <c r="J13" s="199"/>
      <c r="K13" s="200"/>
      <c r="L13" s="200"/>
      <c r="M13" s="200"/>
      <c r="N13" s="200"/>
      <c r="O13" s="200"/>
      <c r="P13" s="200"/>
      <c r="Q13" s="201"/>
    </row>
    <row r="14" spans="1:20">
      <c r="J14" s="199"/>
      <c r="K14" s="200"/>
      <c r="L14" s="200"/>
      <c r="M14" s="200"/>
      <c r="N14" s="200"/>
      <c r="O14" s="200"/>
      <c r="P14" s="200"/>
      <c r="Q14" s="201"/>
    </row>
    <row r="15" spans="1:20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12" t="s">
        <v>0</v>
      </c>
    </row>
    <row r="19" spans="3:17">
      <c r="D19" s="4" t="str">
        <f>'KPI 1a'!D19</f>
        <v>Budget 25/26</v>
      </c>
      <c r="E19" s="6">
        <f>Budget2526!E52</f>
        <v>3801.5021666666667</v>
      </c>
      <c r="F19" s="6">
        <f>Budget2526!F52</f>
        <v>3801.5021666666667</v>
      </c>
      <c r="G19" s="6">
        <f>Budget2526!G52</f>
        <v>3801.5021666666667</v>
      </c>
      <c r="H19" s="6">
        <f>Budget2526!H52</f>
        <v>3801.5021666666667</v>
      </c>
      <c r="I19" s="6">
        <f>Budget2526!I52</f>
        <v>3801.5021666666667</v>
      </c>
      <c r="J19" s="6">
        <f>Budget2526!J52</f>
        <v>3801.5021666666667</v>
      </c>
      <c r="K19" s="6">
        <f>Budget2526!K52</f>
        <v>3801.5021666666667</v>
      </c>
      <c r="L19" s="6">
        <f>Budget2526!L52</f>
        <v>3801.5021666666667</v>
      </c>
      <c r="M19" s="6">
        <f>Budget2526!M52</f>
        <v>3801.5021666666667</v>
      </c>
      <c r="N19" s="6">
        <f>Budget2526!N52</f>
        <v>3801.5021666666667</v>
      </c>
      <c r="O19" s="6">
        <f>Budget2526!O52</f>
        <v>3801.5021666666667</v>
      </c>
      <c r="P19" s="6">
        <f>Budget2526!P52</f>
        <v>3801.5021666666667</v>
      </c>
      <c r="Q19" s="6">
        <f>SUM(E19:P19)</f>
        <v>45618.025999999991</v>
      </c>
    </row>
    <row r="20" spans="3:17">
      <c r="D20" s="4" t="str">
        <f>'KPI 1a'!D20</f>
        <v>Actual 25/26</v>
      </c>
      <c r="E20" s="6">
        <f>'ACTUAL 2526'!D52</f>
        <v>3659.4499999999971</v>
      </c>
      <c r="F20" s="6">
        <f>'ACTUAL 2526'!E52</f>
        <v>3272.0400000000081</v>
      </c>
      <c r="G20" s="6">
        <f>'ACTUAL 2526'!F52</f>
        <v>3655</v>
      </c>
      <c r="H20" s="6">
        <f>'ACTUAL 2526'!G52</f>
        <v>3582</v>
      </c>
      <c r="I20" s="6">
        <f>'ACTUAL 2526'!H52</f>
        <v>7473</v>
      </c>
      <c r="J20" s="6">
        <f>'ACTUAL 2526'!I52</f>
        <v>4340</v>
      </c>
      <c r="K20" s="6">
        <f>'ACTUAL 2526'!J52</f>
        <v>3621</v>
      </c>
      <c r="L20" s="6">
        <f>'ACTUAL 2526'!K52</f>
        <v>3087</v>
      </c>
      <c r="M20" s="6">
        <f>'ACTUAL 2526'!L52</f>
        <v>0</v>
      </c>
      <c r="N20" s="6">
        <f>'ACTUAL 2526'!M52</f>
        <v>0</v>
      </c>
      <c r="O20" s="6">
        <f>'ACTUAL 2526'!N52</f>
        <v>0</v>
      </c>
      <c r="P20" s="6">
        <f>'ACTUAL 2526'!O52</f>
        <v>0</v>
      </c>
      <c r="Q20" s="6">
        <f>SUM(E20:P20)</f>
        <v>32689.490000000005</v>
      </c>
    </row>
    <row r="21" spans="3:17">
      <c r="D21" s="4" t="str">
        <f>'KPI 1a'!D21</f>
        <v>Difference</v>
      </c>
      <c r="E21" s="6">
        <f>IF(E20=0,0,E20-E19)</f>
        <v>-142.05216666666956</v>
      </c>
      <c r="F21" s="6">
        <f t="shared" ref="F21:P21" si="0">IF(F20=0,0,F20-F19)</f>
        <v>-529.4621666666585</v>
      </c>
      <c r="G21" s="6">
        <f t="shared" si="0"/>
        <v>-146.50216666666665</v>
      </c>
      <c r="H21" s="6">
        <f t="shared" si="0"/>
        <v>-219.50216666666665</v>
      </c>
      <c r="I21" s="6">
        <f t="shared" si="0"/>
        <v>3671.4978333333333</v>
      </c>
      <c r="J21" s="6">
        <f t="shared" si="0"/>
        <v>538.49783333333335</v>
      </c>
      <c r="K21" s="6">
        <f t="shared" si="0"/>
        <v>-180.50216666666665</v>
      </c>
      <c r="L21" s="6">
        <f t="shared" si="0"/>
        <v>-714.50216666666665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2277.472666666672</v>
      </c>
    </row>
    <row r="22" spans="3:17">
      <c r="D22" s="4" t="str">
        <f>'KPI 1a'!D22</f>
        <v>% realisation</v>
      </c>
      <c r="E22" s="10">
        <f>E20/E19</f>
        <v>0.96263262246375947</v>
      </c>
      <c r="F22" s="10">
        <f t="shared" ref="F22:P22" si="1">F20/F19</f>
        <v>0.86072290808901064</v>
      </c>
      <c r="G22" s="10">
        <f t="shared" si="1"/>
        <v>0.96146203257457918</v>
      </c>
      <c r="H22" s="10">
        <f t="shared" si="1"/>
        <v>0.94225909731385571</v>
      </c>
      <c r="I22" s="10">
        <f t="shared" si="1"/>
        <v>1.9658018521011849</v>
      </c>
      <c r="J22" s="10">
        <f t="shared" si="1"/>
        <v>1.1416539593361623</v>
      </c>
      <c r="K22" s="10">
        <f t="shared" si="1"/>
        <v>0.95251819971342033</v>
      </c>
      <c r="L22" s="10">
        <f t="shared" si="1"/>
        <v>0.8120474130116897</v>
      </c>
      <c r="M22" s="10">
        <f t="shared" si="1"/>
        <v>0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6">
        <f>SUM(E22:P22)</f>
        <v>8.5990980846036624</v>
      </c>
    </row>
    <row r="23" spans="3:17">
      <c r="D23" s="4" t="str">
        <f>'KPI 1a'!D23</f>
        <v>Actual 24/25</v>
      </c>
      <c r="E23" s="69">
        <f>Actual2425!D45</f>
        <v>3642.74</v>
      </c>
      <c r="F23" s="69">
        <f>Actual2425!E45</f>
        <v>3260.8900000000003</v>
      </c>
      <c r="G23" s="69">
        <f>Actual2425!F45</f>
        <v>3279.1499999999996</v>
      </c>
      <c r="H23" s="69">
        <f>Actual2425!G45</f>
        <v>3964.97</v>
      </c>
      <c r="I23" s="69">
        <f>Actual2425!H45</f>
        <v>3893.33</v>
      </c>
      <c r="J23" s="69">
        <f>Actual2425!I45</f>
        <v>3206.5660000000003</v>
      </c>
      <c r="K23" s="69">
        <f>Actual2425!J45</f>
        <v>5052.68</v>
      </c>
      <c r="L23" s="69">
        <f>Actual2425!K45</f>
        <v>3975.2300000000032</v>
      </c>
      <c r="M23" s="69">
        <f>Actual2425!L45</f>
        <v>3699.0800000000017</v>
      </c>
      <c r="N23" s="69">
        <f>Actual2425!M45</f>
        <v>3940.5799999999872</v>
      </c>
      <c r="O23" s="69">
        <f>Actual2425!N45</f>
        <v>3527.3300000000017</v>
      </c>
      <c r="P23" s="69">
        <f>Actual2425!O45</f>
        <v>4175.4800000000077</v>
      </c>
      <c r="Q23" s="69">
        <f>Actual2021!P32</f>
        <v>0</v>
      </c>
    </row>
    <row r="24" spans="3:17">
      <c r="C24" s="8" t="s">
        <v>4</v>
      </c>
      <c r="E24" s="12">
        <f>E18</f>
        <v>45839</v>
      </c>
      <c r="F24" s="12">
        <f t="shared" ref="F24:Q24" si="2">F18</f>
        <v>45870</v>
      </c>
      <c r="G24" s="12">
        <f t="shared" si="2"/>
        <v>45901</v>
      </c>
      <c r="H24" s="12">
        <f t="shared" si="2"/>
        <v>45931</v>
      </c>
      <c r="I24" s="12">
        <f t="shared" si="2"/>
        <v>45962</v>
      </c>
      <c r="J24" s="12">
        <f t="shared" si="2"/>
        <v>45992</v>
      </c>
      <c r="K24" s="12">
        <f t="shared" si="2"/>
        <v>46023</v>
      </c>
      <c r="L24" s="12">
        <f t="shared" si="2"/>
        <v>46054</v>
      </c>
      <c r="M24" s="12">
        <f t="shared" si="2"/>
        <v>46082</v>
      </c>
      <c r="N24" s="12">
        <f t="shared" si="2"/>
        <v>46113</v>
      </c>
      <c r="O24" s="12">
        <f t="shared" si="2"/>
        <v>46143</v>
      </c>
      <c r="P24" s="12">
        <f t="shared" si="2"/>
        <v>46174</v>
      </c>
      <c r="Q24" s="12" t="str">
        <f t="shared" si="2"/>
        <v>Total</v>
      </c>
    </row>
    <row r="25" spans="3:17">
      <c r="D25" s="4" t="str">
        <f>D19</f>
        <v>Budget 25/26</v>
      </c>
      <c r="E25" s="6">
        <f>+E19</f>
        <v>3801.5021666666667</v>
      </c>
      <c r="F25" s="6">
        <f>+F19+E25</f>
        <v>7603.0043333333333</v>
      </c>
      <c r="G25" s="6">
        <f>F25+G19</f>
        <v>11404.5065</v>
      </c>
      <c r="H25" s="6">
        <f>+H19+G25</f>
        <v>15206.008666666667</v>
      </c>
      <c r="I25" s="6">
        <f>H25+I19</f>
        <v>19007.510833333334</v>
      </c>
      <c r="J25" s="6">
        <f>+J19+I25</f>
        <v>22809.012999999999</v>
      </c>
      <c r="K25" s="6">
        <f>J25+K19</f>
        <v>26610.515166666664</v>
      </c>
      <c r="L25" s="6">
        <f>+L19+K25</f>
        <v>30412.01733333333</v>
      </c>
      <c r="M25" s="6">
        <f>L25+M19</f>
        <v>34213.519499999995</v>
      </c>
      <c r="N25" s="6">
        <f>+N19+M25</f>
        <v>38015.02166666666</v>
      </c>
      <c r="O25" s="6">
        <f>N25+O19</f>
        <v>41816.523833333325</v>
      </c>
      <c r="P25" s="6">
        <f>+P19+O25</f>
        <v>45618.025999999991</v>
      </c>
      <c r="Q25" s="6">
        <f>SUM(E25:P25)</f>
        <v>296517.16899999999</v>
      </c>
    </row>
    <row r="26" spans="3:17">
      <c r="D26" s="4" t="str">
        <f>D20</f>
        <v>Actual 25/26</v>
      </c>
      <c r="E26" s="6">
        <f>+E20</f>
        <v>3659.4499999999971</v>
      </c>
      <c r="F26" s="6">
        <f>E26+F20</f>
        <v>6931.4900000000052</v>
      </c>
      <c r="G26" s="6">
        <f>F26+G20</f>
        <v>10586.490000000005</v>
      </c>
      <c r="H26" s="6">
        <f>G26+H20</f>
        <v>14168.490000000005</v>
      </c>
      <c r="I26" s="6">
        <f t="shared" ref="I26:P26" si="3">H26+I20</f>
        <v>21641.490000000005</v>
      </c>
      <c r="J26" s="6">
        <f t="shared" si="3"/>
        <v>25981.490000000005</v>
      </c>
      <c r="K26" s="6">
        <f>J26+K20</f>
        <v>29602.490000000005</v>
      </c>
      <c r="L26" s="6">
        <f t="shared" si="3"/>
        <v>32689.490000000005</v>
      </c>
      <c r="M26" s="6">
        <f t="shared" si="3"/>
        <v>32689.490000000005</v>
      </c>
      <c r="N26" s="6">
        <f t="shared" si="3"/>
        <v>32689.490000000005</v>
      </c>
      <c r="O26" s="6">
        <f t="shared" si="3"/>
        <v>32689.490000000005</v>
      </c>
      <c r="P26" s="6">
        <f t="shared" si="3"/>
        <v>32689.490000000005</v>
      </c>
      <c r="Q26" s="6">
        <f>(+P26+Q20)</f>
        <v>65378.98000000001</v>
      </c>
    </row>
    <row r="27" spans="3:17">
      <c r="D27" s="4" t="str">
        <f>D21</f>
        <v>Difference</v>
      </c>
      <c r="E27" s="6">
        <f>SUM($E21:E21)</f>
        <v>-142.05216666666956</v>
      </c>
      <c r="F27" s="6">
        <f>SUM($E21:F21)</f>
        <v>-671.51433333332807</v>
      </c>
      <c r="G27" s="6">
        <f>SUM($E21:G21)</f>
        <v>-818.01649999999472</v>
      </c>
      <c r="H27" s="6">
        <f>SUM($E21:H21)</f>
        <v>-1037.5186666666614</v>
      </c>
      <c r="I27" s="6">
        <f>SUM($E21:I21)</f>
        <v>2633.979166666672</v>
      </c>
      <c r="J27" s="6">
        <f>SUM($E21:J21)</f>
        <v>3172.4770000000053</v>
      </c>
      <c r="K27" s="6">
        <f>SUM($E21:K21)</f>
        <v>2991.9748333333387</v>
      </c>
      <c r="L27" s="6">
        <f>SUM($E21:L21)</f>
        <v>2277.472666666672</v>
      </c>
      <c r="M27" s="6">
        <f>SUM($E21:M21)</f>
        <v>2277.472666666672</v>
      </c>
      <c r="N27" s="6">
        <f>SUM($E21:N21)</f>
        <v>2277.472666666672</v>
      </c>
      <c r="O27" s="6">
        <f>SUM($E21:O21)</f>
        <v>2277.472666666672</v>
      </c>
      <c r="P27" s="6">
        <f>SUM($E21:P21)</f>
        <v>2277.472666666672</v>
      </c>
      <c r="Q27" s="6">
        <f>SUM(E27:P27)</f>
        <v>17516.69266666672</v>
      </c>
    </row>
    <row r="28" spans="3:17">
      <c r="D28" s="4" t="str">
        <f>D22</f>
        <v>% realisation</v>
      </c>
      <c r="E28" s="10">
        <f t="shared" ref="E28:P28" si="4">E26/E25</f>
        <v>0.96263262246375947</v>
      </c>
      <c r="F28" s="10">
        <f t="shared" si="4"/>
        <v>0.91167776527638511</v>
      </c>
      <c r="G28" s="10">
        <f t="shared" si="4"/>
        <v>0.92827252104244984</v>
      </c>
      <c r="H28" s="10">
        <f t="shared" si="4"/>
        <v>0.93176916511030128</v>
      </c>
      <c r="I28" s="10">
        <f t="shared" si="4"/>
        <v>1.1385757025084779</v>
      </c>
      <c r="J28" s="10">
        <f t="shared" si="4"/>
        <v>1.139088745313092</v>
      </c>
      <c r="K28" s="10">
        <f t="shared" si="4"/>
        <v>1.1124358102274248</v>
      </c>
      <c r="L28" s="10">
        <f t="shared" si="4"/>
        <v>1.0748872605754578</v>
      </c>
      <c r="M28" s="10">
        <f t="shared" si="4"/>
        <v>0.95545534273374044</v>
      </c>
      <c r="N28" s="10">
        <f t="shared" si="4"/>
        <v>0.85990980846036635</v>
      </c>
      <c r="O28" s="10">
        <f t="shared" si="4"/>
        <v>0.78173618950942403</v>
      </c>
      <c r="P28" s="10">
        <f t="shared" si="4"/>
        <v>0.71659150705030528</v>
      </c>
      <c r="Q28" s="6">
        <f>SUM(E28:P28)</f>
        <v>11.513032440271186</v>
      </c>
    </row>
    <row r="29" spans="3:17">
      <c r="D29" s="4" t="str">
        <f>D23</f>
        <v>Actual 24/25</v>
      </c>
      <c r="E29" s="6">
        <f>+E23</f>
        <v>3642.74</v>
      </c>
      <c r="F29" s="6">
        <f>+F23+E29</f>
        <v>6903.63</v>
      </c>
      <c r="G29" s="6">
        <f t="shared" ref="G29:P29" si="5">+G23+F29</f>
        <v>10182.779999999999</v>
      </c>
      <c r="H29" s="6">
        <f t="shared" si="5"/>
        <v>14147.749999999998</v>
      </c>
      <c r="I29" s="6">
        <f t="shared" si="5"/>
        <v>18041.079999999998</v>
      </c>
      <c r="J29" s="6">
        <f t="shared" si="5"/>
        <v>21247.645999999997</v>
      </c>
      <c r="K29" s="6">
        <f t="shared" si="5"/>
        <v>26300.325999999997</v>
      </c>
      <c r="L29" s="6">
        <f t="shared" si="5"/>
        <v>30275.556</v>
      </c>
      <c r="M29" s="6">
        <f t="shared" si="5"/>
        <v>33974.635999999999</v>
      </c>
      <c r="N29" s="6">
        <f t="shared" si="5"/>
        <v>37915.215999999986</v>
      </c>
      <c r="O29" s="6">
        <f t="shared" si="5"/>
        <v>41442.545999999988</v>
      </c>
      <c r="P29" s="6">
        <f t="shared" si="5"/>
        <v>45618.025999999998</v>
      </c>
    </row>
    <row r="30" spans="3:17">
      <c r="D30" s="4" t="str">
        <f>'KPI 1a'!D30</f>
        <v>Actual 24/25</v>
      </c>
    </row>
  </sheetData>
  <mergeCells count="2">
    <mergeCell ref="J4:Q8"/>
    <mergeCell ref="J10:Q15"/>
  </mergeCells>
  <conditionalFormatting sqref="C3">
    <cfRule type="expression" dxfId="311" priority="2">
      <formula>S4&lt;S6</formula>
    </cfRule>
  </conditionalFormatting>
  <conditionalFormatting sqref="C4">
    <cfRule type="expression" dxfId="310" priority="1">
      <formula>AND(S4&gt;=S6,S4&lt;S5)</formula>
    </cfRule>
  </conditionalFormatting>
  <conditionalFormatting sqref="C5">
    <cfRule type="expression" dxfId="309" priority="3">
      <formula>S4&gt;=S5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45889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4">
    <tabColor rgb="FFFFC000"/>
  </sheetPr>
  <dimension ref="A1:T30"/>
  <sheetViews>
    <sheetView workbookViewId="0">
      <selection activeCell="L1" sqref="L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>
      <c r="A1" s="5" t="s">
        <v>5</v>
      </c>
      <c r="B1" s="5" t="str">
        <f>'Dashboard Production Quality'!A58</f>
        <v>6e</v>
      </c>
      <c r="C1" s="5" t="str">
        <f>'Dashboard Production Quality'!B58</f>
        <v>Total Power Consumption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20">
      <c r="A2" s="4" t="s">
        <v>15</v>
      </c>
      <c r="C2" s="4" t="s">
        <v>16</v>
      </c>
      <c r="R2" s="7"/>
    </row>
    <row r="3" spans="1:20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27">
        <f>INDEX(E26:P26,Actual_month)</f>
        <v>122805.49</v>
      </c>
      <c r="T4" s="26"/>
    </row>
    <row r="5" spans="1:20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26">
        <f>INDEX(E25:P25,Actual_month)</f>
        <v>118648.01733333335</v>
      </c>
      <c r="T5" s="26"/>
    </row>
    <row r="6" spans="1:20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26">
        <f>+S5*R6</f>
        <v>106783.21560000003</v>
      </c>
      <c r="T6" s="26"/>
    </row>
    <row r="7" spans="1:20">
      <c r="J7" s="199"/>
      <c r="K7" s="200"/>
      <c r="L7" s="200"/>
      <c r="M7" s="200"/>
      <c r="N7" s="200"/>
      <c r="O7" s="200"/>
      <c r="P7" s="200"/>
      <c r="Q7" s="201"/>
    </row>
    <row r="8" spans="1:20" ht="15" thickBot="1">
      <c r="J8" s="202"/>
      <c r="K8" s="203"/>
      <c r="L8" s="203"/>
      <c r="M8" s="203"/>
      <c r="N8" s="203"/>
      <c r="O8" s="203"/>
      <c r="P8" s="203"/>
      <c r="Q8" s="204"/>
    </row>
    <row r="9" spans="1:20" ht="15" thickBot="1">
      <c r="J9" s="4" t="s">
        <v>14</v>
      </c>
    </row>
    <row r="10" spans="1:20">
      <c r="J10" s="196"/>
      <c r="K10" s="197"/>
      <c r="L10" s="197"/>
      <c r="M10" s="197"/>
      <c r="N10" s="197"/>
      <c r="O10" s="197"/>
      <c r="P10" s="197"/>
      <c r="Q10" s="198"/>
    </row>
    <row r="11" spans="1:20">
      <c r="J11" s="199"/>
      <c r="K11" s="200"/>
      <c r="L11" s="200"/>
      <c r="M11" s="200"/>
      <c r="N11" s="200"/>
      <c r="O11" s="200"/>
      <c r="P11" s="200"/>
      <c r="Q11" s="201"/>
    </row>
    <row r="12" spans="1:20">
      <c r="J12" s="199"/>
      <c r="K12" s="200"/>
      <c r="L12" s="200"/>
      <c r="M12" s="200"/>
      <c r="N12" s="200"/>
      <c r="O12" s="200"/>
      <c r="P12" s="200"/>
      <c r="Q12" s="201"/>
    </row>
    <row r="13" spans="1:20">
      <c r="J13" s="199"/>
      <c r="K13" s="200"/>
      <c r="L13" s="200"/>
      <c r="M13" s="200"/>
      <c r="N13" s="200"/>
      <c r="O13" s="200"/>
      <c r="P13" s="200"/>
      <c r="Q13" s="201"/>
    </row>
    <row r="14" spans="1:20">
      <c r="J14" s="199"/>
      <c r="K14" s="200"/>
      <c r="L14" s="200"/>
      <c r="M14" s="200"/>
      <c r="N14" s="200"/>
      <c r="O14" s="200"/>
      <c r="P14" s="200"/>
      <c r="Q14" s="201"/>
    </row>
    <row r="15" spans="1:20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12" t="s">
        <v>0</v>
      </c>
    </row>
    <row r="19" spans="3:17">
      <c r="D19" s="4" t="str">
        <f>'KPI 1a'!D19</f>
        <v>Budget 25/26</v>
      </c>
      <c r="E19" s="6">
        <f>Budget2526!E53</f>
        <v>14831.002166666667</v>
      </c>
      <c r="F19" s="6">
        <f>Budget2526!F53</f>
        <v>14831.002166666667</v>
      </c>
      <c r="G19" s="6">
        <f>Budget2526!G53</f>
        <v>14831.002166666667</v>
      </c>
      <c r="H19" s="6">
        <f>Budget2526!H53</f>
        <v>14831.002166666667</v>
      </c>
      <c r="I19" s="6">
        <f>Budget2526!I53</f>
        <v>14831.002166666667</v>
      </c>
      <c r="J19" s="6">
        <f>Budget2526!J53</f>
        <v>14831.002166666667</v>
      </c>
      <c r="K19" s="6">
        <f>Budget2526!K53</f>
        <v>14831.002166666667</v>
      </c>
      <c r="L19" s="6">
        <f>Budget2526!L53</f>
        <v>14831.002166666667</v>
      </c>
      <c r="M19" s="6">
        <f>Budget2526!M53</f>
        <v>14831.002166666667</v>
      </c>
      <c r="N19" s="6">
        <f>Budget2526!N53</f>
        <v>14831.002166666667</v>
      </c>
      <c r="O19" s="6">
        <f>Budget2526!O53</f>
        <v>14831.002166666667</v>
      </c>
      <c r="P19" s="6">
        <f>Budget2526!P53</f>
        <v>14831.002166666667</v>
      </c>
      <c r="Q19" s="6">
        <f>SUM(E19:P19)</f>
        <v>177972.02600000004</v>
      </c>
    </row>
    <row r="20" spans="3:17">
      <c r="D20" s="4" t="str">
        <f>'KPI 1a'!D20</f>
        <v>Actual 25/26</v>
      </c>
      <c r="E20" s="6">
        <f>'ACTUAL 2526'!D53</f>
        <v>15283.449999999997</v>
      </c>
      <c r="F20" s="6">
        <f>'ACTUAL 2526'!E53</f>
        <v>17715.040000000008</v>
      </c>
      <c r="G20" s="6">
        <f>'ACTUAL 2526'!F53</f>
        <v>15232</v>
      </c>
      <c r="H20" s="6">
        <f>'ACTUAL 2526'!G53</f>
        <v>16041</v>
      </c>
      <c r="I20" s="6">
        <f>'ACTUAL 2526'!H53</f>
        <v>18074</v>
      </c>
      <c r="J20" s="6">
        <f>'ACTUAL 2526'!I53</f>
        <v>12252</v>
      </c>
      <c r="K20" s="6">
        <f>'ACTUAL 2526'!J53</f>
        <v>16096</v>
      </c>
      <c r="L20" s="6">
        <f>'ACTUAL 2526'!K53</f>
        <v>12112</v>
      </c>
      <c r="M20" s="6">
        <f>'ACTUAL 2526'!L53</f>
        <v>0</v>
      </c>
      <c r="N20" s="6">
        <f>'ACTUAL 2526'!M53</f>
        <v>0</v>
      </c>
      <c r="O20" s="6">
        <f>'ACTUAL 2526'!N53</f>
        <v>0</v>
      </c>
      <c r="P20" s="6">
        <f>'ACTUAL 2526'!O53</f>
        <v>0</v>
      </c>
      <c r="Q20" s="6">
        <f>SUM(E20:P20)</f>
        <v>122805.49</v>
      </c>
    </row>
    <row r="21" spans="3:17">
      <c r="D21" s="4" t="str">
        <f>'KPI 1a'!D21</f>
        <v>Difference</v>
      </c>
      <c r="E21" s="6">
        <f>IF(E20=0,0,E20-E19)</f>
        <v>452.44783333332998</v>
      </c>
      <c r="F21" s="6">
        <f t="shared" ref="F21:P21" si="0">IF(F20=0,0,F20-F19)</f>
        <v>2884.037833333341</v>
      </c>
      <c r="G21" s="6">
        <f t="shared" si="0"/>
        <v>400.99783333333289</v>
      </c>
      <c r="H21" s="6">
        <f t="shared" si="0"/>
        <v>1209.9978333333329</v>
      </c>
      <c r="I21" s="6">
        <f t="shared" si="0"/>
        <v>3242.9978333333329</v>
      </c>
      <c r="J21" s="6">
        <f t="shared" si="0"/>
        <v>-2579.0021666666671</v>
      </c>
      <c r="K21" s="6">
        <f t="shared" si="0"/>
        <v>1264.9978333333329</v>
      </c>
      <c r="L21" s="6">
        <f t="shared" si="0"/>
        <v>-2719.0021666666671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4157.4726666666684</v>
      </c>
    </row>
    <row r="22" spans="3:17">
      <c r="D22" s="4" t="str">
        <f>'KPI 1a'!D22</f>
        <v>% realisation</v>
      </c>
      <c r="E22" s="10">
        <f>E20/E19</f>
        <v>1.0305068955050272</v>
      </c>
      <c r="F22" s="10">
        <f t="shared" ref="F22:P22" si="1">F20/F19</f>
        <v>1.1944600776753538</v>
      </c>
      <c r="G22" s="10">
        <f t="shared" si="1"/>
        <v>1.0270378109872165</v>
      </c>
      <c r="H22" s="10">
        <f t="shared" si="1"/>
        <v>1.081585709430537</v>
      </c>
      <c r="I22" s="10">
        <f t="shared" si="1"/>
        <v>1.2186634319710448</v>
      </c>
      <c r="J22" s="10">
        <f t="shared" si="1"/>
        <v>0.82610735689439185</v>
      </c>
      <c r="K22" s="10">
        <f t="shared" si="1"/>
        <v>1.0852941574087605</v>
      </c>
      <c r="L22" s="10">
        <f t="shared" si="1"/>
        <v>0.81666767113164174</v>
      </c>
      <c r="M22" s="10">
        <f t="shared" si="1"/>
        <v>0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6">
        <f>SUM(E22:P22)</f>
        <v>8.2803231110039732</v>
      </c>
    </row>
    <row r="23" spans="3:17">
      <c r="D23" s="4" t="str">
        <f>'KPI 1a'!D23</f>
        <v>Actual 24/25</v>
      </c>
      <c r="E23" s="69">
        <f>Actual2425!D47</f>
        <v>10429.74</v>
      </c>
      <c r="F23" s="69">
        <f>Actual2425!E47</f>
        <v>14664.89</v>
      </c>
      <c r="G23" s="69">
        <f>Actual2425!F47</f>
        <v>13414.15</v>
      </c>
      <c r="H23" s="69">
        <f>Actual2425!G47</f>
        <v>15416.97</v>
      </c>
      <c r="I23" s="69">
        <f>Actual2425!H47</f>
        <v>15942.33</v>
      </c>
      <c r="J23" s="69">
        <f>Actual2425!I47</f>
        <v>10381.566000000001</v>
      </c>
      <c r="K23" s="69">
        <f>Actual2425!J47</f>
        <v>21798.68</v>
      </c>
      <c r="L23" s="69">
        <f>Actual2425!K47</f>
        <v>14546.230000000003</v>
      </c>
      <c r="M23" s="69">
        <f>Actual2425!L47</f>
        <v>14533.080000000002</v>
      </c>
      <c r="N23" s="69">
        <f>Actual2425!M47</f>
        <v>14478.579999999987</v>
      </c>
      <c r="O23" s="69">
        <f>Actual2425!N47</f>
        <v>16449.330000000002</v>
      </c>
      <c r="P23" s="69">
        <f>Actual2425!O47</f>
        <v>15916.480000000007</v>
      </c>
      <c r="Q23" s="69">
        <f>Actual2021!P32</f>
        <v>0</v>
      </c>
    </row>
    <row r="24" spans="3:17">
      <c r="C24" s="8" t="s">
        <v>4</v>
      </c>
      <c r="E24" s="12">
        <f>E18</f>
        <v>45839</v>
      </c>
      <c r="F24" s="12">
        <f t="shared" ref="F24:Q24" si="2">F18</f>
        <v>45870</v>
      </c>
      <c r="G24" s="12">
        <f t="shared" si="2"/>
        <v>45901</v>
      </c>
      <c r="H24" s="12">
        <f t="shared" si="2"/>
        <v>45931</v>
      </c>
      <c r="I24" s="12">
        <f t="shared" si="2"/>
        <v>45962</v>
      </c>
      <c r="J24" s="12">
        <f t="shared" si="2"/>
        <v>45992</v>
      </c>
      <c r="K24" s="12">
        <f t="shared" si="2"/>
        <v>46023</v>
      </c>
      <c r="L24" s="12">
        <f t="shared" si="2"/>
        <v>46054</v>
      </c>
      <c r="M24" s="12">
        <f t="shared" si="2"/>
        <v>46082</v>
      </c>
      <c r="N24" s="12">
        <f t="shared" si="2"/>
        <v>46113</v>
      </c>
      <c r="O24" s="12">
        <f t="shared" si="2"/>
        <v>46143</v>
      </c>
      <c r="P24" s="12">
        <f t="shared" si="2"/>
        <v>46174</v>
      </c>
      <c r="Q24" s="12" t="str">
        <f t="shared" si="2"/>
        <v>Total</v>
      </c>
    </row>
    <row r="25" spans="3:17">
      <c r="D25" s="4" t="str">
        <f>D19</f>
        <v>Budget 25/26</v>
      </c>
      <c r="E25" s="6">
        <f>+E19</f>
        <v>14831.002166666667</v>
      </c>
      <c r="F25" s="6">
        <f>+F19+E25</f>
        <v>29662.004333333334</v>
      </c>
      <c r="G25" s="6">
        <f>F25+G19</f>
        <v>44493.006500000003</v>
      </c>
      <c r="H25" s="6">
        <f>+H19+G25</f>
        <v>59324.008666666668</v>
      </c>
      <c r="I25" s="6">
        <f>H25+I19</f>
        <v>74155.010833333334</v>
      </c>
      <c r="J25" s="6">
        <f>+J19+I25</f>
        <v>88986.013000000006</v>
      </c>
      <c r="K25" s="6">
        <f>J25+K19</f>
        <v>103817.01516666668</v>
      </c>
      <c r="L25" s="6">
        <f>+L19+K25</f>
        <v>118648.01733333335</v>
      </c>
      <c r="M25" s="6">
        <f>L25+M19</f>
        <v>133479.01950000002</v>
      </c>
      <c r="N25" s="6">
        <f>+N19+M25</f>
        <v>148310.0216666667</v>
      </c>
      <c r="O25" s="6">
        <f>N25+O19</f>
        <v>163141.02383333337</v>
      </c>
      <c r="P25" s="6">
        <f>+P19+O25</f>
        <v>177972.02600000004</v>
      </c>
      <c r="Q25" s="6">
        <f>SUM(E25:P25)</f>
        <v>1156818.1690000002</v>
      </c>
    </row>
    <row r="26" spans="3:17">
      <c r="D26" s="4" t="str">
        <f>D20</f>
        <v>Actual 25/26</v>
      </c>
      <c r="E26" s="6">
        <f>+E20</f>
        <v>15283.449999999997</v>
      </c>
      <c r="F26" s="6">
        <f>E26+F20</f>
        <v>32998.490000000005</v>
      </c>
      <c r="G26" s="6">
        <f>F26+G20</f>
        <v>48230.490000000005</v>
      </c>
      <c r="H26" s="6">
        <f>G26+H20</f>
        <v>64271.490000000005</v>
      </c>
      <c r="I26" s="6">
        <f t="shared" ref="I26:P26" si="3">H26+I20</f>
        <v>82345.490000000005</v>
      </c>
      <c r="J26" s="6">
        <f t="shared" si="3"/>
        <v>94597.49</v>
      </c>
      <c r="K26" s="6">
        <f>J26+K20</f>
        <v>110693.49</v>
      </c>
      <c r="L26" s="6">
        <f t="shared" si="3"/>
        <v>122805.49</v>
      </c>
      <c r="M26" s="6">
        <f t="shared" si="3"/>
        <v>122805.49</v>
      </c>
      <c r="N26" s="6">
        <f t="shared" si="3"/>
        <v>122805.49</v>
      </c>
      <c r="O26" s="6">
        <f t="shared" si="3"/>
        <v>122805.49</v>
      </c>
      <c r="P26" s="6">
        <f t="shared" si="3"/>
        <v>122805.49</v>
      </c>
      <c r="Q26" s="6">
        <f>(+P26+Q20)</f>
        <v>245610.98</v>
      </c>
    </row>
    <row r="27" spans="3:17">
      <c r="D27" s="4" t="str">
        <f>D21</f>
        <v>Difference</v>
      </c>
      <c r="E27" s="6">
        <f>SUM($E21:E21)</f>
        <v>452.44783333332998</v>
      </c>
      <c r="F27" s="6">
        <f>SUM($E21:F21)</f>
        <v>3336.485666666671</v>
      </c>
      <c r="G27" s="6">
        <f>SUM($E21:G21)</f>
        <v>3737.4835000000039</v>
      </c>
      <c r="H27" s="6">
        <f>SUM($E21:H21)</f>
        <v>4947.4813333333368</v>
      </c>
      <c r="I27" s="6">
        <f>SUM($E21:I21)</f>
        <v>8190.4791666666697</v>
      </c>
      <c r="J27" s="6">
        <f>SUM($E21:J21)</f>
        <v>5611.4770000000026</v>
      </c>
      <c r="K27" s="6">
        <f>SUM($E21:K21)</f>
        <v>6876.4748333333355</v>
      </c>
      <c r="L27" s="6">
        <f>SUM($E21:L21)</f>
        <v>4157.4726666666684</v>
      </c>
      <c r="M27" s="6">
        <f>SUM($E21:M21)</f>
        <v>4157.4726666666684</v>
      </c>
      <c r="N27" s="6">
        <f>SUM($E21:N21)</f>
        <v>4157.4726666666684</v>
      </c>
      <c r="O27" s="6">
        <f>SUM($E21:O21)</f>
        <v>4157.4726666666684</v>
      </c>
      <c r="P27" s="6">
        <f>SUM($E21:P21)</f>
        <v>4157.4726666666684</v>
      </c>
      <c r="Q27" s="6">
        <f>SUM(E27:P27)</f>
        <v>53939.692666666691</v>
      </c>
    </row>
    <row r="28" spans="3:17">
      <c r="D28" s="4" t="str">
        <f>D22</f>
        <v>% realisation</v>
      </c>
      <c r="E28" s="10">
        <f t="shared" ref="E28:P28" si="4">E26/E25</f>
        <v>1.0305068955050272</v>
      </c>
      <c r="F28" s="10">
        <f t="shared" si="4"/>
        <v>1.1124834865901905</v>
      </c>
      <c r="G28" s="10">
        <f t="shared" si="4"/>
        <v>1.0840015947225325</v>
      </c>
      <c r="H28" s="10">
        <f t="shared" si="4"/>
        <v>1.0833976233995337</v>
      </c>
      <c r="I28" s="10">
        <f t="shared" si="4"/>
        <v>1.1104507851138359</v>
      </c>
      <c r="J28" s="10">
        <f t="shared" si="4"/>
        <v>1.0630602137439285</v>
      </c>
      <c r="K28" s="10">
        <f t="shared" si="4"/>
        <v>1.0662364914103331</v>
      </c>
      <c r="L28" s="10">
        <f t="shared" si="4"/>
        <v>1.0350403888754964</v>
      </c>
      <c r="M28" s="10">
        <f t="shared" si="4"/>
        <v>0.92003590122266354</v>
      </c>
      <c r="N28" s="10">
        <f t="shared" si="4"/>
        <v>0.82803231110039721</v>
      </c>
      <c r="O28" s="10">
        <f t="shared" si="4"/>
        <v>0.75275664645490648</v>
      </c>
      <c r="P28" s="10">
        <f t="shared" si="4"/>
        <v>0.69002692591699766</v>
      </c>
      <c r="Q28" s="6">
        <f>SUM(E28:P28)</f>
        <v>11.776029264055843</v>
      </c>
    </row>
    <row r="29" spans="3:17">
      <c r="D29" s="4" t="str">
        <f>D23</f>
        <v>Actual 24/25</v>
      </c>
      <c r="E29" s="6">
        <f>+E23</f>
        <v>10429.74</v>
      </c>
      <c r="F29" s="6">
        <f>+F23+E29</f>
        <v>25094.629999999997</v>
      </c>
      <c r="G29" s="6">
        <f t="shared" ref="G29:P29" si="5">+G23+F29</f>
        <v>38508.78</v>
      </c>
      <c r="H29" s="6">
        <f t="shared" si="5"/>
        <v>53925.75</v>
      </c>
      <c r="I29" s="6">
        <f t="shared" si="5"/>
        <v>69868.08</v>
      </c>
      <c r="J29" s="6">
        <f t="shared" si="5"/>
        <v>80249.646000000008</v>
      </c>
      <c r="K29" s="6">
        <f t="shared" si="5"/>
        <v>102048.326</v>
      </c>
      <c r="L29" s="6">
        <f t="shared" si="5"/>
        <v>116594.55600000001</v>
      </c>
      <c r="M29" s="6">
        <f t="shared" si="5"/>
        <v>131127.636</v>
      </c>
      <c r="N29" s="6">
        <f t="shared" si="5"/>
        <v>145606.21599999999</v>
      </c>
      <c r="O29" s="6">
        <f t="shared" si="5"/>
        <v>162055.54599999997</v>
      </c>
      <c r="P29" s="6">
        <f t="shared" si="5"/>
        <v>177972.02599999998</v>
      </c>
    </row>
    <row r="30" spans="3:17">
      <c r="D30" s="4" t="str">
        <f>'KPI 1a'!D30</f>
        <v>Actual 24/25</v>
      </c>
    </row>
  </sheetData>
  <mergeCells count="2">
    <mergeCell ref="J4:Q8"/>
    <mergeCell ref="J10:Q15"/>
  </mergeCells>
  <conditionalFormatting sqref="C3">
    <cfRule type="expression" dxfId="308" priority="2">
      <formula>S4&lt;S6</formula>
    </cfRule>
  </conditionalFormatting>
  <conditionalFormatting sqref="C4">
    <cfRule type="expression" dxfId="307" priority="1">
      <formula>AND(S4&gt;=S6,S4&lt;S5)</formula>
    </cfRule>
  </conditionalFormatting>
  <conditionalFormatting sqref="C5">
    <cfRule type="expression" dxfId="306" priority="3">
      <formula>S4&gt;=S5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82082" r:id="rId3" name="Spinner 2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1">
    <tabColor rgb="FFFFC000"/>
  </sheetPr>
  <dimension ref="A1:T30"/>
  <sheetViews>
    <sheetView workbookViewId="0">
      <selection activeCell="L1" sqref="L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>
      <c r="A1" s="5" t="s">
        <v>5</v>
      </c>
      <c r="B1" s="5" t="str">
        <f>'Dashboard Production Quality'!A59</f>
        <v>6f</v>
      </c>
      <c r="C1" s="5" t="str">
        <f>'Dashboard Production Quality'!B59</f>
        <v>% Solar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20">
      <c r="A2" s="4" t="s">
        <v>15</v>
      </c>
      <c r="C2" s="4" t="s">
        <v>16</v>
      </c>
      <c r="R2" s="7"/>
    </row>
    <row r="3" spans="1:20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27">
        <f>INDEX(E26:P26,Actual_month)</f>
        <v>0.26686620238901043</v>
      </c>
      <c r="T4" s="26"/>
    </row>
    <row r="5" spans="1:20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26">
        <f>INDEX(E25:P25,Actual_month)</f>
        <v>0.25632132771248001</v>
      </c>
      <c r="T5" s="26"/>
    </row>
    <row r="6" spans="1:20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26">
        <f>+S5*R6</f>
        <v>0.23068919494123202</v>
      </c>
      <c r="T6" s="26"/>
    </row>
    <row r="7" spans="1:20">
      <c r="J7" s="199"/>
      <c r="K7" s="200"/>
      <c r="L7" s="200"/>
      <c r="M7" s="200"/>
      <c r="N7" s="200"/>
      <c r="O7" s="200"/>
      <c r="P7" s="200"/>
      <c r="Q7" s="201"/>
    </row>
    <row r="8" spans="1:20" ht="15" thickBot="1">
      <c r="J8" s="202"/>
      <c r="K8" s="203"/>
      <c r="L8" s="203"/>
      <c r="M8" s="203"/>
      <c r="N8" s="203"/>
      <c r="O8" s="203"/>
      <c r="P8" s="203"/>
      <c r="Q8" s="204"/>
    </row>
    <row r="9" spans="1:20" ht="15" thickBot="1">
      <c r="J9" s="4" t="s">
        <v>14</v>
      </c>
    </row>
    <row r="10" spans="1:20">
      <c r="J10" s="196"/>
      <c r="K10" s="197"/>
      <c r="L10" s="197"/>
      <c r="M10" s="197"/>
      <c r="N10" s="197"/>
      <c r="O10" s="197"/>
      <c r="P10" s="197"/>
      <c r="Q10" s="198"/>
    </row>
    <row r="11" spans="1:20">
      <c r="J11" s="199"/>
      <c r="K11" s="200"/>
      <c r="L11" s="200"/>
      <c r="M11" s="200"/>
      <c r="N11" s="200"/>
      <c r="O11" s="200"/>
      <c r="P11" s="200"/>
      <c r="Q11" s="201"/>
    </row>
    <row r="12" spans="1:20">
      <c r="J12" s="199"/>
      <c r="K12" s="200"/>
      <c r="L12" s="200"/>
      <c r="M12" s="200"/>
      <c r="N12" s="200"/>
      <c r="O12" s="200"/>
      <c r="P12" s="200"/>
      <c r="Q12" s="201"/>
    </row>
    <row r="13" spans="1:20">
      <c r="J13" s="199"/>
      <c r="K13" s="200"/>
      <c r="L13" s="200"/>
      <c r="M13" s="200"/>
      <c r="N13" s="200"/>
      <c r="O13" s="200"/>
      <c r="P13" s="200"/>
      <c r="Q13" s="201"/>
    </row>
    <row r="14" spans="1:20">
      <c r="J14" s="199"/>
      <c r="K14" s="200"/>
      <c r="L14" s="200"/>
      <c r="M14" s="200"/>
      <c r="N14" s="200"/>
      <c r="O14" s="200"/>
      <c r="P14" s="200"/>
      <c r="Q14" s="201"/>
    </row>
    <row r="15" spans="1:20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12" t="s">
        <v>0</v>
      </c>
    </row>
    <row r="19" spans="3:17">
      <c r="D19" s="4" t="str">
        <f>'KPI 1a'!D19</f>
        <v>Budget 25/26</v>
      </c>
      <c r="E19" s="10">
        <f>Budget2526!E54</f>
        <v>0.25632132771247995</v>
      </c>
      <c r="F19" s="10">
        <f>Budget2526!F54</f>
        <v>0.25632132771247995</v>
      </c>
      <c r="G19" s="10">
        <f>Budget2526!G54</f>
        <v>0.25632132771247995</v>
      </c>
      <c r="H19" s="10">
        <f>Budget2526!H54</f>
        <v>0.25632132771247995</v>
      </c>
      <c r="I19" s="10">
        <f>Budget2526!I54</f>
        <v>0.25632132771247995</v>
      </c>
      <c r="J19" s="10">
        <f>Budget2526!J54</f>
        <v>0.25632132771247995</v>
      </c>
      <c r="K19" s="10">
        <f>Budget2526!K54</f>
        <v>0.25632132771247995</v>
      </c>
      <c r="L19" s="10">
        <f>Budget2526!L54</f>
        <v>0.25632132771247995</v>
      </c>
      <c r="M19" s="10">
        <f>Budget2526!M54</f>
        <v>0.25632132771247995</v>
      </c>
      <c r="N19" s="10">
        <f>Budget2526!N54</f>
        <v>0.25632132771247995</v>
      </c>
      <c r="O19" s="10">
        <f>Budget2526!O54</f>
        <v>0.25632132771247995</v>
      </c>
      <c r="P19" s="10">
        <f>Budget2526!P54</f>
        <v>0.25632132771247995</v>
      </c>
      <c r="Q19" s="10">
        <f>AVERAGE(E19:P19)</f>
        <v>0.25632132771248001</v>
      </c>
    </row>
    <row r="20" spans="3:17">
      <c r="D20" s="4" t="str">
        <f>'KPI 1a'!D20</f>
        <v>Actual 25/26</v>
      </c>
      <c r="E20" s="10">
        <f>'ACTUAL 2526'!D54</f>
        <v>0.23943873928988532</v>
      </c>
      <c r="F20" s="10">
        <f>'ACTUAL 2526'!E54</f>
        <v>0.1847040706653785</v>
      </c>
      <c r="G20" s="10">
        <f>'ACTUAL 2526'!F54</f>
        <v>0.23995535714285715</v>
      </c>
      <c r="H20" s="10">
        <f>'ACTUAL 2526'!G54</f>
        <v>0.22330278660931363</v>
      </c>
      <c r="I20" s="10">
        <f>'ACTUAL 2526'!H54</f>
        <v>0.41346685847073145</v>
      </c>
      <c r="J20" s="10">
        <f>'ACTUAL 2526'!I54</f>
        <v>0.35422788116225923</v>
      </c>
      <c r="K20" s="10">
        <f>'ACTUAL 2526'!J54</f>
        <v>0.2249627236580517</v>
      </c>
      <c r="L20" s="10">
        <f>'ACTUAL 2526'!K54</f>
        <v>0.25487120211360637</v>
      </c>
      <c r="M20" s="10" t="e">
        <f>'ACTUAL 2526'!L54</f>
        <v>#DIV/0!</v>
      </c>
      <c r="N20" s="10" t="e">
        <f>'ACTUAL 2526'!M54</f>
        <v>#DIV/0!</v>
      </c>
      <c r="O20" s="10" t="e">
        <f>'ACTUAL 2526'!N54</f>
        <v>#DIV/0!</v>
      </c>
      <c r="P20" s="10" t="e">
        <f>'ACTUAL 2526'!O54</f>
        <v>#DIV/0!</v>
      </c>
      <c r="Q20" s="10" t="e">
        <f>AVERAGE(E20:P20)</f>
        <v>#DIV/0!</v>
      </c>
    </row>
    <row r="21" spans="3:17">
      <c r="D21" s="4" t="str">
        <f>'KPI 1a'!D21</f>
        <v>Difference</v>
      </c>
      <c r="E21" s="6">
        <f>IF(E20=0,0,E20-E19)</f>
        <v>-1.688258842259463E-2</v>
      </c>
      <c r="F21" s="6">
        <f t="shared" ref="F21:P21" si="0">IF(F20=0,0,F20-F19)</f>
        <v>-7.1617257047101451E-2</v>
      </c>
      <c r="G21" s="6">
        <f t="shared" si="0"/>
        <v>-1.6365970569622801E-2</v>
      </c>
      <c r="H21" s="6">
        <f t="shared" si="0"/>
        <v>-3.3018541103166321E-2</v>
      </c>
      <c r="I21" s="6">
        <f t="shared" si="0"/>
        <v>0.15714553075825149</v>
      </c>
      <c r="J21" s="6">
        <f t="shared" si="0"/>
        <v>9.7906553449779277E-2</v>
      </c>
      <c r="K21" s="6">
        <f t="shared" si="0"/>
        <v>-3.1358604054428252E-2</v>
      </c>
      <c r="L21" s="6">
        <f t="shared" si="0"/>
        <v>-1.4501255988735862E-3</v>
      </c>
      <c r="M21" s="6" t="e">
        <f t="shared" si="0"/>
        <v>#DIV/0!</v>
      </c>
      <c r="N21" s="6" t="e">
        <f t="shared" si="0"/>
        <v>#DIV/0!</v>
      </c>
      <c r="O21" s="6" t="e">
        <f t="shared" si="0"/>
        <v>#DIV/0!</v>
      </c>
      <c r="P21" s="6" t="e">
        <f t="shared" si="0"/>
        <v>#DIV/0!</v>
      </c>
      <c r="Q21" s="6" t="e">
        <f>SUM(E21:P21)</f>
        <v>#DIV/0!</v>
      </c>
    </row>
    <row r="22" spans="3:17">
      <c r="D22" s="4" t="str">
        <f>'KPI 1a'!D22</f>
        <v>% realisation</v>
      </c>
      <c r="E22" s="10">
        <f>E20/E19</f>
        <v>0.93413506174744798</v>
      </c>
      <c r="F22" s="10">
        <f t="shared" ref="F22:P22" si="1">F20/F19</f>
        <v>0.72059579401275664</v>
      </c>
      <c r="G22" s="10">
        <f t="shared" si="1"/>
        <v>0.93615057039662031</v>
      </c>
      <c r="H22" s="10">
        <f t="shared" si="1"/>
        <v>0.8711830131427698</v>
      </c>
      <c r="I22" s="10">
        <f t="shared" si="1"/>
        <v>1.6130801996099378</v>
      </c>
      <c r="J22" s="10">
        <f t="shared" si="1"/>
        <v>1.3819680333413487</v>
      </c>
      <c r="K22" s="10">
        <f t="shared" si="1"/>
        <v>0.87765901365178733</v>
      </c>
      <c r="L22" s="10">
        <f t="shared" si="1"/>
        <v>0.99434254803603306</v>
      </c>
      <c r="M22" s="10" t="e">
        <f t="shared" si="1"/>
        <v>#DIV/0!</v>
      </c>
      <c r="N22" s="10" t="e">
        <f t="shared" si="1"/>
        <v>#DIV/0!</v>
      </c>
      <c r="O22" s="10" t="e">
        <f t="shared" si="1"/>
        <v>#DIV/0!</v>
      </c>
      <c r="P22" s="10" t="e">
        <f t="shared" si="1"/>
        <v>#DIV/0!</v>
      </c>
      <c r="Q22" s="6" t="e">
        <f>SUM(E22:P22)</f>
        <v>#DIV/0!</v>
      </c>
    </row>
    <row r="23" spans="3:17">
      <c r="D23" s="4" t="str">
        <f>'KPI 1a'!D23</f>
        <v>Actual 24/25</v>
      </c>
      <c r="E23" s="10">
        <f>Actual2425!D46</f>
        <v>0.34926469883237737</v>
      </c>
      <c r="F23" s="10">
        <f>Actual2425!E46</f>
        <v>0.22236034501452112</v>
      </c>
      <c r="G23" s="10">
        <f>Actual2425!F46</f>
        <v>0.24445454985966308</v>
      </c>
      <c r="H23" s="10">
        <f>Actual2425!G46</f>
        <v>0.25718218301002077</v>
      </c>
      <c r="I23" s="10">
        <f>Actual2425!H46</f>
        <v>0.24421336153498266</v>
      </c>
      <c r="J23" s="10">
        <f>Actual2425!I46</f>
        <v>0.30887112792039273</v>
      </c>
      <c r="K23" s="10">
        <f>Actual2425!J46</f>
        <v>0.23178834681733024</v>
      </c>
      <c r="L23" s="10">
        <f>Actual2425!K46</f>
        <v>0.2732824931270853</v>
      </c>
      <c r="M23" s="10">
        <f>Actual2425!L46</f>
        <v>0.2545282899426688</v>
      </c>
      <c r="N23" s="10">
        <f>Actual2425!M46</f>
        <v>0.27216619309352097</v>
      </c>
      <c r="O23" s="10">
        <f>Actual2425!N46</f>
        <v>0.21443608949422263</v>
      </c>
      <c r="P23" s="10">
        <f>Actual2425!O46</f>
        <v>0.26233689861074849</v>
      </c>
      <c r="Q23" s="69">
        <f>Actual2021!P32</f>
        <v>0</v>
      </c>
    </row>
    <row r="24" spans="3:17">
      <c r="C24" s="8" t="s">
        <v>4</v>
      </c>
      <c r="E24" s="12">
        <f>E18</f>
        <v>45839</v>
      </c>
      <c r="F24" s="12">
        <f t="shared" ref="F24:Q24" si="2">F18</f>
        <v>45870</v>
      </c>
      <c r="G24" s="12">
        <f t="shared" si="2"/>
        <v>45901</v>
      </c>
      <c r="H24" s="12">
        <f t="shared" si="2"/>
        <v>45931</v>
      </c>
      <c r="I24" s="12">
        <f t="shared" si="2"/>
        <v>45962</v>
      </c>
      <c r="J24" s="12">
        <f t="shared" si="2"/>
        <v>45992</v>
      </c>
      <c r="K24" s="12">
        <f t="shared" si="2"/>
        <v>46023</v>
      </c>
      <c r="L24" s="12">
        <f t="shared" si="2"/>
        <v>46054</v>
      </c>
      <c r="M24" s="12">
        <f t="shared" si="2"/>
        <v>46082</v>
      </c>
      <c r="N24" s="12">
        <f t="shared" si="2"/>
        <v>46113</v>
      </c>
      <c r="O24" s="12">
        <f t="shared" si="2"/>
        <v>46143</v>
      </c>
      <c r="P24" s="12">
        <f t="shared" si="2"/>
        <v>46174</v>
      </c>
      <c r="Q24" s="12" t="str">
        <f t="shared" si="2"/>
        <v>Total</v>
      </c>
    </row>
    <row r="25" spans="3:17">
      <c r="D25" s="4" t="str">
        <f>D19</f>
        <v>Budget 25/26</v>
      </c>
      <c r="E25" s="10">
        <f>AVERAGE($E19:P19)</f>
        <v>0.25632132771248001</v>
      </c>
      <c r="F25" s="10">
        <f>AVERAGE($E19:Q19)</f>
        <v>0.25632132771248001</v>
      </c>
      <c r="G25" s="10">
        <f>AVERAGE($E19:R19)</f>
        <v>0.25632132771248001</v>
      </c>
      <c r="H25" s="10">
        <f>AVERAGE($E19:S19)</f>
        <v>0.25632132771248001</v>
      </c>
      <c r="I25" s="10">
        <f>AVERAGE($E19:T19)</f>
        <v>0.25632132771248001</v>
      </c>
      <c r="J25" s="10">
        <f>AVERAGE($E19:U19)</f>
        <v>0.25632132771248001</v>
      </c>
      <c r="K25" s="10">
        <f>AVERAGE($E19:V19)</f>
        <v>0.25632132771248001</v>
      </c>
      <c r="L25" s="10">
        <f>AVERAGE($E19:W19)</f>
        <v>0.25632132771248001</v>
      </c>
      <c r="M25" s="10">
        <f>AVERAGE($E19:X19)</f>
        <v>0.25632132771248001</v>
      </c>
      <c r="N25" s="10">
        <f>AVERAGE($E19:Y19)</f>
        <v>0.25632132771248001</v>
      </c>
      <c r="O25" s="10">
        <f>AVERAGE($E19:Z19)</f>
        <v>0.25632132771248001</v>
      </c>
      <c r="P25" s="10">
        <f>AVERAGE($E19:AA19)</f>
        <v>0.25632132771248001</v>
      </c>
      <c r="Q25" s="10">
        <f>AVERAGE(E25:P25)</f>
        <v>0.25632132771248001</v>
      </c>
    </row>
    <row r="26" spans="3:17">
      <c r="D26" s="4" t="str">
        <f>D20</f>
        <v>Actual 25/26</v>
      </c>
      <c r="E26" s="10">
        <f>AVERAGE($E20:E20)</f>
        <v>0.23943873928988532</v>
      </c>
      <c r="F26" s="10">
        <f>AVERAGE($E20:F20)</f>
        <v>0.21207140497763191</v>
      </c>
      <c r="G26" s="10">
        <f>AVERAGE($E20:G20)</f>
        <v>0.22136605569937365</v>
      </c>
      <c r="H26" s="10">
        <f>AVERAGE($E20:H20)</f>
        <v>0.22185023842685864</v>
      </c>
      <c r="I26" s="10">
        <f>AVERAGE($E20:I20)</f>
        <v>0.26017356243563322</v>
      </c>
      <c r="J26" s="10">
        <f>AVERAGE($E20:J20)</f>
        <v>0.27584928222340421</v>
      </c>
      <c r="K26" s="10">
        <f>AVERAGE($E20:K20)</f>
        <v>0.26857977385692527</v>
      </c>
      <c r="L26" s="10">
        <f>AVERAGE($E20:L20)</f>
        <v>0.26686620238901043</v>
      </c>
      <c r="M26" s="10" t="e">
        <f>AVERAGE($E20:M20)</f>
        <v>#DIV/0!</v>
      </c>
      <c r="N26" s="10" t="e">
        <f>AVERAGE($E20:N20)</f>
        <v>#DIV/0!</v>
      </c>
      <c r="O26" s="10" t="e">
        <f>AVERAGE($E20:O20)</f>
        <v>#DIV/0!</v>
      </c>
      <c r="P26" s="10" t="e">
        <f>AVERAGE($E20:P20)</f>
        <v>#DIV/0!</v>
      </c>
      <c r="Q26" s="6" t="e">
        <f>(+P26+Q20)</f>
        <v>#DIV/0!</v>
      </c>
    </row>
    <row r="27" spans="3:17">
      <c r="D27" s="4" t="str">
        <f>D21</f>
        <v>Difference</v>
      </c>
      <c r="E27" s="6">
        <f>SUM($E21:E21)</f>
        <v>-1.688258842259463E-2</v>
      </c>
      <c r="F27" s="6">
        <f>SUM($E21:F21)</f>
        <v>-8.8499845469696081E-2</v>
      </c>
      <c r="G27" s="6">
        <f>SUM($E21:G21)</f>
        <v>-0.10486581603931888</v>
      </c>
      <c r="H27" s="6">
        <f>SUM($E21:H21)</f>
        <v>-0.1378843571424852</v>
      </c>
      <c r="I27" s="6">
        <f>SUM($E21:I21)</f>
        <v>1.9261173615766292E-2</v>
      </c>
      <c r="J27" s="6">
        <f>SUM($E21:J21)</f>
        <v>0.11716772706554557</v>
      </c>
      <c r="K27" s="6">
        <f>SUM($E21:K21)</f>
        <v>8.5809123011117316E-2</v>
      </c>
      <c r="L27" s="6">
        <f>SUM($E21:L21)</f>
        <v>8.435899741224373E-2</v>
      </c>
      <c r="M27" s="6" t="e">
        <f>SUM($E21:M21)</f>
        <v>#DIV/0!</v>
      </c>
      <c r="N27" s="6" t="e">
        <f>SUM($E21:N21)</f>
        <v>#DIV/0!</v>
      </c>
      <c r="O27" s="6" t="e">
        <f>SUM($E21:O21)</f>
        <v>#DIV/0!</v>
      </c>
      <c r="P27" s="6" t="e">
        <f>SUM($E21:P21)</f>
        <v>#DIV/0!</v>
      </c>
      <c r="Q27" s="6" t="e">
        <f>SUM(E27:P27)</f>
        <v>#DIV/0!</v>
      </c>
    </row>
    <row r="28" spans="3:17">
      <c r="D28" s="4" t="str">
        <f>D22</f>
        <v>% realisation</v>
      </c>
      <c r="E28" s="10">
        <f t="shared" ref="E28:P28" si="3">E26/E25</f>
        <v>0.93413506174744787</v>
      </c>
      <c r="F28" s="10">
        <f t="shared" si="3"/>
        <v>0.82736542788010214</v>
      </c>
      <c r="G28" s="10">
        <f t="shared" si="3"/>
        <v>0.86362714205227475</v>
      </c>
      <c r="H28" s="10">
        <f t="shared" si="3"/>
        <v>0.86551610982489846</v>
      </c>
      <c r="I28" s="10">
        <f t="shared" si="3"/>
        <v>1.0150289277819065</v>
      </c>
      <c r="J28" s="10">
        <f t="shared" si="3"/>
        <v>1.0761854453751467</v>
      </c>
      <c r="K28" s="10">
        <f t="shared" si="3"/>
        <v>1.0478245265575239</v>
      </c>
      <c r="L28" s="10">
        <f t="shared" si="3"/>
        <v>1.0411392792423375</v>
      </c>
      <c r="M28" s="10" t="e">
        <f t="shared" si="3"/>
        <v>#DIV/0!</v>
      </c>
      <c r="N28" s="10" t="e">
        <f t="shared" si="3"/>
        <v>#DIV/0!</v>
      </c>
      <c r="O28" s="10" t="e">
        <f t="shared" si="3"/>
        <v>#DIV/0!</v>
      </c>
      <c r="P28" s="10" t="e">
        <f t="shared" si="3"/>
        <v>#DIV/0!</v>
      </c>
      <c r="Q28" s="6" t="e">
        <f>SUM(E28:P28)</f>
        <v>#DIV/0!</v>
      </c>
    </row>
    <row r="29" spans="3:17">
      <c r="D29" s="4" t="str">
        <f>D23</f>
        <v>Actual 24/25</v>
      </c>
      <c r="E29" s="10">
        <f>+E23</f>
        <v>0.34926469883237737</v>
      </c>
      <c r="F29" s="10">
        <f>AVERAGE(E23:F23)</f>
        <v>0.28581252192344925</v>
      </c>
      <c r="G29" s="10">
        <f>AVERAGE(E23:G23)</f>
        <v>0.27202653123552051</v>
      </c>
      <c r="H29" s="10">
        <f>AVERAGE(E23:H23)</f>
        <v>0.2683154441791456</v>
      </c>
      <c r="I29" s="10">
        <f>AVERAGE(E23:I23)</f>
        <v>0.26349502765031302</v>
      </c>
      <c r="J29" s="10">
        <f>AVERAGE(E23:J23)</f>
        <v>0.27105771102865961</v>
      </c>
      <c r="K29" s="10">
        <f>AVERAGE(E23:K23)</f>
        <v>0.26544780185561256</v>
      </c>
      <c r="L29" s="10">
        <f>AVERAGE(E23:L23)</f>
        <v>0.26642713826454667</v>
      </c>
      <c r="M29" s="10">
        <f>AVERAGE(E23:M23)</f>
        <v>0.26510504400656021</v>
      </c>
      <c r="N29" s="10">
        <f>AVERAGE(E23:N23)</f>
        <v>0.26581115891525631</v>
      </c>
      <c r="O29" s="10">
        <f>AVERAGE(E23:O23)</f>
        <v>0.26114069805879869</v>
      </c>
      <c r="P29" s="10">
        <f>AVERAGE(F23:P23)</f>
        <v>0.25323817076592331</v>
      </c>
    </row>
    <row r="30" spans="3:17">
      <c r="D30" s="4" t="str">
        <f>'KPI 1a'!D30</f>
        <v>Actual 24/25</v>
      </c>
    </row>
  </sheetData>
  <mergeCells count="2">
    <mergeCell ref="J4:Q8"/>
    <mergeCell ref="J10:Q15"/>
  </mergeCells>
  <conditionalFormatting sqref="C3">
    <cfRule type="expression" dxfId="305" priority="2">
      <formula>S4&lt;S6</formula>
    </cfRule>
  </conditionalFormatting>
  <conditionalFormatting sqref="C4">
    <cfRule type="expression" dxfId="304" priority="1">
      <formula>AND(S4&gt;=S6,S4&lt;S5)</formula>
    </cfRule>
  </conditionalFormatting>
  <conditionalFormatting sqref="C5">
    <cfRule type="expression" dxfId="303" priority="3">
      <formula>S4&gt;=S5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88226" r:id="rId3" name="Spinner 2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9">
    <tabColor rgb="FFFFC000"/>
  </sheetPr>
  <dimension ref="A1:S30"/>
  <sheetViews>
    <sheetView zoomScale="90" zoomScaleNormal="90" zoomScalePageLayoutView="90" workbookViewId="0">
      <pane ySplit="2" topLeftCell="A10" activePane="bottomLeft" state="frozen"/>
      <selection activeCell="D31" sqref="D31"/>
      <selection pane="bottomLeft" activeCell="L2" sqref="L2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19" ht="21">
      <c r="A1" s="5" t="s">
        <v>5</v>
      </c>
      <c r="B1" s="5" t="str">
        <f>'Dashboard Production Quality'!A60</f>
        <v>6g</v>
      </c>
      <c r="C1" s="5" t="str">
        <f>'Dashboard Production Quality'!B60</f>
        <v>Power  Efficiency</v>
      </c>
      <c r="G1" s="4" t="s">
        <v>11</v>
      </c>
      <c r="I1" s="13">
        <f>INDEX(E18:P18,Actual_month)</f>
        <v>46054</v>
      </c>
      <c r="L1" s="16" t="s">
        <v>340</v>
      </c>
      <c r="R1" s="6"/>
    </row>
    <row r="2" spans="1:19">
      <c r="A2" s="4" t="s">
        <v>15</v>
      </c>
      <c r="C2" s="4" t="s">
        <v>46</v>
      </c>
      <c r="R2" s="7"/>
    </row>
    <row r="3" spans="1:19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>
      <c r="C4" s="2" t="s">
        <v>6</v>
      </c>
      <c r="E4" s="11"/>
      <c r="F4" s="11"/>
      <c r="G4" s="11"/>
      <c r="H4" s="11"/>
      <c r="I4" s="11"/>
      <c r="J4" s="205"/>
      <c r="K4" s="206"/>
      <c r="L4" s="206"/>
      <c r="M4" s="206"/>
      <c r="N4" s="206"/>
      <c r="O4" s="206"/>
      <c r="P4" s="206"/>
      <c r="Q4" s="207"/>
      <c r="R4" s="4" t="s">
        <v>26</v>
      </c>
      <c r="S4" s="56">
        <f>INDEX(E27:P27,Actual_month)</f>
        <v>0.71933718117479994</v>
      </c>
    </row>
    <row r="5" spans="1:19" ht="25.5" customHeight="1">
      <c r="C5" s="2" t="s">
        <v>6</v>
      </c>
      <c r="E5" s="11"/>
      <c r="F5" s="11"/>
      <c r="G5" s="11"/>
      <c r="H5" s="11"/>
      <c r="I5" s="11"/>
      <c r="J5" s="208"/>
      <c r="K5" s="209"/>
      <c r="L5" s="209"/>
      <c r="M5" s="209"/>
      <c r="N5" s="209"/>
      <c r="O5" s="209"/>
      <c r="P5" s="209"/>
      <c r="Q5" s="210"/>
      <c r="R5" s="4" t="s">
        <v>27</v>
      </c>
      <c r="S5" s="54">
        <f>INDEX(E26:P26,Actual_month)</f>
        <v>1.0197188745852306</v>
      </c>
    </row>
    <row r="6" spans="1:19">
      <c r="J6" s="208"/>
      <c r="K6" s="209"/>
      <c r="L6" s="209"/>
      <c r="M6" s="209"/>
      <c r="N6" s="209"/>
      <c r="O6" s="209"/>
      <c r="P6" s="209"/>
      <c r="Q6" s="210"/>
      <c r="R6" s="7">
        <v>0.9</v>
      </c>
      <c r="S6" s="54">
        <f>+S5/R6</f>
        <v>1.1330209717613673</v>
      </c>
    </row>
    <row r="7" spans="1:19">
      <c r="J7" s="208"/>
      <c r="K7" s="209"/>
      <c r="L7" s="209"/>
      <c r="M7" s="209"/>
      <c r="N7" s="209"/>
      <c r="O7" s="209"/>
      <c r="P7" s="209"/>
      <c r="Q7" s="210"/>
    </row>
    <row r="8" spans="1:19" ht="15" thickBot="1">
      <c r="J8" s="211"/>
      <c r="K8" s="212"/>
      <c r="L8" s="212"/>
      <c r="M8" s="212"/>
      <c r="N8" s="212"/>
      <c r="O8" s="212"/>
      <c r="P8" s="212"/>
      <c r="Q8" s="213"/>
    </row>
    <row r="9" spans="1:19" ht="15" thickBot="1">
      <c r="J9" s="4" t="s">
        <v>14</v>
      </c>
    </row>
    <row r="10" spans="1:19">
      <c r="J10" s="205"/>
      <c r="K10" s="206"/>
      <c r="L10" s="206"/>
      <c r="M10" s="206"/>
      <c r="N10" s="206"/>
      <c r="O10" s="206"/>
      <c r="P10" s="206"/>
      <c r="Q10" s="207"/>
    </row>
    <row r="11" spans="1:19">
      <c r="J11" s="208"/>
      <c r="K11" s="209"/>
      <c r="L11" s="209"/>
      <c r="M11" s="209"/>
      <c r="N11" s="209"/>
      <c r="O11" s="209"/>
      <c r="P11" s="209"/>
      <c r="Q11" s="210"/>
    </row>
    <row r="12" spans="1:19">
      <c r="J12" s="208"/>
      <c r="K12" s="209"/>
      <c r="L12" s="209"/>
      <c r="M12" s="209"/>
      <c r="N12" s="209"/>
      <c r="O12" s="209"/>
      <c r="P12" s="209"/>
      <c r="Q12" s="210"/>
    </row>
    <row r="13" spans="1:19">
      <c r="J13" s="208"/>
      <c r="K13" s="209"/>
      <c r="L13" s="209"/>
      <c r="M13" s="209"/>
      <c r="N13" s="209"/>
      <c r="O13" s="209"/>
      <c r="P13" s="209"/>
      <c r="Q13" s="210"/>
    </row>
    <row r="14" spans="1:19">
      <c r="J14" s="208"/>
      <c r="K14" s="209"/>
      <c r="L14" s="209"/>
      <c r="M14" s="209"/>
      <c r="N14" s="209"/>
      <c r="O14" s="209"/>
      <c r="P14" s="209"/>
      <c r="Q14" s="210"/>
    </row>
    <row r="15" spans="1:19" ht="15" thickBot="1">
      <c r="J15" s="211"/>
      <c r="K15" s="212"/>
      <c r="L15" s="212"/>
      <c r="M15" s="212"/>
      <c r="N15" s="212"/>
      <c r="O15" s="212"/>
      <c r="P15" s="212"/>
      <c r="Q15" s="213"/>
    </row>
    <row r="18" spans="3:17">
      <c r="C18" s="8" t="s">
        <v>10</v>
      </c>
      <c r="E18" s="12">
        <f>'KPI 6c'!E18</f>
        <v>45839</v>
      </c>
      <c r="F18" s="12">
        <f>'KPI 6c'!F18</f>
        <v>45870</v>
      </c>
      <c r="G18" s="12">
        <f>'KPI 6c'!G18</f>
        <v>45901</v>
      </c>
      <c r="H18" s="12">
        <f>'KPI 6c'!H18</f>
        <v>45931</v>
      </c>
      <c r="I18" s="12">
        <f>'KPI 6c'!I18</f>
        <v>45962</v>
      </c>
      <c r="J18" s="12">
        <f>'KPI 6c'!J18</f>
        <v>45992</v>
      </c>
      <c r="K18" s="12">
        <f>'KPI 6c'!K18</f>
        <v>46023</v>
      </c>
      <c r="L18" s="12">
        <f>'KPI 6c'!L18</f>
        <v>46054</v>
      </c>
      <c r="M18" s="12">
        <f>'KPI 6c'!M18</f>
        <v>46082</v>
      </c>
      <c r="N18" s="12">
        <f>'KPI 6c'!N18</f>
        <v>46113</v>
      </c>
      <c r="O18" s="12">
        <f>'KPI 6c'!O18</f>
        <v>46143</v>
      </c>
      <c r="P18" s="12">
        <f>'KPI 6c'!P18</f>
        <v>46174</v>
      </c>
      <c r="Q18" s="9"/>
    </row>
    <row r="19" spans="3:17">
      <c r="D19" s="4" t="str">
        <f>'KPI 6c'!D19</f>
        <v>Budget 25/26</v>
      </c>
      <c r="E19" s="69">
        <f>Budget2526!E55</f>
        <v>1.0295732153187551</v>
      </c>
      <c r="F19" s="69">
        <f>Budget2526!F55</f>
        <v>1.0288589779165223</v>
      </c>
      <c r="G19" s="69">
        <f>Budget2526!G55</f>
        <v>1.0253026039866344</v>
      </c>
      <c r="H19" s="69">
        <f>Budget2526!H55</f>
        <v>1.0217707314272593</v>
      </c>
      <c r="I19" s="69">
        <f>Budget2526!I55</f>
        <v>1.0182631079070832</v>
      </c>
      <c r="J19" s="69">
        <f>Budget2526!J55</f>
        <v>1.0147794845478391</v>
      </c>
      <c r="K19" s="69">
        <f>Budget2526!K55</f>
        <v>1.0113196158654394</v>
      </c>
      <c r="L19" s="69">
        <f>Budget2526!L55</f>
        <v>1.0078832597123117</v>
      </c>
      <c r="M19" s="69">
        <f>Budget2526!M55</f>
        <v>1.0044701772209053</v>
      </c>
      <c r="N19" s="69">
        <f>Budget2526!N55</f>
        <v>1.0010801327483407</v>
      </c>
      <c r="O19" s="69">
        <f>Budget2526!O55</f>
        <v>0.99771289382217743</v>
      </c>
      <c r="P19" s="69">
        <f>Budget2526!P55</f>
        <v>0.99436823108727235</v>
      </c>
      <c r="Q19" s="54"/>
    </row>
    <row r="20" spans="3:17">
      <c r="D20" s="4" t="str">
        <f>'KPI 6c'!D20</f>
        <v>Actual 25/26</v>
      </c>
      <c r="E20" s="69">
        <f>'ACTUAL 2526'!D55</f>
        <v>0.69187188773200525</v>
      </c>
      <c r="F20" s="69">
        <f>'ACTUAL 2526'!E55</f>
        <v>0.74721781677071064</v>
      </c>
      <c r="G20" s="69">
        <f>'ACTUAL 2526'!F55</f>
        <v>0.66547249770632178</v>
      </c>
      <c r="H20" s="69">
        <f>'ACTUAL 2526'!G55</f>
        <v>0.70849344110242485</v>
      </c>
      <c r="I20" s="69">
        <f>'ACTUAL 2526'!H55</f>
        <v>0.88489596083231337</v>
      </c>
      <c r="J20" s="69">
        <f>'ACTUAL 2526'!I55</f>
        <v>0.77270433905146318</v>
      </c>
      <c r="K20" s="69">
        <f>'ACTUAL 2526'!J55</f>
        <v>0.64373700207966722</v>
      </c>
      <c r="L20" s="69">
        <f>'ACTUAL 2526'!K55</f>
        <v>0.64030450412349338</v>
      </c>
      <c r="M20" s="69" t="e">
        <f>'ACTUAL 2526'!L55</f>
        <v>#DIV/0!</v>
      </c>
      <c r="N20" s="69" t="e">
        <f>'ACTUAL 2526'!M55</f>
        <v>#DIV/0!</v>
      </c>
      <c r="O20" s="69" t="e">
        <f>'ACTUAL 2526'!N55</f>
        <v>#DIV/0!</v>
      </c>
      <c r="P20" s="69" t="e">
        <f>'ACTUAL 2526'!O55</f>
        <v>#DIV/0!</v>
      </c>
      <c r="Q20" s="54"/>
    </row>
    <row r="21" spans="3:17">
      <c r="D21" s="4" t="str">
        <f>'KPI 6c'!D21</f>
        <v>Difference</v>
      </c>
      <c r="E21" s="69">
        <f>IF(E20=0,0,E20-E19)</f>
        <v>-0.33770132758674987</v>
      </c>
      <c r="F21" s="69">
        <f t="shared" ref="F21:P21" si="0">IF(F20=0,0,F20-F19)</f>
        <v>-0.28164116114581161</v>
      </c>
      <c r="G21" s="69">
        <f t="shared" si="0"/>
        <v>-0.35983010628031264</v>
      </c>
      <c r="H21" s="69">
        <f t="shared" si="0"/>
        <v>-0.31327729032483442</v>
      </c>
      <c r="I21" s="69">
        <f t="shared" si="0"/>
        <v>-0.13336714707476982</v>
      </c>
      <c r="J21" s="69">
        <f t="shared" si="0"/>
        <v>-0.24207514549637588</v>
      </c>
      <c r="K21" s="69">
        <f t="shared" si="0"/>
        <v>-0.36758261378577217</v>
      </c>
      <c r="L21" s="69">
        <f t="shared" si="0"/>
        <v>-0.36757875558881836</v>
      </c>
      <c r="M21" s="69" t="e">
        <f t="shared" si="0"/>
        <v>#DIV/0!</v>
      </c>
      <c r="N21" s="69" t="e">
        <f t="shared" si="0"/>
        <v>#DIV/0!</v>
      </c>
      <c r="O21" s="69" t="e">
        <f t="shared" si="0"/>
        <v>#DIV/0!</v>
      </c>
      <c r="P21" s="69" t="e">
        <f t="shared" si="0"/>
        <v>#DIV/0!</v>
      </c>
      <c r="Q21" s="54"/>
    </row>
    <row r="22" spans="3:17">
      <c r="D22" s="4" t="str">
        <f>'KPI 6c'!D22</f>
        <v>% realisation</v>
      </c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5"/>
    </row>
    <row r="23" spans="3:17">
      <c r="D23" s="4" t="str">
        <f>'KPI 1a'!D23</f>
        <v>Actual 24/25</v>
      </c>
      <c r="E23" s="10">
        <f>Actual2425!D43</f>
        <v>0.86025569119102607</v>
      </c>
      <c r="F23" s="10">
        <f>Actual2425!E43</f>
        <v>0.49233691663428703</v>
      </c>
      <c r="G23" s="10">
        <f>Actual2425!F43</f>
        <v>0.67933505520105331</v>
      </c>
      <c r="H23" s="10">
        <f>Actual2425!G43</f>
        <v>0.69760045248868774</v>
      </c>
      <c r="I23" s="10">
        <f>Actual2425!H43</f>
        <v>0.70835910423886961</v>
      </c>
      <c r="J23" s="10">
        <f>Actual2425!I43</f>
        <v>0.78068626861182133</v>
      </c>
      <c r="K23" s="10">
        <f>Actual2425!J43</f>
        <v>0.75882201413304562</v>
      </c>
      <c r="L23" s="10">
        <f>Actual2425!K43</f>
        <v>0.69625837641202393</v>
      </c>
      <c r="M23" s="10">
        <f>Actual2425!L43</f>
        <v>0.66935703758290355</v>
      </c>
      <c r="N23" s="10">
        <f>Actual2425!M43</f>
        <v>0.73101989296172809</v>
      </c>
      <c r="O23" s="10">
        <f>Actual2425!N43</f>
        <v>0.71824862457427308</v>
      </c>
      <c r="P23" s="10">
        <f>Actual2425!O43</f>
        <v>0.63215823337834642</v>
      </c>
      <c r="Q23" s="54"/>
    </row>
    <row r="24" spans="3:17"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</row>
    <row r="25" spans="3:17">
      <c r="C25" s="8" t="s">
        <v>4</v>
      </c>
      <c r="E25" s="12">
        <f>E18</f>
        <v>45839</v>
      </c>
      <c r="F25" s="12">
        <f t="shared" ref="F25:P25" si="1">F18</f>
        <v>45870</v>
      </c>
      <c r="G25" s="12">
        <f t="shared" si="1"/>
        <v>45901</v>
      </c>
      <c r="H25" s="12">
        <f t="shared" si="1"/>
        <v>45931</v>
      </c>
      <c r="I25" s="12">
        <f t="shared" si="1"/>
        <v>45962</v>
      </c>
      <c r="J25" s="12">
        <f t="shared" si="1"/>
        <v>45992</v>
      </c>
      <c r="K25" s="12">
        <f t="shared" si="1"/>
        <v>46023</v>
      </c>
      <c r="L25" s="12">
        <f t="shared" si="1"/>
        <v>46054</v>
      </c>
      <c r="M25" s="12">
        <f t="shared" si="1"/>
        <v>46082</v>
      </c>
      <c r="N25" s="12">
        <f t="shared" si="1"/>
        <v>46113</v>
      </c>
      <c r="O25" s="12">
        <f t="shared" si="1"/>
        <v>46143</v>
      </c>
      <c r="P25" s="12">
        <f t="shared" si="1"/>
        <v>46174</v>
      </c>
    </row>
    <row r="26" spans="3:17">
      <c r="D26" s="4" t="str">
        <f>D19</f>
        <v>Budget 25/26</v>
      </c>
      <c r="E26" s="6">
        <f>+E19</f>
        <v>1.0295732153187551</v>
      </c>
      <c r="F26" s="6">
        <f>AVERAGE($E19:F19)</f>
        <v>1.0292160966176387</v>
      </c>
      <c r="G26" s="6">
        <f>AVERAGE($E19:G19)</f>
        <v>1.0279115990739707</v>
      </c>
      <c r="H26" s="6">
        <f>AVERAGE($E19:H19)</f>
        <v>1.0263763821622929</v>
      </c>
      <c r="I26" s="6">
        <f>AVERAGE($E19:I19)</f>
        <v>1.024753727311251</v>
      </c>
      <c r="J26" s="6">
        <f>AVERAGE($E19:J19)</f>
        <v>1.0230913535173489</v>
      </c>
      <c r="K26" s="6">
        <f>AVERAGE($E19:K19)</f>
        <v>1.0214096767099332</v>
      </c>
      <c r="L26" s="6">
        <f>AVERAGE($E19:L19)</f>
        <v>1.0197188745852306</v>
      </c>
      <c r="M26" s="6">
        <f>AVERAGE($E19:M19)</f>
        <v>1.0180245748780834</v>
      </c>
      <c r="N26" s="6">
        <f>AVERAGE($E19:N19)</f>
        <v>1.0163301306651091</v>
      </c>
      <c r="O26" s="6">
        <f>AVERAGE($E19:O19)</f>
        <v>1.014637654588479</v>
      </c>
      <c r="P26" s="6">
        <f>AVERAGE($E19:P19)</f>
        <v>1.0129485359633783</v>
      </c>
    </row>
    <row r="27" spans="3:17">
      <c r="D27" s="4" t="str">
        <f>D20</f>
        <v>Actual 25/26</v>
      </c>
      <c r="E27" s="6">
        <f>+E20</f>
        <v>0.69187188773200525</v>
      </c>
      <c r="F27" s="83">
        <f>AVERAGE($E20:F20)</f>
        <v>0.71954485225135789</v>
      </c>
      <c r="G27" s="83">
        <f>AVERAGE($E20:G20)</f>
        <v>0.70152073406967919</v>
      </c>
      <c r="H27" s="83">
        <f>AVERAGE($E20:H20)</f>
        <v>0.70326391082786555</v>
      </c>
      <c r="I27" s="83">
        <f>AVERAGE($E20:I20)</f>
        <v>0.73959032082875509</v>
      </c>
      <c r="J27" s="83">
        <f>AVERAGE($E20:J20)</f>
        <v>0.74510932386587314</v>
      </c>
      <c r="K27" s="83">
        <f>AVERAGE($E20:K20)</f>
        <v>0.7306275636107008</v>
      </c>
      <c r="L27" s="83">
        <f>AVERAGE($E20:L20)</f>
        <v>0.71933718117479994</v>
      </c>
      <c r="M27" s="83" t="e">
        <f>AVERAGE($E20:M20)</f>
        <v>#DIV/0!</v>
      </c>
      <c r="N27" s="83" t="e">
        <f>AVERAGE($E20:N20)</f>
        <v>#DIV/0!</v>
      </c>
      <c r="O27" s="83" t="e">
        <f>AVERAGE($E20:O20)</f>
        <v>#DIV/0!</v>
      </c>
      <c r="P27" s="83" t="e">
        <f>AVERAGE($E20:P20)</f>
        <v>#DIV/0!</v>
      </c>
    </row>
    <row r="28" spans="3:17">
      <c r="D28" s="4" t="str">
        <f>D21</f>
        <v>Difference</v>
      </c>
      <c r="E28" s="6">
        <f>SUM($E21:E21)</f>
        <v>-0.33770132758674987</v>
      </c>
      <c r="F28" s="6">
        <f>SUM($E21:F21)</f>
        <v>-0.61934248873256148</v>
      </c>
      <c r="G28" s="6">
        <f>SUM($E21:G21)</f>
        <v>-0.97917259501287413</v>
      </c>
      <c r="H28" s="6">
        <f>SUM($E21:H21)</f>
        <v>-1.2924498853377084</v>
      </c>
      <c r="I28" s="6">
        <f>SUM($E21:I21)</f>
        <v>-1.4258170324124784</v>
      </c>
      <c r="J28" s="6">
        <f>SUM($E21:J21)</f>
        <v>-1.6678921779088542</v>
      </c>
      <c r="K28" s="6">
        <f>SUM($E21:K21)</f>
        <v>-2.0354747916946265</v>
      </c>
      <c r="L28" s="6">
        <f>SUM($E21:L21)</f>
        <v>-2.4030535472834451</v>
      </c>
      <c r="M28" s="6" t="e">
        <f>SUM($E21:M21)</f>
        <v>#DIV/0!</v>
      </c>
      <c r="N28" s="6" t="e">
        <f>SUM($E21:N21)</f>
        <v>#DIV/0!</v>
      </c>
      <c r="O28" s="6" t="e">
        <f>SUM($E21:O21)</f>
        <v>#DIV/0!</v>
      </c>
      <c r="P28" s="6" t="e">
        <f>SUM($E21:P21)</f>
        <v>#DIV/0!</v>
      </c>
    </row>
    <row r="29" spans="3:17">
      <c r="D29" s="4" t="str">
        <f>D22</f>
        <v>% realisation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spans="3:17">
      <c r="D30" s="4" t="str">
        <f>'KPI 1a'!D30</f>
        <v>Actual 24/25</v>
      </c>
      <c r="E30" s="10">
        <f>AVERAGE($E23)</f>
        <v>0.86025569119102607</v>
      </c>
      <c r="F30" s="10">
        <f>AVERAGE($E23:F23)</f>
        <v>0.6762963039126566</v>
      </c>
      <c r="G30" s="10">
        <f>AVERAGE($E23:G23)</f>
        <v>0.67730922100878888</v>
      </c>
      <c r="H30" s="10">
        <f>AVERAGE($E23:H23)</f>
        <v>0.68238202887876365</v>
      </c>
      <c r="I30" s="10">
        <f>AVERAGE($E23:I23)</f>
        <v>0.68757744395078491</v>
      </c>
      <c r="J30" s="10">
        <f>AVERAGE($E23:J23)</f>
        <v>0.70309558139429085</v>
      </c>
      <c r="K30" s="10">
        <f>AVERAGE($E23:K23)</f>
        <v>0.7110565003569701</v>
      </c>
      <c r="L30" s="10">
        <f>AVERAGE($E23:L23)</f>
        <v>0.70920673486385177</v>
      </c>
      <c r="M30" s="10">
        <f>AVERAGE($E23:M23)</f>
        <v>0.70477899072152417</v>
      </c>
      <c r="N30" s="10">
        <f>AVERAGE($E23:N23)</f>
        <v>0.7074030809455446</v>
      </c>
      <c r="O30" s="10">
        <f>AVERAGE($E23:O23)</f>
        <v>0.70838903945724718</v>
      </c>
      <c r="P30" s="10">
        <f>AVERAGE($E23:P23)</f>
        <v>0.70203647228400545</v>
      </c>
      <c r="Q30" s="106"/>
    </row>
  </sheetData>
  <mergeCells count="2">
    <mergeCell ref="J4:Q8"/>
    <mergeCell ref="J10:Q15"/>
  </mergeCells>
  <conditionalFormatting sqref="C3">
    <cfRule type="expression" dxfId="302" priority="2">
      <formula>S4&gt;S6</formula>
    </cfRule>
  </conditionalFormatting>
  <conditionalFormatting sqref="C4">
    <cfRule type="expression" dxfId="301" priority="1">
      <formula>AND(S4&gt;S5,S4&lt;=S6)</formula>
    </cfRule>
  </conditionalFormatting>
  <conditionalFormatting sqref="C5">
    <cfRule type="expression" dxfId="300" priority="3">
      <formula>S4&lt;=S5</formula>
    </cfRule>
  </conditionalFormatting>
  <hyperlinks>
    <hyperlink ref="L1" location="'Dashboard Production Quality'!A1" display="Dashboard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87489" r:id="rId4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0">
    <tabColor rgb="FFFFC000"/>
  </sheetPr>
  <dimension ref="A1:T30"/>
  <sheetViews>
    <sheetView zoomScale="90" zoomScaleNormal="90" zoomScalePageLayoutView="90" workbookViewId="0">
      <pane ySplit="2" topLeftCell="A12" activePane="bottomLeft" state="frozen"/>
      <selection activeCell="D31" sqref="D31"/>
      <selection pane="bottomLeft" activeCell="L1" sqref="L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>
      <c r="A1" s="5" t="s">
        <v>5</v>
      </c>
      <c r="B1" s="5" t="str">
        <f>'Dashboard Production Quality'!A61</f>
        <v>6h</v>
      </c>
      <c r="C1" s="5" t="str">
        <f>'Dashboard Production Quality'!B61</f>
        <v>Production Loss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20">
      <c r="A2" s="4" t="s">
        <v>15</v>
      </c>
      <c r="C2" s="4" t="s">
        <v>16</v>
      </c>
      <c r="R2" s="7"/>
    </row>
    <row r="3" spans="1:20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27">
        <f>INDEX(E27:P27,Actual_month)</f>
        <v>1133</v>
      </c>
      <c r="T4" s="26"/>
    </row>
    <row r="5" spans="1:20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26">
        <f>INDEX(E26:P26,Actual_month)</f>
        <v>2327.1999999999998</v>
      </c>
      <c r="T5" s="26"/>
    </row>
    <row r="6" spans="1:20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26">
        <f>+S5/R6</f>
        <v>2585.7777777777774</v>
      </c>
      <c r="T6" s="26"/>
    </row>
    <row r="7" spans="1:20">
      <c r="J7" s="199"/>
      <c r="K7" s="200"/>
      <c r="L7" s="200"/>
      <c r="M7" s="200"/>
      <c r="N7" s="200"/>
      <c r="O7" s="200"/>
      <c r="P7" s="200"/>
      <c r="Q7" s="201"/>
    </row>
    <row r="8" spans="1:20" ht="15" thickBot="1">
      <c r="J8" s="202"/>
      <c r="K8" s="203"/>
      <c r="L8" s="203"/>
      <c r="M8" s="203"/>
      <c r="N8" s="203"/>
      <c r="O8" s="203"/>
      <c r="P8" s="203"/>
      <c r="Q8" s="204"/>
    </row>
    <row r="9" spans="1:20" ht="15" thickBot="1">
      <c r="J9" s="4" t="s">
        <v>14</v>
      </c>
    </row>
    <row r="10" spans="1:20">
      <c r="J10" s="196"/>
      <c r="K10" s="197"/>
      <c r="L10" s="197"/>
      <c r="M10" s="197"/>
      <c r="N10" s="197"/>
      <c r="O10" s="197"/>
      <c r="P10" s="197"/>
      <c r="Q10" s="198"/>
    </row>
    <row r="11" spans="1:20">
      <c r="J11" s="199"/>
      <c r="K11" s="200"/>
      <c r="L11" s="200"/>
      <c r="M11" s="200"/>
      <c r="N11" s="200"/>
      <c r="O11" s="200"/>
      <c r="P11" s="200"/>
      <c r="Q11" s="201"/>
    </row>
    <row r="12" spans="1:20">
      <c r="J12" s="199"/>
      <c r="K12" s="200"/>
      <c r="L12" s="200"/>
      <c r="M12" s="200"/>
      <c r="N12" s="200"/>
      <c r="O12" s="200"/>
      <c r="P12" s="200"/>
      <c r="Q12" s="201"/>
    </row>
    <row r="13" spans="1:20">
      <c r="J13" s="199"/>
      <c r="K13" s="200"/>
      <c r="L13" s="200"/>
      <c r="M13" s="200"/>
      <c r="N13" s="200"/>
      <c r="O13" s="200"/>
      <c r="P13" s="200"/>
      <c r="Q13" s="201"/>
    </row>
    <row r="14" spans="1:20">
      <c r="J14" s="199"/>
      <c r="K14" s="200"/>
      <c r="L14" s="200"/>
      <c r="M14" s="200"/>
      <c r="N14" s="200"/>
      <c r="O14" s="200"/>
      <c r="P14" s="200"/>
      <c r="Q14" s="201"/>
    </row>
    <row r="15" spans="1:20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'KPI 16a'!E18</f>
        <v>45839</v>
      </c>
      <c r="F18" s="12">
        <f>'KPI 16a'!F18</f>
        <v>45870</v>
      </c>
      <c r="G18" s="12">
        <f>'KPI 16a'!G18</f>
        <v>45901</v>
      </c>
      <c r="H18" s="12">
        <f>'KPI 16a'!H18</f>
        <v>45931</v>
      </c>
      <c r="I18" s="12">
        <f>'KPI 16a'!I18</f>
        <v>45962</v>
      </c>
      <c r="J18" s="12">
        <f>'KPI 16a'!J18</f>
        <v>45992</v>
      </c>
      <c r="K18" s="12">
        <f>'KPI 16a'!K18</f>
        <v>46023</v>
      </c>
      <c r="L18" s="12">
        <f>'KPI 16a'!L18</f>
        <v>46054</v>
      </c>
      <c r="M18" s="12">
        <f>'KPI 16a'!M18</f>
        <v>46082</v>
      </c>
      <c r="N18" s="12">
        <f>'KPI 16a'!N18</f>
        <v>46113</v>
      </c>
      <c r="O18" s="12">
        <f>'KPI 16a'!O18</f>
        <v>46143</v>
      </c>
      <c r="P18" s="12">
        <f>'KPI 16a'!P18</f>
        <v>46174</v>
      </c>
      <c r="Q18" s="12" t="s">
        <v>0</v>
      </c>
    </row>
    <row r="19" spans="3:17">
      <c r="D19" s="4" t="str">
        <f>'KPI 16a'!D19</f>
        <v>Budget 25/26</v>
      </c>
      <c r="E19" s="6">
        <f>Budget2526!E56</f>
        <v>288.10000000000002</v>
      </c>
      <c r="F19" s="6">
        <f>Budget2526!F56</f>
        <v>288.3</v>
      </c>
      <c r="G19" s="6">
        <f>Budget2526!G56</f>
        <v>289.3</v>
      </c>
      <c r="H19" s="6">
        <f>Budget2526!H56</f>
        <v>290.3</v>
      </c>
      <c r="I19" s="6">
        <f>Budget2526!I56</f>
        <v>291.3</v>
      </c>
      <c r="J19" s="6">
        <f>Budget2526!J56</f>
        <v>292.3</v>
      </c>
      <c r="K19" s="6">
        <f>Budget2526!K56</f>
        <v>293.3</v>
      </c>
      <c r="L19" s="6">
        <f>Budget2526!L56</f>
        <v>294.3</v>
      </c>
      <c r="M19" s="6">
        <f>Budget2526!M56</f>
        <v>295.3</v>
      </c>
      <c r="N19" s="6">
        <f>Budget2526!N56</f>
        <v>296.3</v>
      </c>
      <c r="O19" s="6">
        <f>Budget2526!O56</f>
        <v>297.3</v>
      </c>
      <c r="P19" s="6">
        <f>Budget2526!P56</f>
        <v>298.3</v>
      </c>
      <c r="Q19" s="6"/>
    </row>
    <row r="20" spans="3:17">
      <c r="D20" s="4" t="str">
        <f>'KPI 16a'!D20</f>
        <v>Actual 25/26</v>
      </c>
      <c r="E20" s="6">
        <f>'ACTUAL 2526'!D56</f>
        <v>0</v>
      </c>
      <c r="F20" s="6">
        <f>'ACTUAL 2526'!E56</f>
        <v>0</v>
      </c>
      <c r="G20" s="6">
        <f>'ACTUAL 2526'!F56</f>
        <v>0</v>
      </c>
      <c r="H20" s="6">
        <f>'ACTUAL 2526'!G56</f>
        <v>0</v>
      </c>
      <c r="I20" s="6">
        <f>'ACTUAL 2526'!H56</f>
        <v>299</v>
      </c>
      <c r="J20" s="6">
        <f>'ACTUAL 2526'!I56</f>
        <v>193</v>
      </c>
      <c r="K20" s="6">
        <f>'ACTUAL 2526'!J56</f>
        <v>264</v>
      </c>
      <c r="L20" s="6">
        <f>'ACTUAL 2526'!K56</f>
        <v>377</v>
      </c>
      <c r="M20" s="6">
        <f>'ACTUAL 2526'!L56</f>
        <v>0</v>
      </c>
      <c r="N20" s="6">
        <f>'ACTUAL 2526'!M56</f>
        <v>0</v>
      </c>
      <c r="O20" s="6">
        <f>'ACTUAL 2526'!N56</f>
        <v>0</v>
      </c>
      <c r="P20" s="6">
        <f>'ACTUAL 2526'!O56</f>
        <v>0</v>
      </c>
      <c r="Q20" s="6"/>
    </row>
    <row r="21" spans="3:17">
      <c r="D21" s="4" t="str">
        <f>'KPI 16a'!D21</f>
        <v>Difference</v>
      </c>
      <c r="E21" s="6">
        <f>IF(E20=0,0,E20-E19)</f>
        <v>0</v>
      </c>
      <c r="F21" s="6">
        <f t="shared" ref="F21:P21" si="0">IF(F20=0,0,F20-F19)</f>
        <v>0</v>
      </c>
      <c r="G21" s="6">
        <f t="shared" si="0"/>
        <v>0</v>
      </c>
      <c r="H21" s="6">
        <f t="shared" si="0"/>
        <v>0</v>
      </c>
      <c r="I21" s="6">
        <f t="shared" si="0"/>
        <v>7.6999999999999886</v>
      </c>
      <c r="J21" s="6">
        <f t="shared" si="0"/>
        <v>-99.300000000000011</v>
      </c>
      <c r="K21" s="6">
        <f t="shared" si="0"/>
        <v>-29.300000000000011</v>
      </c>
      <c r="L21" s="6">
        <f t="shared" si="0"/>
        <v>82.699999999999989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/>
    </row>
    <row r="22" spans="3:17">
      <c r="D22" s="4" t="str">
        <f>'KPI 16a'!D22</f>
        <v>% realisation</v>
      </c>
      <c r="E22" s="10">
        <f>E20/E19</f>
        <v>0</v>
      </c>
      <c r="F22" s="10">
        <f t="shared" ref="F22:P22" si="1">F20/F19</f>
        <v>0</v>
      </c>
      <c r="G22" s="10">
        <f t="shared" si="1"/>
        <v>0</v>
      </c>
      <c r="H22" s="10">
        <f t="shared" si="1"/>
        <v>0</v>
      </c>
      <c r="I22" s="10">
        <f t="shared" si="1"/>
        <v>1.0264332303467216</v>
      </c>
      <c r="J22" s="10">
        <f t="shared" si="1"/>
        <v>0.66028053369825523</v>
      </c>
      <c r="K22" s="10">
        <f t="shared" si="1"/>
        <v>0.90010228435049433</v>
      </c>
      <c r="L22" s="10">
        <f t="shared" si="1"/>
        <v>1.2810057764186205</v>
      </c>
      <c r="M22" s="10">
        <f t="shared" si="1"/>
        <v>0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10"/>
    </row>
    <row r="23" spans="3:17">
      <c r="D23" s="4" t="str">
        <f>'KPI 1a'!D23</f>
        <v>Actual 24/25</v>
      </c>
      <c r="E23" s="6">
        <f>Actual2425!D44</f>
        <v>0</v>
      </c>
      <c r="F23" s="6">
        <f>Actual2425!E44</f>
        <v>0</v>
      </c>
      <c r="G23" s="6">
        <f>Actual2425!F44</f>
        <v>0</v>
      </c>
      <c r="H23" s="6">
        <f>Actual2425!G44</f>
        <v>0</v>
      </c>
      <c r="I23" s="6">
        <f>Actual2425!H44</f>
        <v>0</v>
      </c>
      <c r="J23" s="6">
        <f>Actual2425!I44</f>
        <v>0</v>
      </c>
      <c r="K23" s="6">
        <f>Actual2425!J44</f>
        <v>0</v>
      </c>
      <c r="L23" s="6">
        <f>Actual2425!K44</f>
        <v>0</v>
      </c>
      <c r="M23" s="6">
        <f>Actual2425!L44</f>
        <v>0</v>
      </c>
      <c r="N23" s="6">
        <f>Actual2425!M44</f>
        <v>0</v>
      </c>
      <c r="O23" s="6">
        <f>Actual2425!N44</f>
        <v>0</v>
      </c>
      <c r="P23" s="6">
        <f>Actual2425!O44</f>
        <v>0</v>
      </c>
      <c r="Q23" s="6"/>
    </row>
    <row r="25" spans="3:17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>
      <c r="D26" s="4" t="str">
        <f>D19</f>
        <v>Budget 25/26</v>
      </c>
      <c r="E26" s="6">
        <f>SUM($E19:E19)</f>
        <v>288.10000000000002</v>
      </c>
      <c r="F26" s="6">
        <f>SUM($E19:F19)</f>
        <v>576.40000000000009</v>
      </c>
      <c r="G26" s="6">
        <f>SUM($E19:G19)</f>
        <v>865.7</v>
      </c>
      <c r="H26" s="6">
        <f>SUM($E19:H19)</f>
        <v>1156</v>
      </c>
      <c r="I26" s="6">
        <f>SUM($E19:I19)</f>
        <v>1447.3</v>
      </c>
      <c r="J26" s="6">
        <f>SUM($E19:J19)</f>
        <v>1739.6</v>
      </c>
      <c r="K26" s="6">
        <f>SUM($E19:K19)</f>
        <v>2032.8999999999999</v>
      </c>
      <c r="L26" s="6">
        <f>SUM($E19:L19)</f>
        <v>2327.1999999999998</v>
      </c>
      <c r="M26" s="6">
        <f>SUM($E19:M19)</f>
        <v>2622.5</v>
      </c>
      <c r="N26" s="6">
        <f>SUM($E19:N19)</f>
        <v>2918.8</v>
      </c>
      <c r="O26" s="6">
        <f>SUM($E19:O19)</f>
        <v>3216.1000000000004</v>
      </c>
      <c r="P26" s="6">
        <f>SUM($E19:P19)</f>
        <v>3514.4000000000005</v>
      </c>
      <c r="Q26" s="6"/>
    </row>
    <row r="27" spans="3:17">
      <c r="D27" s="4" t="str">
        <f>D20</f>
        <v>Actual 25/26</v>
      </c>
      <c r="E27" s="6">
        <f>SUM($E20:E20)</f>
        <v>0</v>
      </c>
      <c r="F27" s="6">
        <f>SUM($E20:F20)</f>
        <v>0</v>
      </c>
      <c r="G27" s="6">
        <f>SUM($E20:G20)</f>
        <v>0</v>
      </c>
      <c r="H27" s="6">
        <f>SUM($E20:H20)</f>
        <v>0</v>
      </c>
      <c r="I27" s="6">
        <f>SUM($E20:I20)</f>
        <v>299</v>
      </c>
      <c r="J27" s="6">
        <f>SUM($E20:J20)</f>
        <v>492</v>
      </c>
      <c r="K27" s="6">
        <f>SUM($E20:K20)</f>
        <v>756</v>
      </c>
      <c r="L27" s="6">
        <f>SUM($E20:L20)</f>
        <v>1133</v>
      </c>
      <c r="M27" s="6">
        <f>SUM($E20:M20)</f>
        <v>1133</v>
      </c>
      <c r="N27" s="6">
        <f>SUM($E20:N20)</f>
        <v>1133</v>
      </c>
      <c r="O27" s="6">
        <f>SUM($E20:O20)</f>
        <v>1133</v>
      </c>
      <c r="P27" s="6">
        <f>SUM($E20:P20)</f>
        <v>1133</v>
      </c>
      <c r="Q27" s="6"/>
    </row>
    <row r="28" spans="3:17">
      <c r="D28" s="4" t="str">
        <f>D21</f>
        <v>Difference</v>
      </c>
      <c r="E28" s="6">
        <f>IF(E27=0,0,E27-E26)</f>
        <v>0</v>
      </c>
      <c r="F28" s="6">
        <f t="shared" ref="F28:P28" si="3">IF(F27=0,0,F27-F26)</f>
        <v>0</v>
      </c>
      <c r="G28" s="6">
        <f t="shared" si="3"/>
        <v>0</v>
      </c>
      <c r="H28" s="6">
        <f t="shared" si="3"/>
        <v>0</v>
      </c>
      <c r="I28" s="6">
        <f t="shared" si="3"/>
        <v>-1148.3</v>
      </c>
      <c r="J28" s="6">
        <f t="shared" si="3"/>
        <v>-1247.5999999999999</v>
      </c>
      <c r="K28" s="6">
        <f t="shared" si="3"/>
        <v>-1276.8999999999999</v>
      </c>
      <c r="L28" s="6">
        <f t="shared" si="3"/>
        <v>-1194.1999999999998</v>
      </c>
      <c r="M28" s="6">
        <f t="shared" si="3"/>
        <v>-1489.5</v>
      </c>
      <c r="N28" s="6">
        <f t="shared" si="3"/>
        <v>-1785.8000000000002</v>
      </c>
      <c r="O28" s="6">
        <f t="shared" si="3"/>
        <v>-2083.1000000000004</v>
      </c>
      <c r="P28" s="6">
        <f t="shared" si="3"/>
        <v>-2381.4000000000005</v>
      </c>
      <c r="Q28" s="6"/>
    </row>
    <row r="29" spans="3:17">
      <c r="D29" s="4" t="str">
        <f>D22</f>
        <v>% realisation</v>
      </c>
      <c r="E29" s="10">
        <f t="shared" ref="E29:P29" si="4">E27/E26</f>
        <v>0</v>
      </c>
      <c r="F29" s="10">
        <f t="shared" si="4"/>
        <v>0</v>
      </c>
      <c r="G29" s="10">
        <f t="shared" si="4"/>
        <v>0</v>
      </c>
      <c r="H29" s="10">
        <f t="shared" si="4"/>
        <v>0</v>
      </c>
      <c r="I29" s="10">
        <f t="shared" si="4"/>
        <v>0.20659158432944102</v>
      </c>
      <c r="J29" s="10">
        <f t="shared" si="4"/>
        <v>0.28282363761784318</v>
      </c>
      <c r="K29" s="10">
        <f t="shared" si="4"/>
        <v>0.37188253234295837</v>
      </c>
      <c r="L29" s="10">
        <f t="shared" si="4"/>
        <v>0.48685115159848746</v>
      </c>
      <c r="M29" s="10">
        <f t="shared" si="4"/>
        <v>0.43203050524308867</v>
      </c>
      <c r="N29" s="10">
        <f t="shared" si="4"/>
        <v>0.38817322187200215</v>
      </c>
      <c r="O29" s="10">
        <f t="shared" si="4"/>
        <v>0.35229004073256426</v>
      </c>
      <c r="P29" s="10">
        <f t="shared" si="4"/>
        <v>0.32238788982472111</v>
      </c>
      <c r="Q29" s="6"/>
    </row>
    <row r="30" spans="3:17">
      <c r="D30" s="4" t="str">
        <f>'KPI 1a'!D30</f>
        <v>Actual 24/25</v>
      </c>
      <c r="E30" s="6">
        <f>SUM($E23:E23)</f>
        <v>0</v>
      </c>
      <c r="F30" s="6">
        <f>SUM($E23:F23)</f>
        <v>0</v>
      </c>
      <c r="G30" s="6">
        <f>SUM($E23:G23)</f>
        <v>0</v>
      </c>
      <c r="H30" s="6">
        <f>SUM($E23:H23)</f>
        <v>0</v>
      </c>
      <c r="I30" s="6">
        <f>SUM($E23:I23)</f>
        <v>0</v>
      </c>
      <c r="J30" s="6">
        <f>SUM($E23:J23)</f>
        <v>0</v>
      </c>
      <c r="K30" s="6">
        <f>SUM($E23:K23)</f>
        <v>0</v>
      </c>
      <c r="L30" s="6">
        <f>SUM($E23:L23)</f>
        <v>0</v>
      </c>
      <c r="M30" s="6">
        <f>SUM($E23:M23)</f>
        <v>0</v>
      </c>
      <c r="N30" s="6">
        <f>SUM($E23:N23)</f>
        <v>0</v>
      </c>
      <c r="O30" s="6">
        <f>SUM($E23:O23)</f>
        <v>0</v>
      </c>
      <c r="P30" s="6">
        <f>SUM($E23:P23)</f>
        <v>0</v>
      </c>
      <c r="Q30" s="6"/>
    </row>
  </sheetData>
  <mergeCells count="2">
    <mergeCell ref="J4:Q8"/>
    <mergeCell ref="J10:Q15"/>
  </mergeCells>
  <conditionalFormatting sqref="C3">
    <cfRule type="expression" dxfId="299" priority="2">
      <formula>S4&gt;S6</formula>
    </cfRule>
  </conditionalFormatting>
  <conditionalFormatting sqref="C4">
    <cfRule type="expression" dxfId="298" priority="1">
      <formula>AND(S4&gt;S5,S4&lt;=S6)</formula>
    </cfRule>
  </conditionalFormatting>
  <conditionalFormatting sqref="C5">
    <cfRule type="expression" dxfId="297" priority="3">
      <formula>S4&lt;=S5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89537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4">
    <tabColor rgb="FFFFC000"/>
  </sheetPr>
  <dimension ref="A1:T30"/>
  <sheetViews>
    <sheetView zoomScale="90" zoomScaleNormal="90" zoomScalePageLayoutView="90" workbookViewId="0">
      <pane ySplit="2" topLeftCell="A15" activePane="bottomLeft" state="frozen"/>
      <selection activeCell="D31" sqref="D31"/>
      <selection pane="bottomLeft" activeCell="L1" sqref="L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>
      <c r="A1" s="5" t="s">
        <v>5</v>
      </c>
      <c r="B1" s="5" t="str">
        <f>'Dashboard Production Quality'!A63</f>
        <v>7a</v>
      </c>
      <c r="C1" s="5" t="str">
        <f>'Dashboard Production Quality'!B63</f>
        <v>Water Volume Abstracted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20">
      <c r="A2" s="4" t="s">
        <v>15</v>
      </c>
      <c r="C2" s="4" t="s">
        <v>16</v>
      </c>
      <c r="R2" s="7"/>
    </row>
    <row r="3" spans="1:20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27">
        <f>INDEX(E27:P27,Actual_month)</f>
        <v>57513</v>
      </c>
      <c r="T4" s="26"/>
    </row>
    <row r="5" spans="1:20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26">
        <f>INDEX(E26:P26,Actual_month)</f>
        <v>50000</v>
      </c>
      <c r="T5" s="26"/>
    </row>
    <row r="6" spans="1:20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26">
        <f>+S5*R6</f>
        <v>45000</v>
      </c>
      <c r="T6" s="26"/>
    </row>
    <row r="7" spans="1:20">
      <c r="J7" s="199"/>
      <c r="K7" s="200"/>
      <c r="L7" s="200"/>
      <c r="M7" s="200"/>
      <c r="N7" s="200"/>
      <c r="O7" s="200"/>
      <c r="P7" s="200"/>
      <c r="Q7" s="201"/>
    </row>
    <row r="8" spans="1:20" ht="15" thickBot="1">
      <c r="J8" s="202"/>
      <c r="K8" s="203"/>
      <c r="L8" s="203"/>
      <c r="M8" s="203"/>
      <c r="N8" s="203"/>
      <c r="O8" s="203"/>
      <c r="P8" s="203"/>
      <c r="Q8" s="204"/>
    </row>
    <row r="9" spans="1:20" ht="15" thickBot="1">
      <c r="J9" s="4" t="s">
        <v>14</v>
      </c>
    </row>
    <row r="10" spans="1:20">
      <c r="J10" s="196"/>
      <c r="K10" s="197"/>
      <c r="L10" s="197"/>
      <c r="M10" s="197"/>
      <c r="N10" s="197"/>
      <c r="O10" s="197"/>
      <c r="P10" s="197"/>
      <c r="Q10" s="198"/>
    </row>
    <row r="11" spans="1:20">
      <c r="J11" s="199"/>
      <c r="K11" s="200"/>
      <c r="L11" s="200"/>
      <c r="M11" s="200"/>
      <c r="N11" s="200"/>
      <c r="O11" s="200"/>
      <c r="P11" s="200"/>
      <c r="Q11" s="201"/>
    </row>
    <row r="12" spans="1:20">
      <c r="J12" s="199"/>
      <c r="K12" s="200"/>
      <c r="L12" s="200"/>
      <c r="M12" s="200"/>
      <c r="N12" s="200"/>
      <c r="O12" s="200"/>
      <c r="P12" s="200"/>
      <c r="Q12" s="201"/>
    </row>
    <row r="13" spans="1:20">
      <c r="J13" s="199"/>
      <c r="K13" s="200"/>
      <c r="L13" s="200"/>
      <c r="M13" s="200"/>
      <c r="N13" s="200"/>
      <c r="O13" s="200"/>
      <c r="P13" s="200"/>
      <c r="Q13" s="201"/>
    </row>
    <row r="14" spans="1:20">
      <c r="J14" s="199"/>
      <c r="K14" s="200"/>
      <c r="L14" s="200"/>
      <c r="M14" s="200"/>
      <c r="N14" s="200"/>
      <c r="O14" s="200"/>
      <c r="P14" s="200"/>
      <c r="Q14" s="201"/>
    </row>
    <row r="15" spans="1:20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12" t="s">
        <v>0</v>
      </c>
    </row>
    <row r="19" spans="3:17">
      <c r="D19" s="4" t="str">
        <f>'KPI 1a'!D19</f>
        <v>Budget 25/26</v>
      </c>
      <c r="E19" s="6">
        <f>Budget2526!E58</f>
        <v>4500</v>
      </c>
      <c r="F19" s="6">
        <f>Budget2526!F58</f>
        <v>5000</v>
      </c>
      <c r="G19" s="6">
        <f>Budget2526!G58</f>
        <v>5500</v>
      </c>
      <c r="H19" s="6">
        <f>Budget2526!H58</f>
        <v>6000</v>
      </c>
      <c r="I19" s="6">
        <f>Budget2526!I58</f>
        <v>6500</v>
      </c>
      <c r="J19" s="6">
        <f>Budget2526!J58</f>
        <v>7000</v>
      </c>
      <c r="K19" s="6">
        <f>Budget2526!K58</f>
        <v>7500</v>
      </c>
      <c r="L19" s="6">
        <f>Budget2526!L58</f>
        <v>8000</v>
      </c>
      <c r="M19" s="6">
        <f>Budget2526!M58</f>
        <v>8500</v>
      </c>
      <c r="N19" s="6">
        <f>Budget2526!N58</f>
        <v>9000</v>
      </c>
      <c r="O19" s="6">
        <f>Budget2526!O58</f>
        <v>9500</v>
      </c>
      <c r="P19" s="6">
        <f>Budget2526!P58</f>
        <v>10000</v>
      </c>
      <c r="Q19" s="6">
        <f>SUM(E19:P19)</f>
        <v>87000</v>
      </c>
    </row>
    <row r="20" spans="3:17">
      <c r="D20" s="4" t="str">
        <f>'KPI 1a'!D20</f>
        <v>Actual 25/26</v>
      </c>
      <c r="E20" s="6">
        <f>'ACTUAL 2526'!D58</f>
        <v>5919</v>
      </c>
      <c r="F20" s="6">
        <f>'ACTUAL 2526'!E58</f>
        <v>7560</v>
      </c>
      <c r="G20" s="6">
        <f>'ACTUAL 2526'!F58</f>
        <v>5991</v>
      </c>
      <c r="H20" s="6">
        <f>'ACTUAL 2526'!G58</f>
        <v>9307</v>
      </c>
      <c r="I20" s="6">
        <f>'ACTUAL 2526'!H58</f>
        <v>5848</v>
      </c>
      <c r="J20" s="6">
        <f>'ACTUAL 2526'!I58</f>
        <v>5043</v>
      </c>
      <c r="K20" s="6">
        <f>'ACTUAL 2526'!J58</f>
        <v>8868</v>
      </c>
      <c r="L20" s="6">
        <f>'ACTUAL 2526'!K58</f>
        <v>8977</v>
      </c>
      <c r="M20" s="6">
        <f>'ACTUAL 2526'!L58</f>
        <v>0</v>
      </c>
      <c r="N20" s="6">
        <f>'ACTUAL 2526'!M58</f>
        <v>0</v>
      </c>
      <c r="O20" s="6">
        <f>'ACTUAL 2526'!N58</f>
        <v>0</v>
      </c>
      <c r="P20" s="6">
        <f>'ACTUAL 2526'!O58</f>
        <v>0</v>
      </c>
      <c r="Q20" s="6">
        <f>SUM(E20:P20)</f>
        <v>57513</v>
      </c>
    </row>
    <row r="21" spans="3:17">
      <c r="D21" s="4" t="str">
        <f>'KPI 1a'!D21</f>
        <v>Difference</v>
      </c>
      <c r="E21" s="6">
        <f>IF(E20=0,0,E20-E19)</f>
        <v>1419</v>
      </c>
      <c r="F21" s="6">
        <f t="shared" ref="F21:P21" si="0">IF(F20=0,0,F20-F19)</f>
        <v>2560</v>
      </c>
      <c r="G21" s="6">
        <f t="shared" si="0"/>
        <v>491</v>
      </c>
      <c r="H21" s="6">
        <f t="shared" si="0"/>
        <v>3307</v>
      </c>
      <c r="I21" s="6">
        <f t="shared" si="0"/>
        <v>-652</v>
      </c>
      <c r="J21" s="6">
        <f t="shared" si="0"/>
        <v>-1957</v>
      </c>
      <c r="K21" s="6">
        <f t="shared" si="0"/>
        <v>1368</v>
      </c>
      <c r="L21" s="6">
        <f t="shared" si="0"/>
        <v>977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7513</v>
      </c>
    </row>
    <row r="22" spans="3:17">
      <c r="D22" s="4" t="str">
        <f>'KPI 1a'!D22</f>
        <v>% realisation</v>
      </c>
      <c r="E22" s="10">
        <f>E20/E19</f>
        <v>1.3153333333333332</v>
      </c>
      <c r="F22" s="10">
        <f t="shared" ref="F22:P22" si="1">F20/F19</f>
        <v>1.512</v>
      </c>
      <c r="G22" s="10">
        <f t="shared" si="1"/>
        <v>1.0892727272727272</v>
      </c>
      <c r="H22" s="10">
        <f t="shared" si="1"/>
        <v>1.5511666666666666</v>
      </c>
      <c r="I22" s="10">
        <f t="shared" si="1"/>
        <v>0.89969230769230768</v>
      </c>
      <c r="J22" s="10">
        <f t="shared" si="1"/>
        <v>0.72042857142857142</v>
      </c>
      <c r="K22" s="10">
        <f t="shared" si="1"/>
        <v>1.1823999999999999</v>
      </c>
      <c r="L22" s="10">
        <f t="shared" si="1"/>
        <v>1.122125</v>
      </c>
      <c r="M22" s="10">
        <f t="shared" si="1"/>
        <v>0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6">
        <f>SUM(E22:P22)</f>
        <v>9.3924186063936066</v>
      </c>
    </row>
    <row r="23" spans="3:17">
      <c r="D23" s="4" t="str">
        <f>'KPI 1a'!D23</f>
        <v>Actual 24/25</v>
      </c>
      <c r="E23" s="69">
        <f>Actual2425!D49</f>
        <v>5029</v>
      </c>
      <c r="F23" s="69">
        <f>Actual2425!E49</f>
        <v>4934</v>
      </c>
      <c r="G23" s="69">
        <f>Actual2425!F49</f>
        <v>5922</v>
      </c>
      <c r="H23" s="69">
        <f>Actual2425!G49</f>
        <v>5604</v>
      </c>
      <c r="I23" s="69">
        <f>Actual2425!H49</f>
        <v>5604</v>
      </c>
      <c r="J23" s="69">
        <f>Actual2425!I49</f>
        <v>5105</v>
      </c>
      <c r="K23" s="69">
        <f>Actual2425!J49</f>
        <v>7202</v>
      </c>
      <c r="L23" s="69">
        <f>Actual2425!K49</f>
        <v>5726</v>
      </c>
      <c r="M23" s="69">
        <f>Actual2425!L49</f>
        <v>6038</v>
      </c>
      <c r="N23" s="69">
        <f>Actual2425!M49</f>
        <v>5557</v>
      </c>
      <c r="O23" s="69">
        <f>Actual2425!N49</f>
        <v>4633.3707865168544</v>
      </c>
      <c r="P23" s="69">
        <f>Actual2425!O49</f>
        <v>6379</v>
      </c>
      <c r="Q23" s="69">
        <f>SUM(E23:P23)</f>
        <v>67733.370786516854</v>
      </c>
    </row>
    <row r="24" spans="3:17"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</row>
    <row r="25" spans="3:17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>
      <c r="D26" s="4" t="str">
        <f>D19</f>
        <v>Budget 25/26</v>
      </c>
      <c r="E26" s="6">
        <f>+E19</f>
        <v>4500</v>
      </c>
      <c r="F26" s="6">
        <f>+F19+E26</f>
        <v>9500</v>
      </c>
      <c r="G26" s="6">
        <f>F26+G19</f>
        <v>15000</v>
      </c>
      <c r="H26" s="6">
        <f>+H19+G26</f>
        <v>21000</v>
      </c>
      <c r="I26" s="6">
        <f>H26+I19</f>
        <v>27500</v>
      </c>
      <c r="J26" s="6">
        <f>+J19+I26</f>
        <v>34500</v>
      </c>
      <c r="K26" s="6">
        <f>J26+K19</f>
        <v>42000</v>
      </c>
      <c r="L26" s="6">
        <f>+L19+K26</f>
        <v>50000</v>
      </c>
      <c r="M26" s="6">
        <f>L26+M19</f>
        <v>58500</v>
      </c>
      <c r="N26" s="6">
        <f>+N19+M26</f>
        <v>67500</v>
      </c>
      <c r="O26" s="6">
        <f>N26+O19</f>
        <v>77000</v>
      </c>
      <c r="P26" s="6">
        <f>+P19+O26</f>
        <v>87000</v>
      </c>
      <c r="Q26" s="6">
        <f>SUM(E26:P26)</f>
        <v>494000</v>
      </c>
    </row>
    <row r="27" spans="3:17">
      <c r="D27" s="4" t="str">
        <f>D20</f>
        <v>Actual 25/26</v>
      </c>
      <c r="E27" s="6">
        <f>+E20</f>
        <v>5919</v>
      </c>
      <c r="F27" s="6">
        <f>+F20+E27</f>
        <v>13479</v>
      </c>
      <c r="G27" s="6">
        <f>+G20+F27</f>
        <v>19470</v>
      </c>
      <c r="H27" s="6">
        <f>+H20+G27</f>
        <v>28777</v>
      </c>
      <c r="I27" s="6">
        <f>+I20+H27</f>
        <v>34625</v>
      </c>
      <c r="J27" s="6">
        <f>+J20+I27</f>
        <v>39668</v>
      </c>
      <c r="K27" s="6">
        <f>+K20+J27</f>
        <v>48536</v>
      </c>
      <c r="L27" s="6">
        <f>+L20+K27</f>
        <v>57513</v>
      </c>
      <c r="M27" s="6">
        <f>+M20+L27</f>
        <v>57513</v>
      </c>
      <c r="N27" s="6">
        <f>+N20+M27</f>
        <v>57513</v>
      </c>
      <c r="O27" s="6">
        <f>+O20+N27</f>
        <v>57513</v>
      </c>
      <c r="P27" s="6">
        <f>+P20+O27</f>
        <v>57513</v>
      </c>
      <c r="Q27" s="6">
        <f>SUM(E27:P27)</f>
        <v>478039</v>
      </c>
    </row>
    <row r="28" spans="3:17">
      <c r="D28" s="4" t="str">
        <f>D21</f>
        <v>Difference</v>
      </c>
      <c r="E28" s="6">
        <f>SUM($E21:E21)</f>
        <v>1419</v>
      </c>
      <c r="F28" s="6">
        <f>SUM($E21:F21)</f>
        <v>3979</v>
      </c>
      <c r="G28" s="6">
        <f>SUM($E21:G21)</f>
        <v>4470</v>
      </c>
      <c r="H28" s="6">
        <f>SUM($E21:H21)</f>
        <v>7777</v>
      </c>
      <c r="I28" s="6">
        <f>SUM($E21:I21)</f>
        <v>7125</v>
      </c>
      <c r="J28" s="6">
        <f>SUM($E21:J21)</f>
        <v>5168</v>
      </c>
      <c r="K28" s="6">
        <f>SUM($E21:K21)</f>
        <v>6536</v>
      </c>
      <c r="L28" s="6">
        <f>SUM($E21:L21)</f>
        <v>7513</v>
      </c>
      <c r="M28" s="6">
        <f>SUM($E21:M21)</f>
        <v>7513</v>
      </c>
      <c r="N28" s="6">
        <f>SUM($E21:N21)</f>
        <v>7513</v>
      </c>
      <c r="O28" s="6">
        <f>SUM($E21:O21)</f>
        <v>7513</v>
      </c>
      <c r="P28" s="6">
        <f>SUM($E21:P21)</f>
        <v>7513</v>
      </c>
      <c r="Q28" s="6">
        <f>SUM(E28:P28)</f>
        <v>74039</v>
      </c>
    </row>
    <row r="29" spans="3:17">
      <c r="D29" s="4" t="str">
        <f>D22</f>
        <v>% realisation</v>
      </c>
      <c r="E29" s="10">
        <f t="shared" ref="E29:P29" si="3">E27/E26</f>
        <v>1.3153333333333332</v>
      </c>
      <c r="F29" s="10">
        <f t="shared" si="3"/>
        <v>1.4188421052631579</v>
      </c>
      <c r="G29" s="10">
        <f t="shared" si="3"/>
        <v>1.298</v>
      </c>
      <c r="H29" s="10">
        <f t="shared" si="3"/>
        <v>1.3703333333333334</v>
      </c>
      <c r="I29" s="10">
        <f t="shared" si="3"/>
        <v>1.259090909090909</v>
      </c>
      <c r="J29" s="10">
        <f t="shared" si="3"/>
        <v>1.1497971014492754</v>
      </c>
      <c r="K29" s="10">
        <f t="shared" si="3"/>
        <v>1.1556190476190475</v>
      </c>
      <c r="L29" s="10">
        <f t="shared" si="3"/>
        <v>1.1502600000000001</v>
      </c>
      <c r="M29" s="10">
        <f t="shared" si="3"/>
        <v>0.98312820512820509</v>
      </c>
      <c r="N29" s="10">
        <f t="shared" si="3"/>
        <v>0.85204444444444449</v>
      </c>
      <c r="O29" s="10">
        <f t="shared" si="3"/>
        <v>0.74692207792207788</v>
      </c>
      <c r="P29" s="10">
        <f t="shared" si="3"/>
        <v>0.66106896551724137</v>
      </c>
      <c r="Q29" s="6">
        <f>SUM(E29:P29)</f>
        <v>13.360439523101023</v>
      </c>
    </row>
    <row r="30" spans="3:17">
      <c r="D30" s="4" t="str">
        <f>D23</f>
        <v>Actual 24/25</v>
      </c>
      <c r="E30" s="6">
        <f>SUM($E23:E23)</f>
        <v>5029</v>
      </c>
      <c r="F30" s="6">
        <f>SUM($E23:F23)</f>
        <v>9963</v>
      </c>
      <c r="G30" s="6">
        <f>SUM($E23:G23)</f>
        <v>15885</v>
      </c>
      <c r="H30" s="6">
        <f>SUM($E23:H23)</f>
        <v>21489</v>
      </c>
      <c r="I30" s="6">
        <f>SUM($E23:I23)</f>
        <v>27093</v>
      </c>
      <c r="J30" s="6">
        <f>SUM($E23:J23)</f>
        <v>32198</v>
      </c>
      <c r="K30" s="6">
        <f>SUM($E23:K23)</f>
        <v>39400</v>
      </c>
      <c r="L30" s="6">
        <f>SUM($E23:L23)</f>
        <v>45126</v>
      </c>
      <c r="M30" s="6">
        <f>SUM($E23:M23)</f>
        <v>51164</v>
      </c>
      <c r="N30" s="6">
        <f>SUM($E23:N23)</f>
        <v>56721</v>
      </c>
      <c r="O30" s="6">
        <f>SUM($E23:O23)</f>
        <v>61354.370786516854</v>
      </c>
      <c r="P30" s="6">
        <f>SUM($E23:P23)</f>
        <v>67733.370786516854</v>
      </c>
    </row>
  </sheetData>
  <mergeCells count="2">
    <mergeCell ref="J4:Q8"/>
    <mergeCell ref="J10:Q15"/>
  </mergeCells>
  <conditionalFormatting sqref="C3">
    <cfRule type="expression" dxfId="296" priority="2">
      <formula>S4&lt;S6</formula>
    </cfRule>
  </conditionalFormatting>
  <conditionalFormatting sqref="C4">
    <cfRule type="expression" dxfId="295" priority="1">
      <formula>AND(S4&gt;=S6,S4&lt;S5)</formula>
    </cfRule>
  </conditionalFormatting>
  <conditionalFormatting sqref="C5">
    <cfRule type="expression" dxfId="294" priority="3">
      <formula>S4&gt;=S5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76545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T30"/>
  <sheetViews>
    <sheetView zoomScale="90" zoomScaleNormal="90" zoomScalePageLayoutView="90" workbookViewId="0">
      <pane ySplit="2" topLeftCell="A15" activePane="bottomLeft" state="frozen"/>
      <selection activeCell="D31" sqref="D31"/>
      <selection pane="bottomLeft" activeCell="E19" sqref="E19:P19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>
      <c r="A1" s="5" t="s">
        <v>5</v>
      </c>
      <c r="B1" s="5" t="str">
        <f>'Dashboard Production Quality'!A64</f>
        <v>7b</v>
      </c>
      <c r="C1" s="5" t="str">
        <f>'Dashboard Production Quality'!B64</f>
        <v>Water Volume Supplied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20">
      <c r="A2" s="4" t="s">
        <v>15</v>
      </c>
      <c r="C2" s="4" t="s">
        <v>16</v>
      </c>
      <c r="R2" s="7"/>
    </row>
    <row r="3" spans="1:20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27">
        <f>INDEX(E27:P27,Actual_month)</f>
        <v>57513</v>
      </c>
      <c r="T4" s="26"/>
    </row>
    <row r="5" spans="1:20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26">
        <f>INDEX(E26:P26,Actual_month)</f>
        <v>50000</v>
      </c>
      <c r="T5" s="26"/>
    </row>
    <row r="6" spans="1:20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26">
        <f>+S5*R6</f>
        <v>45000</v>
      </c>
      <c r="T6" s="26"/>
    </row>
    <row r="7" spans="1:20">
      <c r="J7" s="199"/>
      <c r="K7" s="200"/>
      <c r="L7" s="200"/>
      <c r="M7" s="200"/>
      <c r="N7" s="200"/>
      <c r="O7" s="200"/>
      <c r="P7" s="200"/>
      <c r="Q7" s="201"/>
    </row>
    <row r="8" spans="1:20" ht="15" thickBot="1">
      <c r="J8" s="202"/>
      <c r="K8" s="203"/>
      <c r="L8" s="203"/>
      <c r="M8" s="203"/>
      <c r="N8" s="203"/>
      <c r="O8" s="203"/>
      <c r="P8" s="203"/>
      <c r="Q8" s="204"/>
    </row>
    <row r="9" spans="1:20" ht="15" thickBot="1">
      <c r="J9" s="4" t="s">
        <v>14</v>
      </c>
    </row>
    <row r="10" spans="1:20">
      <c r="J10" s="196"/>
      <c r="K10" s="197"/>
      <c r="L10" s="197"/>
      <c r="M10" s="197"/>
      <c r="N10" s="197"/>
      <c r="O10" s="197"/>
      <c r="P10" s="197"/>
      <c r="Q10" s="198"/>
    </row>
    <row r="11" spans="1:20">
      <c r="J11" s="199"/>
      <c r="K11" s="200"/>
      <c r="L11" s="200"/>
      <c r="M11" s="200"/>
      <c r="N11" s="200"/>
      <c r="O11" s="200"/>
      <c r="P11" s="200"/>
      <c r="Q11" s="201"/>
    </row>
    <row r="12" spans="1:20">
      <c r="J12" s="199"/>
      <c r="K12" s="200"/>
      <c r="L12" s="200"/>
      <c r="M12" s="200"/>
      <c r="N12" s="200"/>
      <c r="O12" s="200"/>
      <c r="P12" s="200"/>
      <c r="Q12" s="201"/>
    </row>
    <row r="13" spans="1:20">
      <c r="J13" s="199"/>
      <c r="K13" s="200"/>
      <c r="L13" s="200"/>
      <c r="M13" s="200"/>
      <c r="N13" s="200"/>
      <c r="O13" s="200"/>
      <c r="P13" s="200"/>
      <c r="Q13" s="201"/>
    </row>
    <row r="14" spans="1:20">
      <c r="J14" s="199"/>
      <c r="K14" s="200"/>
      <c r="L14" s="200"/>
      <c r="M14" s="200"/>
      <c r="N14" s="200"/>
      <c r="O14" s="200"/>
      <c r="P14" s="200"/>
      <c r="Q14" s="201"/>
    </row>
    <row r="15" spans="1:20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12" t="s">
        <v>0</v>
      </c>
    </row>
    <row r="19" spans="3:17">
      <c r="D19" s="4" t="str">
        <f>'KPI 1a'!D19</f>
        <v>Budget 25/26</v>
      </c>
      <c r="E19" s="6">
        <f>Budget2526!E58</f>
        <v>4500</v>
      </c>
      <c r="F19" s="6">
        <f>Budget2526!F58</f>
        <v>5000</v>
      </c>
      <c r="G19" s="6">
        <f>Budget2526!G58</f>
        <v>5500</v>
      </c>
      <c r="H19" s="6">
        <f>Budget2526!H58</f>
        <v>6000</v>
      </c>
      <c r="I19" s="6">
        <f>Budget2526!I58</f>
        <v>6500</v>
      </c>
      <c r="J19" s="6">
        <f>Budget2526!J58</f>
        <v>7000</v>
      </c>
      <c r="K19" s="6">
        <f>Budget2526!K58</f>
        <v>7500</v>
      </c>
      <c r="L19" s="6">
        <f>Budget2526!L58</f>
        <v>8000</v>
      </c>
      <c r="M19" s="6">
        <f>Budget2526!M58</f>
        <v>8500</v>
      </c>
      <c r="N19" s="6">
        <f>Budget2526!N58</f>
        <v>9000</v>
      </c>
      <c r="O19" s="6">
        <f>Budget2526!O58</f>
        <v>9500</v>
      </c>
      <c r="P19" s="6">
        <f>Budget2526!P58</f>
        <v>10000</v>
      </c>
      <c r="Q19" s="6">
        <f>SUM(E19:P19)</f>
        <v>87000</v>
      </c>
    </row>
    <row r="20" spans="3:17">
      <c r="D20" s="4" t="str">
        <f>'KPI 1a'!D20</f>
        <v>Actual 25/26</v>
      </c>
      <c r="E20" s="6">
        <f>'ACTUAL 2526'!D58</f>
        <v>5919</v>
      </c>
      <c r="F20" s="6">
        <f>'ACTUAL 2526'!E58</f>
        <v>7560</v>
      </c>
      <c r="G20" s="6">
        <f>'ACTUAL 2526'!F58</f>
        <v>5991</v>
      </c>
      <c r="H20" s="6">
        <f>'ACTUAL 2526'!G58</f>
        <v>9307</v>
      </c>
      <c r="I20" s="6">
        <f>'ACTUAL 2526'!H58</f>
        <v>5848</v>
      </c>
      <c r="J20" s="6">
        <f>'ACTUAL 2526'!I58</f>
        <v>5043</v>
      </c>
      <c r="K20" s="6">
        <f>'ACTUAL 2526'!J58</f>
        <v>8868</v>
      </c>
      <c r="L20" s="6">
        <f>'ACTUAL 2526'!K58</f>
        <v>8977</v>
      </c>
      <c r="M20" s="6">
        <f>'ACTUAL 2526'!L58</f>
        <v>0</v>
      </c>
      <c r="N20" s="6">
        <f>'ACTUAL 2526'!M58</f>
        <v>0</v>
      </c>
      <c r="O20" s="6">
        <f>'ACTUAL 2526'!N58</f>
        <v>0</v>
      </c>
      <c r="P20" s="6">
        <f>'ACTUAL 2526'!O58</f>
        <v>0</v>
      </c>
      <c r="Q20" s="6">
        <f>SUM(E20:P20)</f>
        <v>57513</v>
      </c>
    </row>
    <row r="21" spans="3:17">
      <c r="D21" s="4" t="str">
        <f>'KPI 1a'!D21</f>
        <v>Difference</v>
      </c>
      <c r="E21" s="6">
        <f>IF(E20=0,0,E20-E19)</f>
        <v>1419</v>
      </c>
      <c r="F21" s="6">
        <f t="shared" ref="F21:P21" si="0">IF(F20=0,0,F20-F19)</f>
        <v>2560</v>
      </c>
      <c r="G21" s="6">
        <f t="shared" si="0"/>
        <v>491</v>
      </c>
      <c r="H21" s="6">
        <f t="shared" si="0"/>
        <v>3307</v>
      </c>
      <c r="I21" s="6">
        <f t="shared" si="0"/>
        <v>-652</v>
      </c>
      <c r="J21" s="6">
        <f t="shared" si="0"/>
        <v>-1957</v>
      </c>
      <c r="K21" s="6">
        <f t="shared" si="0"/>
        <v>1368</v>
      </c>
      <c r="L21" s="6">
        <f t="shared" si="0"/>
        <v>977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7513</v>
      </c>
    </row>
    <row r="22" spans="3:17">
      <c r="D22" s="4" t="str">
        <f>'KPI 1a'!D22</f>
        <v>% realisation</v>
      </c>
      <c r="E22" s="10">
        <f>E20/E19</f>
        <v>1.3153333333333332</v>
      </c>
      <c r="F22" s="10">
        <f t="shared" ref="F22:P22" si="1">F20/F19</f>
        <v>1.512</v>
      </c>
      <c r="G22" s="10">
        <f t="shared" si="1"/>
        <v>1.0892727272727272</v>
      </c>
      <c r="H22" s="10">
        <f t="shared" si="1"/>
        <v>1.5511666666666666</v>
      </c>
      <c r="I22" s="10">
        <f t="shared" si="1"/>
        <v>0.89969230769230768</v>
      </c>
      <c r="J22" s="10">
        <f t="shared" si="1"/>
        <v>0.72042857142857142</v>
      </c>
      <c r="K22" s="10">
        <f t="shared" si="1"/>
        <v>1.1823999999999999</v>
      </c>
      <c r="L22" s="10">
        <f t="shared" si="1"/>
        <v>1.122125</v>
      </c>
      <c r="M22" s="10">
        <f t="shared" si="1"/>
        <v>0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6">
        <f>SUM(E22:P22)</f>
        <v>9.3924186063936066</v>
      </c>
    </row>
    <row r="23" spans="3:17">
      <c r="D23" s="4" t="str">
        <f>'KPI 1a'!D23</f>
        <v>Actual 24/25</v>
      </c>
      <c r="E23" s="69">
        <f>Actual2425!D49</f>
        <v>5029</v>
      </c>
      <c r="F23" s="69">
        <f>Actual2425!E49</f>
        <v>4934</v>
      </c>
      <c r="G23" s="69">
        <f>Actual2425!F49</f>
        <v>5922</v>
      </c>
      <c r="H23" s="69">
        <f>Actual2425!G49</f>
        <v>5604</v>
      </c>
      <c r="I23" s="69">
        <f>Actual2425!H49</f>
        <v>5604</v>
      </c>
      <c r="J23" s="69">
        <f>Actual2425!I49</f>
        <v>5105</v>
      </c>
      <c r="K23" s="69">
        <f>Actual2425!J49</f>
        <v>7202</v>
      </c>
      <c r="L23" s="69">
        <f>Actual2425!K49</f>
        <v>5726</v>
      </c>
      <c r="M23" s="69">
        <f>Actual2425!L49</f>
        <v>6038</v>
      </c>
      <c r="N23" s="69">
        <f>Actual2425!M49</f>
        <v>5557</v>
      </c>
      <c r="O23" s="69">
        <f>Actual2425!N49</f>
        <v>4633.3707865168544</v>
      </c>
      <c r="P23" s="69">
        <f>Actual2425!O49</f>
        <v>6379</v>
      </c>
      <c r="Q23" s="69">
        <f>SUM(E23:P23)</f>
        <v>67733.370786516854</v>
      </c>
    </row>
    <row r="24" spans="3:17"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</row>
    <row r="25" spans="3:17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>
      <c r="D26" s="4" t="str">
        <f>D19</f>
        <v>Budget 25/26</v>
      </c>
      <c r="E26" s="6">
        <f>+E19</f>
        <v>4500</v>
      </c>
      <c r="F26" s="6">
        <f>+F19+E26</f>
        <v>9500</v>
      </c>
      <c r="G26" s="6">
        <f>F26+G19</f>
        <v>15000</v>
      </c>
      <c r="H26" s="6">
        <f>+H19+G26</f>
        <v>21000</v>
      </c>
      <c r="I26" s="6">
        <f>H26+I19</f>
        <v>27500</v>
      </c>
      <c r="J26" s="6">
        <f>+J19+I26</f>
        <v>34500</v>
      </c>
      <c r="K26" s="6">
        <f>J26+K19</f>
        <v>42000</v>
      </c>
      <c r="L26" s="6">
        <f>+L19+K26</f>
        <v>50000</v>
      </c>
      <c r="M26" s="6">
        <f>L26+M19</f>
        <v>58500</v>
      </c>
      <c r="N26" s="6">
        <f>+N19+M26</f>
        <v>67500</v>
      </c>
      <c r="O26" s="6">
        <f>N26+O19</f>
        <v>77000</v>
      </c>
      <c r="P26" s="6">
        <f>+P19+O26</f>
        <v>87000</v>
      </c>
      <c r="Q26" s="6">
        <f>SUM(E26:P26)</f>
        <v>494000</v>
      </c>
    </row>
    <row r="27" spans="3:17">
      <c r="D27" s="4" t="str">
        <f>D20</f>
        <v>Actual 25/26</v>
      </c>
      <c r="E27" s="6">
        <f>+E20</f>
        <v>5919</v>
      </c>
      <c r="F27" s="6">
        <f>+F20+E27</f>
        <v>13479</v>
      </c>
      <c r="G27" s="6">
        <f>+G20+F27</f>
        <v>19470</v>
      </c>
      <c r="H27" s="6">
        <f>+H20+G27</f>
        <v>28777</v>
      </c>
      <c r="I27" s="6">
        <f>+I20+H27</f>
        <v>34625</v>
      </c>
      <c r="J27" s="6">
        <f>+J20+I27</f>
        <v>39668</v>
      </c>
      <c r="K27" s="6">
        <f>+K20+J27</f>
        <v>48536</v>
      </c>
      <c r="L27" s="6">
        <f>+L20+K27</f>
        <v>57513</v>
      </c>
      <c r="M27" s="6">
        <f>+M20+L27</f>
        <v>57513</v>
      </c>
      <c r="N27" s="6">
        <f>+N20+M27</f>
        <v>57513</v>
      </c>
      <c r="O27" s="6">
        <f>+O20+N27</f>
        <v>57513</v>
      </c>
      <c r="P27" s="6">
        <f>+P20+O27</f>
        <v>57513</v>
      </c>
      <c r="Q27" s="6">
        <f>SUM(E27:P27)</f>
        <v>478039</v>
      </c>
    </row>
    <row r="28" spans="3:17">
      <c r="D28" s="4" t="str">
        <f>D21</f>
        <v>Difference</v>
      </c>
      <c r="E28" s="6">
        <f>SUM($E21:E21)</f>
        <v>1419</v>
      </c>
      <c r="F28" s="6">
        <f>SUM($E21:F21)</f>
        <v>3979</v>
      </c>
      <c r="G28" s="6">
        <f>SUM($E21:G21)</f>
        <v>4470</v>
      </c>
      <c r="H28" s="6">
        <f>SUM($E21:H21)</f>
        <v>7777</v>
      </c>
      <c r="I28" s="6">
        <f>SUM($E21:I21)</f>
        <v>7125</v>
      </c>
      <c r="J28" s="6">
        <f>SUM($E21:J21)</f>
        <v>5168</v>
      </c>
      <c r="K28" s="6">
        <f>SUM($E21:K21)</f>
        <v>6536</v>
      </c>
      <c r="L28" s="6">
        <f>SUM($E21:L21)</f>
        <v>7513</v>
      </c>
      <c r="M28" s="6">
        <f>SUM($E21:M21)</f>
        <v>7513</v>
      </c>
      <c r="N28" s="6">
        <f>SUM($E21:N21)</f>
        <v>7513</v>
      </c>
      <c r="O28" s="6">
        <f>SUM($E21:O21)</f>
        <v>7513</v>
      </c>
      <c r="P28" s="6">
        <f>SUM($E21:P21)</f>
        <v>7513</v>
      </c>
      <c r="Q28" s="6">
        <f>SUM(E28:P28)</f>
        <v>74039</v>
      </c>
    </row>
    <row r="29" spans="3:17">
      <c r="D29" s="4" t="str">
        <f>D22</f>
        <v>% realisation</v>
      </c>
      <c r="E29" s="10">
        <f t="shared" ref="E29:P29" si="3">E27/E26</f>
        <v>1.3153333333333332</v>
      </c>
      <c r="F29" s="10">
        <f t="shared" si="3"/>
        <v>1.4188421052631579</v>
      </c>
      <c r="G29" s="10">
        <f t="shared" si="3"/>
        <v>1.298</v>
      </c>
      <c r="H29" s="10">
        <f t="shared" si="3"/>
        <v>1.3703333333333334</v>
      </c>
      <c r="I29" s="10">
        <f t="shared" si="3"/>
        <v>1.259090909090909</v>
      </c>
      <c r="J29" s="10">
        <f t="shared" si="3"/>
        <v>1.1497971014492754</v>
      </c>
      <c r="K29" s="10">
        <f t="shared" si="3"/>
        <v>1.1556190476190475</v>
      </c>
      <c r="L29" s="10">
        <f t="shared" si="3"/>
        <v>1.1502600000000001</v>
      </c>
      <c r="M29" s="10">
        <f t="shared" si="3"/>
        <v>0.98312820512820509</v>
      </c>
      <c r="N29" s="10">
        <f t="shared" si="3"/>
        <v>0.85204444444444449</v>
      </c>
      <c r="O29" s="10">
        <f t="shared" si="3"/>
        <v>0.74692207792207788</v>
      </c>
      <c r="P29" s="10">
        <f t="shared" si="3"/>
        <v>0.66106896551724137</v>
      </c>
      <c r="Q29" s="6">
        <f>SUM(E29:P29)</f>
        <v>13.360439523101023</v>
      </c>
    </row>
    <row r="30" spans="3:17">
      <c r="D30" s="4" t="str">
        <f>D23</f>
        <v>Actual 24/25</v>
      </c>
      <c r="E30" s="6">
        <f>SUM($E23:E23)</f>
        <v>5029</v>
      </c>
      <c r="F30" s="6">
        <f>SUM($E23:F23)</f>
        <v>9963</v>
      </c>
      <c r="G30" s="6">
        <f>SUM($E23:G23)</f>
        <v>15885</v>
      </c>
      <c r="H30" s="6">
        <f>SUM($E23:H23)</f>
        <v>21489</v>
      </c>
      <c r="I30" s="6">
        <f>SUM($E23:I23)</f>
        <v>27093</v>
      </c>
      <c r="J30" s="6">
        <f>SUM($E23:J23)</f>
        <v>32198</v>
      </c>
      <c r="K30" s="6">
        <f>SUM($E23:K23)</f>
        <v>39400</v>
      </c>
      <c r="L30" s="6">
        <f>SUM($E23:L23)</f>
        <v>45126</v>
      </c>
      <c r="M30" s="6">
        <f>SUM($E23:M23)</f>
        <v>51164</v>
      </c>
      <c r="N30" s="6">
        <f>SUM($E23:N23)</f>
        <v>56721</v>
      </c>
      <c r="O30" s="6">
        <f>SUM($E23:O23)</f>
        <v>61354.370786516854</v>
      </c>
      <c r="P30" s="6">
        <f>SUM($E23:P23)</f>
        <v>67733.370786516854</v>
      </c>
    </row>
  </sheetData>
  <mergeCells count="2">
    <mergeCell ref="J4:Q8"/>
    <mergeCell ref="J10:Q15"/>
  </mergeCells>
  <conditionalFormatting sqref="C3">
    <cfRule type="expression" dxfId="293" priority="2">
      <formula>S4&lt;S6</formula>
    </cfRule>
  </conditionalFormatting>
  <conditionalFormatting sqref="C4">
    <cfRule type="expression" dxfId="292" priority="1">
      <formula>AND(S4&gt;=S6,S4&lt;S5)</formula>
    </cfRule>
  </conditionalFormatting>
  <conditionalFormatting sqref="C5">
    <cfRule type="expression" dxfId="291" priority="3">
      <formula>S4&gt;=S5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86593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5">
    <tabColor rgb="FFFFC000"/>
  </sheetPr>
  <dimension ref="A1:S30"/>
  <sheetViews>
    <sheetView zoomScale="90" zoomScaleNormal="90" zoomScalePageLayoutView="90" workbookViewId="0">
      <pane ySplit="2" topLeftCell="A9" activePane="bottomLeft" state="frozen"/>
      <selection activeCell="D31" sqref="D31"/>
      <selection pane="bottomLeft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36.1796875" style="4" customWidth="1"/>
    <col min="5" max="16" width="11.1796875" style="4" customWidth="1"/>
    <col min="17" max="17" width="10.453125" style="4" bestFit="1" customWidth="1"/>
    <col min="18" max="18" width="9.1796875" style="4" customWidth="1"/>
    <col min="19" max="16384" width="9.1796875" style="4"/>
  </cols>
  <sheetData>
    <row r="1" spans="1:19" ht="21">
      <c r="A1" s="5" t="s">
        <v>5</v>
      </c>
      <c r="B1" s="5" t="str">
        <f>'Dashboard Production Quality'!A65</f>
        <v>7c</v>
      </c>
      <c r="C1" s="5" t="str">
        <f>'Dashboard Production Quality'!B65</f>
        <v>Power Consumption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19">
      <c r="A2" s="4" t="s">
        <v>15</v>
      </c>
      <c r="C2" s="4" t="s">
        <v>45</v>
      </c>
      <c r="R2" s="7"/>
    </row>
    <row r="3" spans="1:19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>
      <c r="C4" s="2" t="s">
        <v>6</v>
      </c>
      <c r="E4" s="11"/>
      <c r="F4" s="11"/>
      <c r="G4" s="11"/>
      <c r="H4" s="11"/>
      <c r="I4" s="11"/>
      <c r="J4" s="205"/>
      <c r="K4" s="206"/>
      <c r="L4" s="206"/>
      <c r="M4" s="206"/>
      <c r="N4" s="206"/>
      <c r="O4" s="206"/>
      <c r="P4" s="206"/>
      <c r="Q4" s="207"/>
      <c r="R4" s="4" t="s">
        <v>26</v>
      </c>
      <c r="S4" s="6">
        <f>INDEX(E27:P27,Actual_month)</f>
        <v>43309</v>
      </c>
    </row>
    <row r="5" spans="1:19" ht="25.5" customHeight="1">
      <c r="C5" s="2" t="s">
        <v>6</v>
      </c>
      <c r="E5" s="11"/>
      <c r="F5" s="11"/>
      <c r="G5" s="11"/>
      <c r="H5" s="11"/>
      <c r="I5" s="11"/>
      <c r="J5" s="208"/>
      <c r="K5" s="209"/>
      <c r="L5" s="209"/>
      <c r="M5" s="209"/>
      <c r="N5" s="209"/>
      <c r="O5" s="209"/>
      <c r="P5" s="209"/>
      <c r="Q5" s="210"/>
      <c r="R5" s="4" t="s">
        <v>27</v>
      </c>
      <c r="S5" s="6">
        <f>INDEX(E26:P26,Actual_month)</f>
        <v>32870.666666666664</v>
      </c>
    </row>
    <row r="6" spans="1:19">
      <c r="J6" s="208"/>
      <c r="K6" s="209"/>
      <c r="L6" s="209"/>
      <c r="M6" s="209"/>
      <c r="N6" s="209"/>
      <c r="O6" s="209"/>
      <c r="P6" s="209"/>
      <c r="Q6" s="210"/>
      <c r="R6" s="7">
        <v>0.9</v>
      </c>
      <c r="S6" s="6">
        <f>+S5/R6</f>
        <v>36522.962962962956</v>
      </c>
    </row>
    <row r="7" spans="1:19">
      <c r="J7" s="208"/>
      <c r="K7" s="209"/>
      <c r="L7" s="209"/>
      <c r="M7" s="209"/>
      <c r="N7" s="209"/>
      <c r="O7" s="209"/>
      <c r="P7" s="209"/>
      <c r="Q7" s="210"/>
    </row>
    <row r="8" spans="1:19" ht="15" thickBot="1">
      <c r="J8" s="211"/>
      <c r="K8" s="212"/>
      <c r="L8" s="212"/>
      <c r="M8" s="212"/>
      <c r="N8" s="212"/>
      <c r="O8" s="212"/>
      <c r="P8" s="212"/>
      <c r="Q8" s="213"/>
    </row>
    <row r="9" spans="1:19" ht="15" thickBot="1">
      <c r="J9" s="4" t="s">
        <v>14</v>
      </c>
    </row>
    <row r="10" spans="1:19">
      <c r="J10" s="205"/>
      <c r="K10" s="206"/>
      <c r="L10" s="206"/>
      <c r="M10" s="206"/>
      <c r="N10" s="206"/>
      <c r="O10" s="206"/>
      <c r="P10" s="206"/>
      <c r="Q10" s="207"/>
    </row>
    <row r="11" spans="1:19">
      <c r="J11" s="208"/>
      <c r="K11" s="209"/>
      <c r="L11" s="209"/>
      <c r="M11" s="209"/>
      <c r="N11" s="209"/>
      <c r="O11" s="209"/>
      <c r="P11" s="209"/>
      <c r="Q11" s="210"/>
    </row>
    <row r="12" spans="1:19">
      <c r="J12" s="208"/>
      <c r="K12" s="209"/>
      <c r="L12" s="209"/>
      <c r="M12" s="209"/>
      <c r="N12" s="209"/>
      <c r="O12" s="209"/>
      <c r="P12" s="209"/>
      <c r="Q12" s="210"/>
    </row>
    <row r="13" spans="1:19">
      <c r="J13" s="208"/>
      <c r="K13" s="209"/>
      <c r="L13" s="209"/>
      <c r="M13" s="209"/>
      <c r="N13" s="209"/>
      <c r="O13" s="209"/>
      <c r="P13" s="209"/>
      <c r="Q13" s="210"/>
    </row>
    <row r="14" spans="1:19">
      <c r="J14" s="208"/>
      <c r="K14" s="209"/>
      <c r="L14" s="209"/>
      <c r="M14" s="209"/>
      <c r="N14" s="209"/>
      <c r="O14" s="209"/>
      <c r="P14" s="209"/>
      <c r="Q14" s="210"/>
    </row>
    <row r="15" spans="1:19" ht="15" thickBot="1">
      <c r="J15" s="211"/>
      <c r="K15" s="212"/>
      <c r="L15" s="212"/>
      <c r="M15" s="212"/>
      <c r="N15" s="212"/>
      <c r="O15" s="212"/>
      <c r="P15" s="212"/>
      <c r="Q15" s="213"/>
    </row>
    <row r="18" spans="3:18">
      <c r="C18" s="8" t="s">
        <v>10</v>
      </c>
      <c r="E18" s="12">
        <f>'KPI 20l'!E18</f>
        <v>45839</v>
      </c>
      <c r="F18" s="12">
        <f>'KPI 20l'!F18</f>
        <v>45870</v>
      </c>
      <c r="G18" s="12">
        <f>'KPI 20l'!G18</f>
        <v>45901</v>
      </c>
      <c r="H18" s="12">
        <f>'KPI 20l'!H18</f>
        <v>45931</v>
      </c>
      <c r="I18" s="12">
        <f>'KPI 20l'!I18</f>
        <v>45962</v>
      </c>
      <c r="J18" s="12">
        <f>'KPI 20l'!J18</f>
        <v>45992</v>
      </c>
      <c r="K18" s="12">
        <f>'KPI 20l'!K18</f>
        <v>46023</v>
      </c>
      <c r="L18" s="12">
        <f>'KPI 20l'!L18</f>
        <v>46054</v>
      </c>
      <c r="M18" s="12">
        <f>'KPI 20l'!M18</f>
        <v>46082</v>
      </c>
      <c r="N18" s="12">
        <f>'KPI 20l'!N18</f>
        <v>46113</v>
      </c>
      <c r="O18" s="12">
        <f>'KPI 20l'!O18</f>
        <v>46143</v>
      </c>
      <c r="P18" s="12">
        <f>'KPI 20l'!P18</f>
        <v>46174</v>
      </c>
      <c r="Q18" s="9" t="s">
        <v>0</v>
      </c>
    </row>
    <row r="19" spans="3:18">
      <c r="D19" s="4" t="str">
        <f>'KPI 20l'!D19</f>
        <v>Budget 25/26</v>
      </c>
      <c r="E19" s="53">
        <f>Budget2526!E60</f>
        <v>4108.833333333333</v>
      </c>
      <c r="F19" s="53">
        <f>Budget2526!F60</f>
        <v>4108.833333333333</v>
      </c>
      <c r="G19" s="53">
        <f>Budget2526!G60</f>
        <v>4108.833333333333</v>
      </c>
      <c r="H19" s="53">
        <f>Budget2526!H60</f>
        <v>4108.833333333333</v>
      </c>
      <c r="I19" s="53">
        <f>Budget2526!I60</f>
        <v>4108.833333333333</v>
      </c>
      <c r="J19" s="53">
        <f>Budget2526!J60</f>
        <v>4108.833333333333</v>
      </c>
      <c r="K19" s="53">
        <f>Budget2526!K60</f>
        <v>4108.833333333333</v>
      </c>
      <c r="L19" s="53">
        <f>Budget2526!L60</f>
        <v>4108.833333333333</v>
      </c>
      <c r="M19" s="53">
        <f>Budget2526!M60</f>
        <v>4108.833333333333</v>
      </c>
      <c r="N19" s="53">
        <f>Budget2526!N60</f>
        <v>4108.833333333333</v>
      </c>
      <c r="O19" s="53">
        <f>Budget2526!O60</f>
        <v>4108.833333333333</v>
      </c>
      <c r="P19" s="53">
        <f>Budget2526!P60</f>
        <v>4108.833333333333</v>
      </c>
      <c r="Q19" s="53">
        <f>SUM(E19:P19)</f>
        <v>49306.000000000007</v>
      </c>
    </row>
    <row r="20" spans="3:18">
      <c r="D20" s="4" t="str">
        <f>'KPI 20l'!D20</f>
        <v>Actual 25/26</v>
      </c>
      <c r="E20" s="53">
        <f>'ACTUAL 2526'!D60</f>
        <v>5087</v>
      </c>
      <c r="F20" s="53">
        <f>'ACTUAL 2526'!E60</f>
        <v>5493</v>
      </c>
      <c r="G20" s="53">
        <f>'ACTUAL 2526'!F60</f>
        <v>4755</v>
      </c>
      <c r="H20" s="53">
        <f>'ACTUAL 2526'!G60</f>
        <v>6886</v>
      </c>
      <c r="I20" s="53">
        <f>'ACTUAL 2526'!H60</f>
        <v>5238</v>
      </c>
      <c r="J20" s="53">
        <f>'ACTUAL 2526'!I60</f>
        <v>3294</v>
      </c>
      <c r="K20" s="53">
        <f>'ACTUAL 2526'!J60</f>
        <v>7853</v>
      </c>
      <c r="L20" s="53">
        <f>'ACTUAL 2526'!K60</f>
        <v>4703</v>
      </c>
      <c r="M20" s="53">
        <f>'ACTUAL 2526'!L60</f>
        <v>0</v>
      </c>
      <c r="N20" s="53">
        <f>'ACTUAL 2526'!M60</f>
        <v>0</v>
      </c>
      <c r="O20" s="53">
        <f>'ACTUAL 2526'!N60</f>
        <v>0</v>
      </c>
      <c r="P20" s="53">
        <f>'ACTUAL 2526'!O60</f>
        <v>0</v>
      </c>
      <c r="Q20" s="53">
        <f>SUM(E20:P20)</f>
        <v>43309</v>
      </c>
      <c r="R20" s="7"/>
    </row>
    <row r="21" spans="3:18">
      <c r="D21" s="4" t="str">
        <f>'KPI 20l'!D21</f>
        <v>Difference</v>
      </c>
      <c r="E21" s="53">
        <f t="shared" ref="E21:P21" si="0">IF(E20=0,0,E20-E19)</f>
        <v>978.16666666666697</v>
      </c>
      <c r="F21" s="53">
        <f t="shared" si="0"/>
        <v>1384.166666666667</v>
      </c>
      <c r="G21" s="53">
        <f t="shared" si="0"/>
        <v>646.16666666666697</v>
      </c>
      <c r="H21" s="53">
        <f t="shared" si="0"/>
        <v>2777.166666666667</v>
      </c>
      <c r="I21" s="53">
        <f>IF(I20=0,0,I20-I19)</f>
        <v>1129.166666666667</v>
      </c>
      <c r="J21" s="53">
        <f t="shared" si="0"/>
        <v>-814.83333333333303</v>
      </c>
      <c r="K21" s="53">
        <f t="shared" si="0"/>
        <v>3744.166666666667</v>
      </c>
      <c r="L21" s="53">
        <f t="shared" si="0"/>
        <v>594.16666666666697</v>
      </c>
      <c r="M21" s="53">
        <f t="shared" si="0"/>
        <v>0</v>
      </c>
      <c r="N21" s="53">
        <f t="shared" si="0"/>
        <v>0</v>
      </c>
      <c r="O21" s="53">
        <f t="shared" si="0"/>
        <v>0</v>
      </c>
      <c r="P21" s="53">
        <f t="shared" si="0"/>
        <v>0</v>
      </c>
      <c r="Q21" s="53">
        <f>SUM(E21:P21)</f>
        <v>10438.333333333336</v>
      </c>
    </row>
    <row r="22" spans="3:18">
      <c r="D22" s="4" t="str">
        <f>'KPI 20l'!D22</f>
        <v>% realisation</v>
      </c>
      <c r="E22" s="52">
        <f>E20/E19</f>
        <v>1.2380643329412242</v>
      </c>
      <c r="F22" s="52">
        <f t="shared" ref="F22:P22" si="1">F20/F19</f>
        <v>1.3368758366121771</v>
      </c>
      <c r="G22" s="52">
        <f t="shared" si="1"/>
        <v>1.1572628077718736</v>
      </c>
      <c r="H22" s="52">
        <f t="shared" si="1"/>
        <v>1.6759015130004462</v>
      </c>
      <c r="I22" s="52">
        <f t="shared" si="1"/>
        <v>1.2748144242080073</v>
      </c>
      <c r="J22" s="52">
        <f t="shared" si="1"/>
        <v>0.80168742140915916</v>
      </c>
      <c r="K22" s="52">
        <f t="shared" si="1"/>
        <v>1.911248123960573</v>
      </c>
      <c r="L22" s="52">
        <f t="shared" si="1"/>
        <v>1.1446071472031802</v>
      </c>
      <c r="M22" s="52">
        <f t="shared" si="1"/>
        <v>0</v>
      </c>
      <c r="N22" s="52">
        <f t="shared" si="1"/>
        <v>0</v>
      </c>
      <c r="O22" s="52">
        <f t="shared" si="1"/>
        <v>0</v>
      </c>
      <c r="P22" s="52">
        <f t="shared" si="1"/>
        <v>0</v>
      </c>
      <c r="Q22" s="53">
        <f>SUM(E22:P22)</f>
        <v>10.540461607106641</v>
      </c>
    </row>
    <row r="23" spans="3:18">
      <c r="D23" s="4" t="str">
        <f>'KPI 1a'!D23</f>
        <v>Actual 24/25</v>
      </c>
      <c r="E23" s="1">
        <f>Actual2425!D50</f>
        <v>1288</v>
      </c>
      <c r="F23" s="1">
        <f>Actual2425!E50</f>
        <v>2416</v>
      </c>
      <c r="G23" s="1">
        <f>Actual2425!F50</f>
        <v>3126</v>
      </c>
      <c r="H23" s="1">
        <f>Actual2425!G50</f>
        <v>2827</v>
      </c>
      <c r="I23" s="1">
        <f>Actual2425!H50</f>
        <v>2280</v>
      </c>
      <c r="J23" s="1">
        <f>Actual2425!I50</f>
        <v>2597</v>
      </c>
      <c r="K23" s="1">
        <f>Actual2425!J50</f>
        <v>4697</v>
      </c>
      <c r="L23" s="1">
        <f>Actual2425!K50</f>
        <v>7809</v>
      </c>
      <c r="M23" s="1">
        <f>Actual2425!L50</f>
        <v>6849</v>
      </c>
      <c r="N23" s="1">
        <f>Actual2425!M50</f>
        <v>4528</v>
      </c>
      <c r="O23" s="1">
        <f>Actual2425!N50</f>
        <v>5674</v>
      </c>
      <c r="P23" s="1">
        <f>Actual2425!O50</f>
        <v>5215</v>
      </c>
      <c r="Q23" s="53">
        <f>SUM(E23:P23)</f>
        <v>49306</v>
      </c>
    </row>
    <row r="24" spans="3:18"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spans="3:18">
      <c r="C25" s="8" t="s">
        <v>4</v>
      </c>
      <c r="E25" s="12">
        <f>E18</f>
        <v>45839</v>
      </c>
      <c r="F25" s="12">
        <f t="shared" ref="F25:P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/>
    </row>
    <row r="26" spans="3:18">
      <c r="D26" s="4" t="str">
        <f>D19</f>
        <v>Budget 25/26</v>
      </c>
      <c r="E26" s="53">
        <f>+E19</f>
        <v>4108.833333333333</v>
      </c>
      <c r="F26" s="53">
        <f>+E26+F19</f>
        <v>8217.6666666666661</v>
      </c>
      <c r="G26" s="53">
        <f>+F26+G19</f>
        <v>12326.5</v>
      </c>
      <c r="H26" s="53">
        <f t="shared" ref="F26:P27" si="3">+G26+H19</f>
        <v>16435.333333333332</v>
      </c>
      <c r="I26" s="53">
        <f t="shared" si="3"/>
        <v>20544.166666666664</v>
      </c>
      <c r="J26" s="53">
        <f t="shared" si="3"/>
        <v>24652.999999999996</v>
      </c>
      <c r="K26" s="53">
        <f t="shared" si="3"/>
        <v>28761.833333333328</v>
      </c>
      <c r="L26" s="53">
        <f t="shared" si="3"/>
        <v>32870.666666666664</v>
      </c>
      <c r="M26" s="53">
        <f t="shared" si="3"/>
        <v>36979.5</v>
      </c>
      <c r="N26" s="53">
        <f t="shared" si="3"/>
        <v>41088.333333333336</v>
      </c>
      <c r="O26" s="53">
        <f t="shared" si="3"/>
        <v>45197.166666666672</v>
      </c>
      <c r="P26" s="53">
        <f t="shared" si="3"/>
        <v>49306.000000000007</v>
      </c>
      <c r="Q26" s="6"/>
    </row>
    <row r="27" spans="3:18">
      <c r="D27" s="4" t="str">
        <f>D20</f>
        <v>Actual 25/26</v>
      </c>
      <c r="E27" s="53">
        <f>+E20</f>
        <v>5087</v>
      </c>
      <c r="F27" s="53">
        <f t="shared" si="3"/>
        <v>10580</v>
      </c>
      <c r="G27" s="53">
        <f>+F27+G20</f>
        <v>15335</v>
      </c>
      <c r="H27" s="53">
        <f t="shared" si="3"/>
        <v>22221</v>
      </c>
      <c r="I27" s="53">
        <f t="shared" si="3"/>
        <v>27459</v>
      </c>
      <c r="J27" s="53">
        <f t="shared" si="3"/>
        <v>30753</v>
      </c>
      <c r="K27" s="53">
        <f t="shared" si="3"/>
        <v>38606</v>
      </c>
      <c r="L27" s="53">
        <f t="shared" si="3"/>
        <v>43309</v>
      </c>
      <c r="M27" s="53">
        <f t="shared" si="3"/>
        <v>43309</v>
      </c>
      <c r="N27" s="53">
        <f t="shared" si="3"/>
        <v>43309</v>
      </c>
      <c r="O27" s="53">
        <f t="shared" si="3"/>
        <v>43309</v>
      </c>
      <c r="P27" s="53">
        <f t="shared" si="3"/>
        <v>43309</v>
      </c>
      <c r="Q27" s="6"/>
    </row>
    <row r="28" spans="3:18">
      <c r="D28" s="4" t="str">
        <f>D21</f>
        <v>Difference</v>
      </c>
      <c r="E28" s="53">
        <f t="shared" ref="E28:P28" si="4">IF(E27=0,0,E27-E26)</f>
        <v>978.16666666666697</v>
      </c>
      <c r="F28" s="53">
        <f t="shared" si="4"/>
        <v>2362.3333333333339</v>
      </c>
      <c r="G28" s="53">
        <f t="shared" si="4"/>
        <v>3008.5</v>
      </c>
      <c r="H28" s="53">
        <f t="shared" si="4"/>
        <v>5785.6666666666679</v>
      </c>
      <c r="I28" s="53">
        <f t="shared" si="4"/>
        <v>6914.8333333333358</v>
      </c>
      <c r="J28" s="53">
        <f t="shared" si="4"/>
        <v>6100.0000000000036</v>
      </c>
      <c r="K28" s="53">
        <f t="shared" si="4"/>
        <v>9844.1666666666715</v>
      </c>
      <c r="L28" s="53">
        <f t="shared" si="4"/>
        <v>10438.333333333336</v>
      </c>
      <c r="M28" s="53">
        <f t="shared" si="4"/>
        <v>6329.5</v>
      </c>
      <c r="N28" s="53">
        <f t="shared" si="4"/>
        <v>2220.6666666666642</v>
      </c>
      <c r="O28" s="53">
        <f t="shared" si="4"/>
        <v>-1888.1666666666715</v>
      </c>
      <c r="P28" s="53">
        <f t="shared" si="4"/>
        <v>-5997.0000000000073</v>
      </c>
      <c r="Q28" s="6"/>
    </row>
    <row r="29" spans="3:18">
      <c r="D29" s="4" t="str">
        <f>D22</f>
        <v>% realisation</v>
      </c>
      <c r="E29" s="52">
        <f>E27/E26</f>
        <v>1.2380643329412242</v>
      </c>
      <c r="F29" s="52">
        <f t="shared" ref="F29:P29" si="5">F27/F26</f>
        <v>1.2874700847767007</v>
      </c>
      <c r="G29" s="52">
        <f t="shared" si="5"/>
        <v>1.244067659108425</v>
      </c>
      <c r="H29" s="52">
        <f t="shared" si="5"/>
        <v>1.3520261225814303</v>
      </c>
      <c r="I29" s="52">
        <f t="shared" si="5"/>
        <v>1.3365837829067457</v>
      </c>
      <c r="J29" s="52">
        <f t="shared" si="5"/>
        <v>1.2474343893238147</v>
      </c>
      <c r="K29" s="52">
        <f t="shared" si="5"/>
        <v>1.3422649228433516</v>
      </c>
      <c r="L29" s="52">
        <f t="shared" si="5"/>
        <v>1.3175577008883301</v>
      </c>
      <c r="M29" s="52">
        <f t="shared" si="5"/>
        <v>1.1711624007896266</v>
      </c>
      <c r="N29" s="52">
        <f t="shared" si="5"/>
        <v>1.0540461607106639</v>
      </c>
      <c r="O29" s="52">
        <f t="shared" si="5"/>
        <v>0.95822378246423989</v>
      </c>
      <c r="P29" s="52">
        <f t="shared" si="5"/>
        <v>0.87837180059221986</v>
      </c>
      <c r="Q29" s="6"/>
    </row>
    <row r="30" spans="3:18">
      <c r="D30" s="4" t="str">
        <f>'KPI 1a'!D30</f>
        <v>Actual 24/25</v>
      </c>
      <c r="E30" s="53">
        <f>+E23</f>
        <v>1288</v>
      </c>
      <c r="F30" s="53">
        <f t="shared" ref="F30:P30" si="6">+E30+F23</f>
        <v>3704</v>
      </c>
      <c r="G30" s="53">
        <f t="shared" si="6"/>
        <v>6830</v>
      </c>
      <c r="H30" s="53">
        <f t="shared" si="6"/>
        <v>9657</v>
      </c>
      <c r="I30" s="53">
        <f t="shared" si="6"/>
        <v>11937</v>
      </c>
      <c r="J30" s="53">
        <f t="shared" si="6"/>
        <v>14534</v>
      </c>
      <c r="K30" s="53">
        <f t="shared" si="6"/>
        <v>19231</v>
      </c>
      <c r="L30" s="53">
        <f t="shared" si="6"/>
        <v>27040</v>
      </c>
      <c r="M30" s="53">
        <f t="shared" si="6"/>
        <v>33889</v>
      </c>
      <c r="N30" s="53">
        <f t="shared" si="6"/>
        <v>38417</v>
      </c>
      <c r="O30" s="53">
        <f t="shared" si="6"/>
        <v>44091</v>
      </c>
      <c r="P30" s="53">
        <f t="shared" si="6"/>
        <v>49306</v>
      </c>
      <c r="Q30" s="6"/>
    </row>
  </sheetData>
  <mergeCells count="2">
    <mergeCell ref="J4:Q8"/>
    <mergeCell ref="J10:Q15"/>
  </mergeCells>
  <conditionalFormatting sqref="C3">
    <cfRule type="expression" dxfId="290" priority="2">
      <formula>S4&gt;S6</formula>
    </cfRule>
  </conditionalFormatting>
  <conditionalFormatting sqref="C4">
    <cfRule type="expression" dxfId="289" priority="1">
      <formula>AND(S4&gt;S5,S4&lt;=S6)</formula>
    </cfRule>
  </conditionalFormatting>
  <conditionalFormatting sqref="C5">
    <cfRule type="expression" dxfId="288" priority="3">
      <formula>S4&lt;=S5</formula>
    </cfRule>
  </conditionalFormatting>
  <hyperlinks>
    <hyperlink ref="L1" location="'Dashboard Production Quality'!A1" display="Dashboard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90561" r:id="rId4" name="Spinner 1">
              <controlPr defaultSize="0" autoPict="0">
                <anchor moveWithCells="1" sizeWithCells="1">
                  <from>
                    <xdr:col>9</xdr:col>
                    <xdr:colOff>0</xdr:colOff>
                    <xdr:row>0</xdr:row>
                    <xdr:rowOff>0</xdr:rowOff>
                  </from>
                  <to>
                    <xdr:col>9</xdr:col>
                    <xdr:colOff>603250</xdr:colOff>
                    <xdr:row>1</xdr:row>
                    <xdr:rowOff>184150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6">
    <tabColor rgb="FFFFC000"/>
  </sheetPr>
  <dimension ref="A1:S30"/>
  <sheetViews>
    <sheetView zoomScale="90" zoomScaleNormal="90" zoomScalePageLayoutView="90" workbookViewId="0">
      <pane ySplit="2" topLeftCell="A15" activePane="bottomLeft" state="frozen"/>
      <selection activeCell="D31" sqref="D31"/>
      <selection pane="bottomLeft" activeCell="L1" sqref="L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19" ht="21">
      <c r="A1" s="5" t="s">
        <v>5</v>
      </c>
      <c r="B1" s="5" t="str">
        <f>'Dashboard Production Quality'!A66</f>
        <v>7d</v>
      </c>
      <c r="C1" s="5" t="str">
        <f>'Dashboard Production Quality'!B66</f>
        <v>Power  Efficiency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19">
      <c r="A2" s="4" t="s">
        <v>15</v>
      </c>
      <c r="C2" s="4" t="s">
        <v>46</v>
      </c>
      <c r="R2" s="7"/>
    </row>
    <row r="3" spans="1:19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>
      <c r="C4" s="2" t="s">
        <v>6</v>
      </c>
      <c r="E4" s="11"/>
      <c r="F4" s="11"/>
      <c r="G4" s="11"/>
      <c r="H4" s="11"/>
      <c r="I4" s="11"/>
      <c r="J4" s="205"/>
      <c r="K4" s="206"/>
      <c r="L4" s="206"/>
      <c r="M4" s="206"/>
      <c r="N4" s="206"/>
      <c r="O4" s="206"/>
      <c r="P4" s="206"/>
      <c r="Q4" s="207"/>
      <c r="R4" s="4" t="s">
        <v>26</v>
      </c>
      <c r="S4" s="56">
        <f>INDEX(E27:P27,Actual_month)</f>
        <v>0.75973726931689045</v>
      </c>
    </row>
    <row r="5" spans="1:19" ht="25.5" customHeight="1">
      <c r="C5" s="2" t="s">
        <v>6</v>
      </c>
      <c r="E5" s="11"/>
      <c r="F5" s="11"/>
      <c r="G5" s="11"/>
      <c r="H5" s="11"/>
      <c r="I5" s="11"/>
      <c r="J5" s="208"/>
      <c r="K5" s="209"/>
      <c r="L5" s="209"/>
      <c r="M5" s="209"/>
      <c r="N5" s="209"/>
      <c r="O5" s="209"/>
      <c r="P5" s="209"/>
      <c r="Q5" s="210"/>
      <c r="R5" s="4" t="s">
        <v>27</v>
      </c>
      <c r="S5" s="54">
        <f>INDEX(E26:P26,Actual_month)</f>
        <v>0.68090748863405115</v>
      </c>
    </row>
    <row r="6" spans="1:19">
      <c r="J6" s="208"/>
      <c r="K6" s="209"/>
      <c r="L6" s="209"/>
      <c r="M6" s="209"/>
      <c r="N6" s="209"/>
      <c r="O6" s="209"/>
      <c r="P6" s="209"/>
      <c r="Q6" s="210"/>
      <c r="R6" s="7">
        <v>0.9</v>
      </c>
      <c r="S6" s="54">
        <f>+S5/R6</f>
        <v>0.75656387626005683</v>
      </c>
    </row>
    <row r="7" spans="1:19">
      <c r="J7" s="208"/>
      <c r="K7" s="209"/>
      <c r="L7" s="209"/>
      <c r="M7" s="209"/>
      <c r="N7" s="209"/>
      <c r="O7" s="209"/>
      <c r="P7" s="209"/>
      <c r="Q7" s="210"/>
    </row>
    <row r="8" spans="1:19" ht="15" thickBot="1">
      <c r="J8" s="211"/>
      <c r="K8" s="212"/>
      <c r="L8" s="212"/>
      <c r="M8" s="212"/>
      <c r="N8" s="212"/>
      <c r="O8" s="212"/>
      <c r="P8" s="212"/>
      <c r="Q8" s="213"/>
    </row>
    <row r="9" spans="1:19" ht="15" thickBot="1">
      <c r="J9" s="4" t="s">
        <v>14</v>
      </c>
    </row>
    <row r="10" spans="1:19">
      <c r="J10" s="205"/>
      <c r="K10" s="206"/>
      <c r="L10" s="206"/>
      <c r="M10" s="206"/>
      <c r="N10" s="206"/>
      <c r="O10" s="206"/>
      <c r="P10" s="206"/>
      <c r="Q10" s="207"/>
    </row>
    <row r="11" spans="1:19">
      <c r="J11" s="208"/>
      <c r="K11" s="209"/>
      <c r="L11" s="209"/>
      <c r="M11" s="209"/>
      <c r="N11" s="209"/>
      <c r="O11" s="209"/>
      <c r="P11" s="209"/>
      <c r="Q11" s="210"/>
    </row>
    <row r="12" spans="1:19">
      <c r="J12" s="208"/>
      <c r="K12" s="209"/>
      <c r="L12" s="209"/>
      <c r="M12" s="209"/>
      <c r="N12" s="209"/>
      <c r="O12" s="209"/>
      <c r="P12" s="209"/>
      <c r="Q12" s="210"/>
    </row>
    <row r="13" spans="1:19">
      <c r="J13" s="208"/>
      <c r="K13" s="209"/>
      <c r="L13" s="209"/>
      <c r="M13" s="209"/>
      <c r="N13" s="209"/>
      <c r="O13" s="209"/>
      <c r="P13" s="209"/>
      <c r="Q13" s="210"/>
    </row>
    <row r="14" spans="1:19">
      <c r="J14" s="208"/>
      <c r="K14" s="209"/>
      <c r="L14" s="209"/>
      <c r="M14" s="209"/>
      <c r="N14" s="209"/>
      <c r="O14" s="209"/>
      <c r="P14" s="209"/>
      <c r="Q14" s="210"/>
    </row>
    <row r="15" spans="1:19" ht="15" thickBot="1">
      <c r="J15" s="211"/>
      <c r="K15" s="212"/>
      <c r="L15" s="212"/>
      <c r="M15" s="212"/>
      <c r="N15" s="212"/>
      <c r="O15" s="212"/>
      <c r="P15" s="212"/>
      <c r="Q15" s="213"/>
    </row>
    <row r="18" spans="3:17">
      <c r="C18" s="8" t="s">
        <v>10</v>
      </c>
      <c r="E18" s="12">
        <f>'KPI 6c'!E18</f>
        <v>45839</v>
      </c>
      <c r="F18" s="12">
        <f>'KPI 6c'!F18</f>
        <v>45870</v>
      </c>
      <c r="G18" s="12">
        <f>'KPI 6c'!G18</f>
        <v>45901</v>
      </c>
      <c r="H18" s="12">
        <f>'KPI 6c'!H18</f>
        <v>45931</v>
      </c>
      <c r="I18" s="12">
        <f>'KPI 6c'!I18</f>
        <v>45962</v>
      </c>
      <c r="J18" s="12">
        <f>'KPI 6c'!J18</f>
        <v>45992</v>
      </c>
      <c r="K18" s="12">
        <f>'KPI 6c'!K18</f>
        <v>46023</v>
      </c>
      <c r="L18" s="12">
        <f>'KPI 6c'!L18</f>
        <v>46054</v>
      </c>
      <c r="M18" s="12">
        <f>'KPI 6c'!M18</f>
        <v>46082</v>
      </c>
      <c r="N18" s="12">
        <f>'KPI 6c'!N18</f>
        <v>46113</v>
      </c>
      <c r="O18" s="12">
        <f>'KPI 6c'!O18</f>
        <v>46143</v>
      </c>
      <c r="P18" s="12">
        <f>'KPI 6c'!P18</f>
        <v>46174</v>
      </c>
      <c r="Q18" s="9"/>
    </row>
    <row r="19" spans="3:17">
      <c r="D19" s="4" t="str">
        <f>'KPI 6c'!D19</f>
        <v>Budget 25/26</v>
      </c>
      <c r="E19" s="69">
        <f>Budget2526!E61</f>
        <v>0.91307407407407404</v>
      </c>
      <c r="F19" s="69">
        <f>Budget2526!F61</f>
        <v>0.82176666666666665</v>
      </c>
      <c r="G19" s="69">
        <f>Budget2526!G61</f>
        <v>0.74706060606060598</v>
      </c>
      <c r="H19" s="69">
        <f>Budget2526!H61</f>
        <v>0.68480555555555556</v>
      </c>
      <c r="I19" s="69">
        <f>Budget2526!I61</f>
        <v>0.63212820512820511</v>
      </c>
      <c r="J19" s="69">
        <f>Budget2526!J61</f>
        <v>0.58697619047619043</v>
      </c>
      <c r="K19" s="69">
        <f>Budget2526!K61</f>
        <v>0.54784444444444436</v>
      </c>
      <c r="L19" s="69">
        <f>Budget2526!L61</f>
        <v>0.51360416666666664</v>
      </c>
      <c r="M19" s="69">
        <f>Budget2526!M61</f>
        <v>0.48339215686274506</v>
      </c>
      <c r="N19" s="69">
        <f>Budget2526!N61</f>
        <v>0.45653703703703702</v>
      </c>
      <c r="O19" s="69">
        <f>Budget2526!O61</f>
        <v>0.43250877192982451</v>
      </c>
      <c r="P19" s="69">
        <f>Budget2526!P61</f>
        <v>0.41088333333333332</v>
      </c>
      <c r="Q19" s="54"/>
    </row>
    <row r="20" spans="3:17">
      <c r="D20" s="4" t="str">
        <f>'KPI 6c'!D20</f>
        <v>Actual 25/26</v>
      </c>
      <c r="E20" s="69">
        <f>'ACTUAL 2526'!D61</f>
        <v>0.85943571549248188</v>
      </c>
      <c r="F20" s="69">
        <f>'ACTUAL 2526'!E61</f>
        <v>0.72658730158730156</v>
      </c>
      <c r="G20" s="69">
        <f>'ACTUAL 2526'!F61</f>
        <v>0.79369053580370552</v>
      </c>
      <c r="H20" s="69">
        <f>'ACTUAL 2526'!G61</f>
        <v>0.73987321371011072</v>
      </c>
      <c r="I20" s="69">
        <f>'ACTUAL 2526'!H61</f>
        <v>0.8956908344733242</v>
      </c>
      <c r="J20" s="69">
        <f>'ACTUAL 2526'!I61</f>
        <v>0.65318262938726945</v>
      </c>
      <c r="K20" s="69">
        <f>'ACTUAL 2526'!J61</f>
        <v>0.88554352728912944</v>
      </c>
      <c r="L20" s="69">
        <f>'ACTUAL 2526'!K61</f>
        <v>0.52389439679180128</v>
      </c>
      <c r="M20" s="69" t="e">
        <f>'ACTUAL 2526'!L61</f>
        <v>#DIV/0!</v>
      </c>
      <c r="N20" s="69" t="e">
        <f>'ACTUAL 2526'!M61</f>
        <v>#DIV/0!</v>
      </c>
      <c r="O20" s="69" t="e">
        <f>'ACTUAL 2526'!N61</f>
        <v>#DIV/0!</v>
      </c>
      <c r="P20" s="69" t="e">
        <f>'ACTUAL 2526'!O61</f>
        <v>#DIV/0!</v>
      </c>
      <c r="Q20" s="54"/>
    </row>
    <row r="21" spans="3:17">
      <c r="D21" s="4" t="str">
        <f>'KPI 6c'!D21</f>
        <v>Difference</v>
      </c>
      <c r="E21" s="69">
        <f>IF(E20=0,0,E20-E19)</f>
        <v>-5.363835858159216E-2</v>
      </c>
      <c r="F21" s="69">
        <f t="shared" ref="F21:P21" si="0">IF(F20=0,0,F20-F19)</f>
        <v>-9.5179365079365086E-2</v>
      </c>
      <c r="G21" s="69">
        <f t="shared" si="0"/>
        <v>4.6629929743099541E-2</v>
      </c>
      <c r="H21" s="69">
        <f t="shared" si="0"/>
        <v>5.5067658154555166E-2</v>
      </c>
      <c r="I21" s="69">
        <f t="shared" si="0"/>
        <v>0.26356262934511909</v>
      </c>
      <c r="J21" s="69">
        <f t="shared" si="0"/>
        <v>6.6206438911079024E-2</v>
      </c>
      <c r="K21" s="69">
        <f t="shared" si="0"/>
        <v>0.33769908284468508</v>
      </c>
      <c r="L21" s="69">
        <f t="shared" si="0"/>
        <v>1.0290230125134636E-2</v>
      </c>
      <c r="M21" s="69" t="e">
        <f t="shared" si="0"/>
        <v>#DIV/0!</v>
      </c>
      <c r="N21" s="69" t="e">
        <f t="shared" si="0"/>
        <v>#DIV/0!</v>
      </c>
      <c r="O21" s="69" t="e">
        <f t="shared" si="0"/>
        <v>#DIV/0!</v>
      </c>
      <c r="P21" s="69" t="e">
        <f t="shared" si="0"/>
        <v>#DIV/0!</v>
      </c>
      <c r="Q21" s="54"/>
    </row>
    <row r="22" spans="3:17">
      <c r="D22" s="4" t="str">
        <f>'KPI 6c'!D22</f>
        <v>% realisation</v>
      </c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</row>
    <row r="23" spans="3:17">
      <c r="D23" s="4" t="str">
        <f>'KPI 1a'!D23</f>
        <v>Actual 24/25</v>
      </c>
      <c r="E23" s="10">
        <f>Actual2425!D51</f>
        <v>0.2561145356929807</v>
      </c>
      <c r="F23" s="10">
        <f>Actual2425!E51</f>
        <v>0.48966355897851643</v>
      </c>
      <c r="G23" s="10">
        <f>Actual2425!F51</f>
        <v>0.5278622087132725</v>
      </c>
      <c r="H23" s="10">
        <f>Actual2425!G51</f>
        <v>0.5044610992148465</v>
      </c>
      <c r="I23" s="10">
        <f>Actual2425!H51</f>
        <v>0.4068522483940043</v>
      </c>
      <c r="J23" s="10">
        <f>Actual2425!I51</f>
        <v>0.50871694417238</v>
      </c>
      <c r="K23" s="10">
        <f>Actual2425!J51</f>
        <v>0.65217995001388507</v>
      </c>
      <c r="L23" s="10">
        <f>Actual2425!K51</f>
        <v>1.3637792525323087</v>
      </c>
      <c r="M23" s="10">
        <f>Actual2425!L51</f>
        <v>1.1343159986750579</v>
      </c>
      <c r="N23" s="10">
        <f>Actual2425!M51</f>
        <v>0.81482814468238263</v>
      </c>
      <c r="O23" s="10">
        <f>Actual2425!N51</f>
        <v>1.2245944176346484</v>
      </c>
      <c r="P23" s="10">
        <f>Actual2425!O51</f>
        <v>0.81752625803417467</v>
      </c>
      <c r="Q23" s="54"/>
    </row>
    <row r="24" spans="3:17"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</row>
    <row r="25" spans="3:17">
      <c r="C25" s="8" t="s">
        <v>4</v>
      </c>
      <c r="E25" s="12">
        <f>E18</f>
        <v>45839</v>
      </c>
      <c r="F25" s="12">
        <f t="shared" ref="F25:P25" si="1">F18</f>
        <v>45870</v>
      </c>
      <c r="G25" s="12">
        <f t="shared" si="1"/>
        <v>45901</v>
      </c>
      <c r="H25" s="12">
        <f t="shared" si="1"/>
        <v>45931</v>
      </c>
      <c r="I25" s="12">
        <f t="shared" si="1"/>
        <v>45962</v>
      </c>
      <c r="J25" s="12">
        <f t="shared" si="1"/>
        <v>45992</v>
      </c>
      <c r="K25" s="12">
        <f t="shared" si="1"/>
        <v>46023</v>
      </c>
      <c r="L25" s="12">
        <f t="shared" si="1"/>
        <v>46054</v>
      </c>
      <c r="M25" s="12">
        <f t="shared" si="1"/>
        <v>46082</v>
      </c>
      <c r="N25" s="12">
        <f t="shared" si="1"/>
        <v>46113</v>
      </c>
      <c r="O25" s="12">
        <f t="shared" si="1"/>
        <v>46143</v>
      </c>
      <c r="P25" s="12">
        <f t="shared" si="1"/>
        <v>46174</v>
      </c>
    </row>
    <row r="26" spans="3:17">
      <c r="D26" s="4" t="str">
        <f>D19</f>
        <v>Budget 25/26</v>
      </c>
      <c r="E26" s="69">
        <f>+E19</f>
        <v>0.91307407407407404</v>
      </c>
      <c r="F26" s="69">
        <f>AVERAGE($E19:F19)</f>
        <v>0.86742037037037034</v>
      </c>
      <c r="G26" s="69">
        <f>AVERAGE($E19:G19)</f>
        <v>0.82730044893378218</v>
      </c>
      <c r="H26" s="69">
        <f>AVERAGE($E19:H19)</f>
        <v>0.79167672558922553</v>
      </c>
      <c r="I26" s="69">
        <f>AVERAGE($E19:I19)</f>
        <v>0.75976702149702147</v>
      </c>
      <c r="J26" s="69">
        <f>AVERAGE($E19:J19)</f>
        <v>0.73096854966021629</v>
      </c>
      <c r="K26" s="69">
        <f>AVERAGE($E19:K19)</f>
        <v>0.70480796320082029</v>
      </c>
      <c r="L26" s="69">
        <f>AVERAGE($E19:L19)</f>
        <v>0.68090748863405115</v>
      </c>
      <c r="M26" s="69">
        <f>AVERAGE($E19:M19)</f>
        <v>0.65896134065946166</v>
      </c>
      <c r="N26" s="69">
        <f>AVERAGE($E19:N19)</f>
        <v>0.63871891029721917</v>
      </c>
      <c r="O26" s="69">
        <f>AVERAGE($E19:O19)</f>
        <v>0.61997253408200148</v>
      </c>
      <c r="P26" s="69">
        <f>AVERAGE($E19:P19)</f>
        <v>0.60254843401961244</v>
      </c>
    </row>
    <row r="27" spans="3:17">
      <c r="D27" s="4" t="str">
        <f>D20</f>
        <v>Actual 25/26</v>
      </c>
      <c r="E27" s="69">
        <f>+E20</f>
        <v>0.85943571549248188</v>
      </c>
      <c r="F27" s="69">
        <f>AVERAGE($E20:F20)</f>
        <v>0.79301150853989166</v>
      </c>
      <c r="G27" s="69">
        <f>AVERAGE($E20:G20)</f>
        <v>0.79323785096116295</v>
      </c>
      <c r="H27" s="69">
        <f>AVERAGE($E20:H20)</f>
        <v>0.77989669164839992</v>
      </c>
      <c r="I27" s="69">
        <f>AVERAGE($E20:I20)</f>
        <v>0.80305552021338467</v>
      </c>
      <c r="J27" s="69">
        <f>AVERAGE($E20:J20)</f>
        <v>0.77807670507569882</v>
      </c>
      <c r="K27" s="69">
        <f>AVERAGE($E20:K20)</f>
        <v>0.793429108249046</v>
      </c>
      <c r="L27" s="69">
        <f>AVERAGE($E20:L20)</f>
        <v>0.75973726931689045</v>
      </c>
      <c r="M27" s="69" t="e">
        <f>AVERAGE($E20:M20)</f>
        <v>#DIV/0!</v>
      </c>
      <c r="N27" s="69" t="e">
        <f>AVERAGE($E20:N20)</f>
        <v>#DIV/0!</v>
      </c>
      <c r="O27" s="69" t="e">
        <f>AVERAGE($E20:O20)</f>
        <v>#DIV/0!</v>
      </c>
      <c r="P27" s="69" t="e">
        <f>AVERAGE($E20:P20)</f>
        <v>#DIV/0!</v>
      </c>
    </row>
    <row r="28" spans="3:17">
      <c r="D28" s="4" t="str">
        <f>D21</f>
        <v>Difference</v>
      </c>
      <c r="E28" s="69">
        <f>SUM($E21:E21)</f>
        <v>-5.363835858159216E-2</v>
      </c>
      <c r="F28" s="69">
        <f>AVERAGE($E21:F21)</f>
        <v>-7.4408861830478623E-2</v>
      </c>
      <c r="G28" s="69">
        <f>SUM($E21:G21)</f>
        <v>-0.10218779391785771</v>
      </c>
      <c r="H28" s="69">
        <f>SUM($E21:H21)</f>
        <v>-4.712013576330254E-2</v>
      </c>
      <c r="I28" s="69">
        <f>SUM($E21:I21)</f>
        <v>0.21644249358181655</v>
      </c>
      <c r="J28" s="69">
        <f>SUM($E21:J21)</f>
        <v>0.28264893249289558</v>
      </c>
      <c r="K28" s="69">
        <f>SUM($E21:K21)</f>
        <v>0.62034801533758066</v>
      </c>
      <c r="L28" s="69">
        <f>SUM($E21:L21)</f>
        <v>0.6306382454627153</v>
      </c>
      <c r="M28" s="69" t="e">
        <f>SUM($E21:M21)</f>
        <v>#DIV/0!</v>
      </c>
      <c r="N28" s="69" t="e">
        <f>SUM($E21:N21)</f>
        <v>#DIV/0!</v>
      </c>
      <c r="O28" s="69" t="e">
        <f>SUM($E21:O21)</f>
        <v>#DIV/0!</v>
      </c>
      <c r="P28" s="69" t="e">
        <f>SUM($E21:P21)</f>
        <v>#DIV/0!</v>
      </c>
    </row>
    <row r="29" spans="3:17">
      <c r="D29" s="4" t="str">
        <f>D22</f>
        <v>% realisation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spans="3:17">
      <c r="D30" s="4" t="str">
        <f>'KPI 1a'!D30</f>
        <v>Actual 24/25</v>
      </c>
      <c r="E30" s="10">
        <f>AVERAGE($E23)</f>
        <v>0.2561145356929807</v>
      </c>
      <c r="F30" s="10">
        <f>AVERAGE($E23:F23)</f>
        <v>0.37288904733574857</v>
      </c>
      <c r="G30" s="10">
        <f>AVERAGE($E23:G23)</f>
        <v>0.42454676779492323</v>
      </c>
      <c r="H30" s="10">
        <f>AVERAGE($E23:H23)</f>
        <v>0.44452535064990406</v>
      </c>
      <c r="I30" s="10">
        <f>AVERAGE($E23:I23)</f>
        <v>0.43699073019872409</v>
      </c>
      <c r="J30" s="10">
        <f>AVERAGE($E23:J23)</f>
        <v>0.4489450991943334</v>
      </c>
      <c r="K30" s="10">
        <f>AVERAGE($E23:K23)</f>
        <v>0.47797864931141226</v>
      </c>
      <c r="L30" s="10">
        <f>AVERAGE($E23:L23)</f>
        <v>0.58870372471402432</v>
      </c>
      <c r="M30" s="10">
        <f>AVERAGE($E23:M23)</f>
        <v>0.64932731070969474</v>
      </c>
      <c r="N30" s="10">
        <f>AVERAGE($E23:N23)</f>
        <v>0.66587739410696356</v>
      </c>
      <c r="O30" s="10">
        <f>AVERAGE($E23:O23)</f>
        <v>0.71666985079129852</v>
      </c>
      <c r="P30" s="10">
        <f>AVERAGE($E23:P23)</f>
        <v>0.72507455139487165</v>
      </c>
    </row>
  </sheetData>
  <mergeCells count="2">
    <mergeCell ref="J4:Q8"/>
    <mergeCell ref="J10:Q15"/>
  </mergeCells>
  <conditionalFormatting sqref="C3">
    <cfRule type="expression" dxfId="287" priority="2">
      <formula>S4&gt;S6</formula>
    </cfRule>
  </conditionalFormatting>
  <conditionalFormatting sqref="C4">
    <cfRule type="expression" dxfId="286" priority="1">
      <formula>AND(S4&gt;S5,S4&lt;=S6)</formula>
    </cfRule>
  </conditionalFormatting>
  <conditionalFormatting sqref="C5">
    <cfRule type="expression" dxfId="285" priority="3">
      <formula>S4&lt;=S5</formula>
    </cfRule>
  </conditionalFormatting>
  <hyperlinks>
    <hyperlink ref="L1" location="'Dashboard Production Quality'!A1" display="Dashboard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91585" r:id="rId4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7">
    <tabColor rgb="FFFFC000"/>
  </sheetPr>
  <dimension ref="A1:T30"/>
  <sheetViews>
    <sheetView zoomScale="90" zoomScaleNormal="90" zoomScalePageLayoutView="90" workbookViewId="0">
      <pane ySplit="2" topLeftCell="A12" activePane="bottomLeft" state="frozen"/>
      <selection activeCell="D31" sqref="D31"/>
      <selection pane="bottomLeft" activeCell="L1" sqref="L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>
      <c r="A1" s="5" t="s">
        <v>5</v>
      </c>
      <c r="B1" s="5" t="str">
        <f>'Dashboard Production Quality'!A67</f>
        <v>7e</v>
      </c>
      <c r="C1" s="5" t="str">
        <f>'Dashboard Production Quality'!B67</f>
        <v>Production Loss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20">
      <c r="A2" s="4" t="s">
        <v>15</v>
      </c>
      <c r="C2" s="4" t="s">
        <v>16</v>
      </c>
      <c r="R2" s="7"/>
    </row>
    <row r="3" spans="1:20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27">
        <f>INDEX(E27:P27,Actual_month)</f>
        <v>3183</v>
      </c>
      <c r="T4" s="26"/>
    </row>
    <row r="5" spans="1:20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26">
        <f>INDEX(E26:P26,Actual_month)</f>
        <v>3</v>
      </c>
      <c r="T5" s="26"/>
    </row>
    <row r="6" spans="1:20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26">
        <f>+S5/R6</f>
        <v>3.333333333333333</v>
      </c>
      <c r="T6" s="26"/>
    </row>
    <row r="7" spans="1:20">
      <c r="J7" s="199"/>
      <c r="K7" s="200"/>
      <c r="L7" s="200"/>
      <c r="M7" s="200"/>
      <c r="N7" s="200"/>
      <c r="O7" s="200"/>
      <c r="P7" s="200"/>
      <c r="Q7" s="201"/>
    </row>
    <row r="8" spans="1:20" ht="15" thickBot="1">
      <c r="J8" s="202"/>
      <c r="K8" s="203"/>
      <c r="L8" s="203"/>
      <c r="M8" s="203"/>
      <c r="N8" s="203"/>
      <c r="O8" s="203"/>
      <c r="P8" s="203"/>
      <c r="Q8" s="204"/>
    </row>
    <row r="9" spans="1:20" ht="15" thickBot="1">
      <c r="J9" s="4" t="s">
        <v>14</v>
      </c>
    </row>
    <row r="10" spans="1:20">
      <c r="J10" s="196"/>
      <c r="K10" s="197"/>
      <c r="L10" s="197"/>
      <c r="M10" s="197"/>
      <c r="N10" s="197"/>
      <c r="O10" s="197"/>
      <c r="P10" s="197"/>
      <c r="Q10" s="198"/>
    </row>
    <row r="11" spans="1:20">
      <c r="J11" s="199"/>
      <c r="K11" s="200"/>
      <c r="L11" s="200"/>
      <c r="M11" s="200"/>
      <c r="N11" s="200"/>
      <c r="O11" s="200"/>
      <c r="P11" s="200"/>
      <c r="Q11" s="201"/>
    </row>
    <row r="12" spans="1:20">
      <c r="J12" s="199"/>
      <c r="K12" s="200"/>
      <c r="L12" s="200"/>
      <c r="M12" s="200"/>
      <c r="N12" s="200"/>
      <c r="O12" s="200"/>
      <c r="P12" s="200"/>
      <c r="Q12" s="201"/>
    </row>
    <row r="13" spans="1:20">
      <c r="J13" s="199"/>
      <c r="K13" s="200"/>
      <c r="L13" s="200"/>
      <c r="M13" s="200"/>
      <c r="N13" s="200"/>
      <c r="O13" s="200"/>
      <c r="P13" s="200"/>
      <c r="Q13" s="201"/>
    </row>
    <row r="14" spans="1:20">
      <c r="J14" s="199"/>
      <c r="K14" s="200"/>
      <c r="L14" s="200"/>
      <c r="M14" s="200"/>
      <c r="N14" s="200"/>
      <c r="O14" s="200"/>
      <c r="P14" s="200"/>
      <c r="Q14" s="201"/>
    </row>
    <row r="15" spans="1:20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'KPI 16a'!E18</f>
        <v>45839</v>
      </c>
      <c r="F18" s="12">
        <f>'KPI 16a'!F18</f>
        <v>45870</v>
      </c>
      <c r="G18" s="12">
        <f>'KPI 16a'!G18</f>
        <v>45901</v>
      </c>
      <c r="H18" s="12">
        <f>'KPI 16a'!H18</f>
        <v>45931</v>
      </c>
      <c r="I18" s="12">
        <f>'KPI 16a'!I18</f>
        <v>45962</v>
      </c>
      <c r="J18" s="12">
        <f>'KPI 16a'!J18</f>
        <v>45992</v>
      </c>
      <c r="K18" s="12">
        <f>'KPI 16a'!K18</f>
        <v>46023</v>
      </c>
      <c r="L18" s="12">
        <f>'KPI 16a'!L18</f>
        <v>46054</v>
      </c>
      <c r="M18" s="12">
        <f>'KPI 16a'!M18</f>
        <v>46082</v>
      </c>
      <c r="N18" s="12">
        <f>'KPI 16a'!N18</f>
        <v>46113</v>
      </c>
      <c r="O18" s="12">
        <f>'KPI 16a'!O18</f>
        <v>46143</v>
      </c>
      <c r="P18" s="12">
        <f>'KPI 16a'!P18</f>
        <v>46174</v>
      </c>
      <c r="Q18" s="12" t="s">
        <v>0</v>
      </c>
    </row>
    <row r="19" spans="3:17">
      <c r="D19" s="4" t="str">
        <f>'KPI 16a'!D19</f>
        <v>Budget 25/26</v>
      </c>
      <c r="E19" s="6">
        <f>Budget2526!E68</f>
        <v>0</v>
      </c>
      <c r="F19" s="6">
        <f>Budget2526!F68</f>
        <v>0</v>
      </c>
      <c r="G19" s="6">
        <f>Budget2526!G68</f>
        <v>0</v>
      </c>
      <c r="H19" s="6">
        <f>Budget2526!H68</f>
        <v>0</v>
      </c>
      <c r="I19" s="6">
        <f>Budget2526!I68</f>
        <v>0</v>
      </c>
      <c r="J19" s="6">
        <f>Budget2526!J68</f>
        <v>1</v>
      </c>
      <c r="K19" s="6">
        <f>Budget2526!K68</f>
        <v>1</v>
      </c>
      <c r="L19" s="6">
        <f>Budget2526!L68</f>
        <v>1</v>
      </c>
      <c r="M19" s="6">
        <f>Budget2526!M68</f>
        <v>1</v>
      </c>
      <c r="N19" s="6">
        <f>Budget2526!N68</f>
        <v>1</v>
      </c>
      <c r="O19" s="6">
        <f>Budget2526!O68</f>
        <v>1</v>
      </c>
      <c r="P19" s="6">
        <f>Budget2526!P68</f>
        <v>1</v>
      </c>
      <c r="Q19" s="6">
        <f>Budget2526!Q68</f>
        <v>0</v>
      </c>
    </row>
    <row r="20" spans="3:17">
      <c r="D20" s="4" t="str">
        <f>'KPI 16a'!D20</f>
        <v>Actual 25/26</v>
      </c>
      <c r="E20" s="6">
        <f>'ACTUAL 2526'!D62</f>
        <v>132</v>
      </c>
      <c r="F20" s="6">
        <f>'ACTUAL 2526'!E62</f>
        <v>383</v>
      </c>
      <c r="G20" s="6">
        <f>'ACTUAL 2526'!F62</f>
        <v>520</v>
      </c>
      <c r="H20" s="6">
        <f>'ACTUAL 2526'!G62</f>
        <v>95</v>
      </c>
      <c r="I20" s="6">
        <f>'ACTUAL 2526'!H62</f>
        <v>255</v>
      </c>
      <c r="J20" s="6">
        <f>'ACTUAL 2526'!I62</f>
        <v>892</v>
      </c>
      <c r="K20" s="6">
        <f>'ACTUAL 2526'!J62</f>
        <v>570</v>
      </c>
      <c r="L20" s="6">
        <f>'ACTUAL 2526'!K62</f>
        <v>336</v>
      </c>
      <c r="M20" s="6">
        <f>'ACTUAL 2526'!L62</f>
        <v>0</v>
      </c>
      <c r="N20" s="6">
        <f>'ACTUAL 2526'!M62</f>
        <v>0</v>
      </c>
      <c r="O20" s="6">
        <f>'ACTUAL 2526'!N62</f>
        <v>0</v>
      </c>
      <c r="P20" s="6">
        <f>'ACTUAL 2526'!O62</f>
        <v>0</v>
      </c>
      <c r="Q20" s="6"/>
    </row>
    <row r="21" spans="3:17">
      <c r="D21" s="4" t="str">
        <f>'KPI 16a'!D21</f>
        <v>Difference</v>
      </c>
      <c r="E21" s="6">
        <f>IF(E20=0,0,E20-E19)</f>
        <v>132</v>
      </c>
      <c r="F21" s="6">
        <f t="shared" ref="F21:P21" si="0">IF(F20=0,0,F20-F19)</f>
        <v>383</v>
      </c>
      <c r="G21" s="6">
        <f t="shared" si="0"/>
        <v>520</v>
      </c>
      <c r="H21" s="6">
        <f t="shared" si="0"/>
        <v>95</v>
      </c>
      <c r="I21" s="6">
        <f t="shared" si="0"/>
        <v>255</v>
      </c>
      <c r="J21" s="6">
        <f t="shared" si="0"/>
        <v>891</v>
      </c>
      <c r="K21" s="6">
        <f t="shared" si="0"/>
        <v>569</v>
      </c>
      <c r="L21" s="6">
        <f t="shared" si="0"/>
        <v>335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/>
    </row>
    <row r="22" spans="3:17">
      <c r="D22" s="4" t="str">
        <f>'KPI 16a'!D22</f>
        <v>% realisation</v>
      </c>
      <c r="E22" s="10" t="e">
        <f>E20/E19</f>
        <v>#DIV/0!</v>
      </c>
      <c r="F22" s="10" t="e">
        <f t="shared" ref="F22:P22" si="1">F20/F19</f>
        <v>#DIV/0!</v>
      </c>
      <c r="G22" s="10" t="e">
        <f t="shared" si="1"/>
        <v>#DIV/0!</v>
      </c>
      <c r="H22" s="10" t="e">
        <f t="shared" si="1"/>
        <v>#DIV/0!</v>
      </c>
      <c r="I22" s="10" t="e">
        <f t="shared" si="1"/>
        <v>#DIV/0!</v>
      </c>
      <c r="J22" s="10">
        <f t="shared" si="1"/>
        <v>892</v>
      </c>
      <c r="K22" s="10">
        <f t="shared" si="1"/>
        <v>570</v>
      </c>
      <c r="L22" s="10">
        <f t="shared" si="1"/>
        <v>336</v>
      </c>
      <c r="M22" s="10">
        <f t="shared" si="1"/>
        <v>0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10"/>
    </row>
    <row r="23" spans="3:17">
      <c r="D23" s="4" t="str">
        <f>'KPI 1a'!D23</f>
        <v>Actual 24/25</v>
      </c>
      <c r="E23" s="6">
        <f>Actual2425!D52</f>
        <v>0</v>
      </c>
      <c r="F23" s="6">
        <f>Actual2425!E52</f>
        <v>0</v>
      </c>
      <c r="G23" s="6">
        <f>Actual2425!F52</f>
        <v>0</v>
      </c>
      <c r="H23" s="6">
        <f>Actual2425!G52</f>
        <v>0</v>
      </c>
      <c r="I23" s="6">
        <f>Actual2425!H52</f>
        <v>0</v>
      </c>
      <c r="J23" s="6">
        <f>Actual2425!I52</f>
        <v>0</v>
      </c>
      <c r="K23" s="6">
        <f>Actual2425!J52</f>
        <v>0</v>
      </c>
      <c r="L23" s="6">
        <f>Actual2425!K52</f>
        <v>0</v>
      </c>
      <c r="M23" s="6">
        <f>Actual2425!L52</f>
        <v>155</v>
      </c>
      <c r="N23" s="6">
        <f>Actual2425!M52</f>
        <v>443.51685393258413</v>
      </c>
      <c r="O23" s="6">
        <f>Actual2425!N52</f>
        <v>219.887640449434</v>
      </c>
      <c r="P23" s="6">
        <f>Actual2425!O52</f>
        <v>0</v>
      </c>
      <c r="Q23" s="6"/>
    </row>
    <row r="25" spans="3:17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>
      <c r="D26" s="4" t="str">
        <f>D19</f>
        <v>Budget 25/26</v>
      </c>
      <c r="E26" s="6">
        <f>SUM($E19:E19)</f>
        <v>0</v>
      </c>
      <c r="F26" s="6">
        <f>SUM($E19:F19)</f>
        <v>0</v>
      </c>
      <c r="G26" s="6">
        <f>SUM($E19:G19)</f>
        <v>0</v>
      </c>
      <c r="H26" s="6">
        <f>SUM($E19:H19)</f>
        <v>0</v>
      </c>
      <c r="I26" s="6">
        <f>SUM($E19:I19)</f>
        <v>0</v>
      </c>
      <c r="J26" s="6">
        <f>SUM($E19:J19)</f>
        <v>1</v>
      </c>
      <c r="K26" s="6">
        <f>SUM($E19:K19)</f>
        <v>2</v>
      </c>
      <c r="L26" s="6">
        <f>SUM($E19:L19)</f>
        <v>3</v>
      </c>
      <c r="M26" s="6">
        <f>SUM($E19:M19)</f>
        <v>4</v>
      </c>
      <c r="N26" s="6">
        <f>SUM($E19:N19)</f>
        <v>5</v>
      </c>
      <c r="O26" s="6">
        <f>SUM($E19:O19)</f>
        <v>6</v>
      </c>
      <c r="P26" s="6">
        <f>SUM($E19:P19)</f>
        <v>7</v>
      </c>
      <c r="Q26" s="6"/>
    </row>
    <row r="27" spans="3:17">
      <c r="D27" s="4" t="str">
        <f>D20</f>
        <v>Actual 25/26</v>
      </c>
      <c r="E27" s="6">
        <f>SUM($E20:E20)</f>
        <v>132</v>
      </c>
      <c r="F27" s="6">
        <f>SUM($E20:F20)</f>
        <v>515</v>
      </c>
      <c r="G27" s="6">
        <f>SUM($E20:G20)</f>
        <v>1035</v>
      </c>
      <c r="H27" s="6">
        <f>SUM($E20:H20)</f>
        <v>1130</v>
      </c>
      <c r="I27" s="6">
        <f>SUM($E20:I20)</f>
        <v>1385</v>
      </c>
      <c r="J27" s="6">
        <f>SUM($E20:J20)</f>
        <v>2277</v>
      </c>
      <c r="K27" s="6">
        <f>SUM($E20:K20)</f>
        <v>2847</v>
      </c>
      <c r="L27" s="6">
        <f>SUM($E20:L20)</f>
        <v>3183</v>
      </c>
      <c r="M27" s="6">
        <f>SUM($E20:M20)</f>
        <v>3183</v>
      </c>
      <c r="N27" s="6">
        <f>SUM($E20:N20)</f>
        <v>3183</v>
      </c>
      <c r="O27" s="6">
        <f>SUM($E20:O20)</f>
        <v>3183</v>
      </c>
      <c r="P27" s="6">
        <f>SUM($E20:P20)</f>
        <v>3183</v>
      </c>
      <c r="Q27" s="6"/>
    </row>
    <row r="28" spans="3:17">
      <c r="D28" s="4" t="str">
        <f>D21</f>
        <v>Difference</v>
      </c>
      <c r="E28" s="6">
        <f>IF(E27=0,0,E27-E26)</f>
        <v>132</v>
      </c>
      <c r="F28" s="6">
        <f t="shared" ref="F28:P28" si="3">IF(F27=0,0,F27-F26)</f>
        <v>515</v>
      </c>
      <c r="G28" s="6">
        <f t="shared" si="3"/>
        <v>1035</v>
      </c>
      <c r="H28" s="6">
        <f t="shared" si="3"/>
        <v>1130</v>
      </c>
      <c r="I28" s="6">
        <f t="shared" si="3"/>
        <v>1385</v>
      </c>
      <c r="J28" s="6">
        <f t="shared" si="3"/>
        <v>2276</v>
      </c>
      <c r="K28" s="6">
        <f t="shared" si="3"/>
        <v>2845</v>
      </c>
      <c r="L28" s="6">
        <f t="shared" si="3"/>
        <v>3180</v>
      </c>
      <c r="M28" s="6">
        <f t="shared" si="3"/>
        <v>3179</v>
      </c>
      <c r="N28" s="6">
        <f t="shared" si="3"/>
        <v>3178</v>
      </c>
      <c r="O28" s="6">
        <f t="shared" si="3"/>
        <v>3177</v>
      </c>
      <c r="P28" s="6">
        <f t="shared" si="3"/>
        <v>3176</v>
      </c>
      <c r="Q28" s="6"/>
    </row>
    <row r="29" spans="3:17">
      <c r="D29" s="4" t="str">
        <f>D22</f>
        <v>% realisation</v>
      </c>
      <c r="E29" s="10" t="e">
        <f t="shared" ref="E29:P29" si="4">E27/E26</f>
        <v>#DIV/0!</v>
      </c>
      <c r="F29" s="10" t="e">
        <f t="shared" si="4"/>
        <v>#DIV/0!</v>
      </c>
      <c r="G29" s="10" t="e">
        <f t="shared" si="4"/>
        <v>#DIV/0!</v>
      </c>
      <c r="H29" s="10" t="e">
        <f t="shared" si="4"/>
        <v>#DIV/0!</v>
      </c>
      <c r="I29" s="10" t="e">
        <f t="shared" si="4"/>
        <v>#DIV/0!</v>
      </c>
      <c r="J29" s="10">
        <f t="shared" si="4"/>
        <v>2277</v>
      </c>
      <c r="K29" s="10">
        <f t="shared" si="4"/>
        <v>1423.5</v>
      </c>
      <c r="L29" s="10">
        <f t="shared" si="4"/>
        <v>1061</v>
      </c>
      <c r="M29" s="10">
        <f t="shared" si="4"/>
        <v>795.75</v>
      </c>
      <c r="N29" s="10">
        <f t="shared" si="4"/>
        <v>636.6</v>
      </c>
      <c r="O29" s="10">
        <f t="shared" si="4"/>
        <v>530.5</v>
      </c>
      <c r="P29" s="10">
        <f t="shared" si="4"/>
        <v>454.71428571428572</v>
      </c>
      <c r="Q29" s="6"/>
    </row>
    <row r="30" spans="3:17">
      <c r="D30" s="4" t="str">
        <f>'KPI 1a'!D30</f>
        <v>Actual 24/25</v>
      </c>
      <c r="E30" s="6">
        <f>SUM($E23:E23)</f>
        <v>0</v>
      </c>
      <c r="F30" s="6">
        <f>SUM($E23:F23)</f>
        <v>0</v>
      </c>
      <c r="G30" s="6">
        <f>SUM($E23:G23)</f>
        <v>0</v>
      </c>
      <c r="H30" s="6">
        <f>SUM($E23:H23)</f>
        <v>0</v>
      </c>
      <c r="I30" s="6">
        <f>SUM($E23:I23)</f>
        <v>0</v>
      </c>
      <c r="J30" s="6">
        <f>SUM($E23:J23)</f>
        <v>0</v>
      </c>
      <c r="K30" s="6">
        <f>SUM($E23:K23)</f>
        <v>0</v>
      </c>
      <c r="L30" s="6">
        <f>SUM($E23:L23)</f>
        <v>0</v>
      </c>
      <c r="M30" s="6">
        <f>SUM($E23:M23)</f>
        <v>155</v>
      </c>
      <c r="N30" s="6">
        <f>SUM($E23:N23)</f>
        <v>598.51685393258413</v>
      </c>
      <c r="O30" s="6">
        <f>SUM($E23:O23)</f>
        <v>818.40449438201813</v>
      </c>
      <c r="P30" s="6">
        <f>SUM($E23:P23)</f>
        <v>818.40449438201813</v>
      </c>
      <c r="Q30" s="6"/>
    </row>
  </sheetData>
  <mergeCells count="2">
    <mergeCell ref="J4:Q8"/>
    <mergeCell ref="J10:Q15"/>
  </mergeCells>
  <conditionalFormatting sqref="C3">
    <cfRule type="expression" dxfId="284" priority="2">
      <formula>S4&gt;S6</formula>
    </cfRule>
  </conditionalFormatting>
  <conditionalFormatting sqref="C4">
    <cfRule type="expression" dxfId="283" priority="1">
      <formula>AND(S4&gt;S5,S4&lt;=S6)</formula>
    </cfRule>
  </conditionalFormatting>
  <conditionalFormatting sqref="C5">
    <cfRule type="expression" dxfId="282" priority="3">
      <formula>S4&lt;=S5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92609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8">
    <tabColor rgb="FFFFC000"/>
  </sheetPr>
  <dimension ref="A1:T30"/>
  <sheetViews>
    <sheetView zoomScale="90" zoomScaleNormal="90" zoomScalePageLayoutView="90" workbookViewId="0">
      <pane ySplit="2" topLeftCell="A3" activePane="bottomLeft" state="frozen"/>
      <selection activeCell="D31" sqref="D31"/>
      <selection pane="bottomLeft" activeCell="E19" sqref="E19"/>
    </sheetView>
  </sheetViews>
  <sheetFormatPr defaultColWidth="9.1796875" defaultRowHeight="14.5"/>
  <cols>
    <col min="1" max="1" width="9.1796875" style="4"/>
    <col min="2" max="2" width="5.1796875" style="4" customWidth="1"/>
    <col min="3" max="3" width="29.81640625" style="4" bestFit="1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>
      <c r="A1" s="5" t="s">
        <v>5</v>
      </c>
      <c r="B1" s="5" t="str">
        <f>'Dashboard Production Quality'!A69</f>
        <v>8a</v>
      </c>
      <c r="C1" s="5" t="str">
        <f>'Dashboard Production Quality'!B69</f>
        <v>Water Volume Abstracted</v>
      </c>
      <c r="D1" s="5" t="str">
        <f>'Dashboard Production Quality'!C69</f>
        <v>M3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20">
      <c r="A2" s="4" t="s">
        <v>15</v>
      </c>
      <c r="C2" s="4" t="s">
        <v>16</v>
      </c>
      <c r="R2" s="7"/>
    </row>
    <row r="3" spans="1:20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27">
        <f>INDEX(E27:P27,Actual_month)</f>
        <v>0</v>
      </c>
      <c r="T4" s="26"/>
    </row>
    <row r="5" spans="1:20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26">
        <f>INDEX(E26:P26,Actual_month)</f>
        <v>150</v>
      </c>
      <c r="T5" s="26"/>
    </row>
    <row r="6" spans="1:20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26">
        <f>+S5*R6</f>
        <v>135</v>
      </c>
      <c r="T6" s="26"/>
    </row>
    <row r="7" spans="1:20">
      <c r="J7" s="199"/>
      <c r="K7" s="200"/>
      <c r="L7" s="200"/>
      <c r="M7" s="200"/>
      <c r="N7" s="200"/>
      <c r="O7" s="200"/>
      <c r="P7" s="200"/>
      <c r="Q7" s="201"/>
    </row>
    <row r="8" spans="1:20" ht="15" thickBot="1">
      <c r="J8" s="202"/>
      <c r="K8" s="203"/>
      <c r="L8" s="203"/>
      <c r="M8" s="203"/>
      <c r="N8" s="203"/>
      <c r="O8" s="203"/>
      <c r="P8" s="203"/>
      <c r="Q8" s="204"/>
    </row>
    <row r="9" spans="1:20" ht="15" thickBot="1">
      <c r="J9" s="4" t="s">
        <v>14</v>
      </c>
    </row>
    <row r="10" spans="1:20">
      <c r="J10" s="196"/>
      <c r="K10" s="197"/>
      <c r="L10" s="197"/>
      <c r="M10" s="197"/>
      <c r="N10" s="197"/>
      <c r="O10" s="197"/>
      <c r="P10" s="197"/>
      <c r="Q10" s="198"/>
    </row>
    <row r="11" spans="1:20">
      <c r="J11" s="199"/>
      <c r="K11" s="200"/>
      <c r="L11" s="200"/>
      <c r="M11" s="200"/>
      <c r="N11" s="200"/>
      <c r="O11" s="200"/>
      <c r="P11" s="200"/>
      <c r="Q11" s="201"/>
    </row>
    <row r="12" spans="1:20">
      <c r="J12" s="199"/>
      <c r="K12" s="200"/>
      <c r="L12" s="200"/>
      <c r="M12" s="200"/>
      <c r="N12" s="200"/>
      <c r="O12" s="200"/>
      <c r="P12" s="200"/>
      <c r="Q12" s="201"/>
    </row>
    <row r="13" spans="1:20">
      <c r="J13" s="199"/>
      <c r="K13" s="200"/>
      <c r="L13" s="200"/>
      <c r="M13" s="200"/>
      <c r="N13" s="200"/>
      <c r="O13" s="200"/>
      <c r="P13" s="200"/>
      <c r="Q13" s="201"/>
    </row>
    <row r="14" spans="1:20">
      <c r="J14" s="199"/>
      <c r="K14" s="200"/>
      <c r="L14" s="200"/>
      <c r="M14" s="200"/>
      <c r="N14" s="200"/>
      <c r="O14" s="200"/>
      <c r="P14" s="200"/>
      <c r="Q14" s="201"/>
    </row>
    <row r="15" spans="1:20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12" t="s">
        <v>0</v>
      </c>
    </row>
    <row r="19" spans="3:17">
      <c r="D19" s="4" t="str">
        <f>'KPI 1a'!D19</f>
        <v>Budget 25/26</v>
      </c>
      <c r="E19" s="6">
        <f>Budget2526!E64</f>
        <v>0</v>
      </c>
      <c r="F19" s="6">
        <f>Budget2526!F64</f>
        <v>0</v>
      </c>
      <c r="G19" s="6">
        <f>Budget2526!G64</f>
        <v>0</v>
      </c>
      <c r="H19" s="6">
        <f>Budget2526!H64</f>
        <v>0</v>
      </c>
      <c r="I19" s="6">
        <f>Budget2526!I64</f>
        <v>0</v>
      </c>
      <c r="J19" s="6">
        <f>Budget2526!J64</f>
        <v>50</v>
      </c>
      <c r="K19" s="6">
        <f>Budget2526!K64</f>
        <v>50</v>
      </c>
      <c r="L19" s="6">
        <f>Budget2526!L64</f>
        <v>50</v>
      </c>
      <c r="M19" s="6">
        <f>Budget2526!M64</f>
        <v>50</v>
      </c>
      <c r="N19" s="6">
        <f>Budget2526!N64</f>
        <v>50</v>
      </c>
      <c r="O19" s="6">
        <f>Budget2526!O64</f>
        <v>50</v>
      </c>
      <c r="P19" s="6">
        <f>Budget2526!P64</f>
        <v>50</v>
      </c>
      <c r="Q19" s="6">
        <f>SUM(E19:P19)</f>
        <v>350</v>
      </c>
    </row>
    <row r="20" spans="3:17">
      <c r="D20" s="4" t="str">
        <f>'KPI 1a'!D20</f>
        <v>Actual 25/26</v>
      </c>
      <c r="E20" s="6">
        <f>'ACTUAL 2526'!D64</f>
        <v>0</v>
      </c>
      <c r="F20" s="6">
        <f>'ACTUAL 2526'!E64</f>
        <v>0</v>
      </c>
      <c r="G20" s="6">
        <f>'ACTUAL 2526'!F64</f>
        <v>0</v>
      </c>
      <c r="H20" s="6">
        <f>'ACTUAL 2526'!G64</f>
        <v>0</v>
      </c>
      <c r="I20" s="6">
        <f>'ACTUAL 2526'!H64</f>
        <v>0</v>
      </c>
      <c r="J20" s="6">
        <f>'ACTUAL 2526'!I64</f>
        <v>0</v>
      </c>
      <c r="K20" s="6">
        <f>'ACTUAL 2526'!J64</f>
        <v>0</v>
      </c>
      <c r="L20" s="6">
        <f>'ACTUAL 2526'!K64</f>
        <v>0</v>
      </c>
      <c r="M20" s="6">
        <f>'ACTUAL 2526'!L64</f>
        <v>0</v>
      </c>
      <c r="N20" s="6">
        <f>'ACTUAL 2526'!M64</f>
        <v>0</v>
      </c>
      <c r="O20" s="6">
        <f>'ACTUAL 2526'!N64</f>
        <v>0</v>
      </c>
      <c r="P20" s="6">
        <f>'ACTUAL 2526'!O64</f>
        <v>0</v>
      </c>
      <c r="Q20" s="6">
        <f>SUM(E20:P20)</f>
        <v>0</v>
      </c>
    </row>
    <row r="21" spans="3:17">
      <c r="D21" s="4" t="str">
        <f>'KPI 1a'!D21</f>
        <v>Difference</v>
      </c>
      <c r="E21" s="6">
        <f>IF(E20=0,0,E20-E19)</f>
        <v>0</v>
      </c>
      <c r="F21" s="6">
        <f t="shared" ref="F21:P21" si="0">IF(F20=0,0,F20-F19)</f>
        <v>0</v>
      </c>
      <c r="G21" s="6">
        <f t="shared" si="0"/>
        <v>0</v>
      </c>
      <c r="H21" s="6">
        <f t="shared" si="0"/>
        <v>0</v>
      </c>
      <c r="I21" s="6">
        <f t="shared" si="0"/>
        <v>0</v>
      </c>
      <c r="J21" s="6">
        <f t="shared" si="0"/>
        <v>0</v>
      </c>
      <c r="K21" s="6">
        <f t="shared" si="0"/>
        <v>0</v>
      </c>
      <c r="L21" s="6">
        <f t="shared" si="0"/>
        <v>0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0</v>
      </c>
    </row>
    <row r="22" spans="3:17">
      <c r="D22" s="4" t="str">
        <f>'KPI 1a'!D22</f>
        <v>% realisation</v>
      </c>
      <c r="E22" s="10" t="e">
        <f>E20/E19</f>
        <v>#DIV/0!</v>
      </c>
      <c r="F22" s="10" t="e">
        <f t="shared" ref="F22:P22" si="1">F20/F19</f>
        <v>#DIV/0!</v>
      </c>
      <c r="G22" s="10" t="e">
        <f t="shared" si="1"/>
        <v>#DIV/0!</v>
      </c>
      <c r="H22" s="10" t="e">
        <f t="shared" si="1"/>
        <v>#DIV/0!</v>
      </c>
      <c r="I22" s="10" t="e">
        <f t="shared" si="1"/>
        <v>#DIV/0!</v>
      </c>
      <c r="J22" s="10">
        <f t="shared" si="1"/>
        <v>0</v>
      </c>
      <c r="K22" s="10">
        <f t="shared" si="1"/>
        <v>0</v>
      </c>
      <c r="L22" s="10">
        <f t="shared" si="1"/>
        <v>0</v>
      </c>
      <c r="M22" s="10">
        <f t="shared" si="1"/>
        <v>0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6" t="e">
        <f>SUM(E22:P22)</f>
        <v>#DIV/0!</v>
      </c>
    </row>
    <row r="23" spans="3:17">
      <c r="D23" s="4" t="str">
        <f>'KPI 1a'!D23</f>
        <v>Actual 24/25</v>
      </c>
      <c r="E23" s="69">
        <f>Actual2425!D54</f>
        <v>0</v>
      </c>
      <c r="F23" s="69">
        <f>Actual2425!E54</f>
        <v>0</v>
      </c>
      <c r="G23" s="69">
        <f>Actual2425!F54</f>
        <v>0</v>
      </c>
      <c r="H23" s="69">
        <f>Actual2425!G54</f>
        <v>0</v>
      </c>
      <c r="I23" s="69">
        <f>Actual2425!H54</f>
        <v>0</v>
      </c>
      <c r="J23" s="69">
        <f>Actual2425!I54</f>
        <v>0</v>
      </c>
      <c r="K23" s="69">
        <f>Actual2425!J54</f>
        <v>0</v>
      </c>
      <c r="L23" s="69">
        <f>Actual2425!K54</f>
        <v>0</v>
      </c>
      <c r="M23" s="69">
        <f>Actual2425!L54</f>
        <v>0</v>
      </c>
      <c r="N23" s="69">
        <f>Actual2425!M54</f>
        <v>0</v>
      </c>
      <c r="O23" s="69">
        <f>Actual2425!N54</f>
        <v>0</v>
      </c>
      <c r="P23" s="69">
        <f>Actual2425!O54</f>
        <v>0</v>
      </c>
      <c r="Q23" s="69"/>
    </row>
    <row r="24" spans="3:17"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</row>
    <row r="25" spans="3:17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>
      <c r="D26" s="4" t="str">
        <f>D19</f>
        <v>Budget 25/26</v>
      </c>
      <c r="E26" s="6">
        <f>+E19</f>
        <v>0</v>
      </c>
      <c r="F26" s="6">
        <f>+F19+E26</f>
        <v>0</v>
      </c>
      <c r="G26" s="6">
        <f>F26+G19</f>
        <v>0</v>
      </c>
      <c r="H26" s="6">
        <f>+H19+G26</f>
        <v>0</v>
      </c>
      <c r="I26" s="6">
        <f>H26+I19</f>
        <v>0</v>
      </c>
      <c r="J26" s="6">
        <f>+J19+I26</f>
        <v>50</v>
      </c>
      <c r="K26" s="6">
        <f>J26+K19</f>
        <v>100</v>
      </c>
      <c r="L26" s="6">
        <f>+L19+K26</f>
        <v>150</v>
      </c>
      <c r="M26" s="6">
        <f>L26+M19</f>
        <v>200</v>
      </c>
      <c r="N26" s="6">
        <f>+N19+M26</f>
        <v>250</v>
      </c>
      <c r="O26" s="6">
        <f>N26+O19</f>
        <v>300</v>
      </c>
      <c r="P26" s="6">
        <f>+P19+O26</f>
        <v>350</v>
      </c>
      <c r="Q26" s="6">
        <f>SUM(E26:P26)</f>
        <v>1400</v>
      </c>
    </row>
    <row r="27" spans="3:17">
      <c r="D27" s="4" t="str">
        <f>D20</f>
        <v>Actual 25/26</v>
      </c>
      <c r="E27" s="6">
        <f>+E20</f>
        <v>0</v>
      </c>
      <c r="F27" s="6">
        <f>+F20+E27</f>
        <v>0</v>
      </c>
      <c r="G27" s="6">
        <f>+G20+F27</f>
        <v>0</v>
      </c>
      <c r="H27" s="6">
        <f>+H20+G27</f>
        <v>0</v>
      </c>
      <c r="I27" s="6">
        <f>+I20+H27</f>
        <v>0</v>
      </c>
      <c r="J27" s="6">
        <f>+J20+I27</f>
        <v>0</v>
      </c>
      <c r="K27" s="6">
        <f>+K20+J27</f>
        <v>0</v>
      </c>
      <c r="L27" s="6">
        <f>+L20+K27</f>
        <v>0</v>
      </c>
      <c r="M27" s="6">
        <f>+M20+L27</f>
        <v>0</v>
      </c>
      <c r="N27" s="6">
        <f>+N20+M27</f>
        <v>0</v>
      </c>
      <c r="O27" s="6">
        <f>+O20+N27</f>
        <v>0</v>
      </c>
      <c r="P27" s="6">
        <f>+P20+O27</f>
        <v>0</v>
      </c>
      <c r="Q27" s="6">
        <f>SUM(E27:P27)</f>
        <v>0</v>
      </c>
    </row>
    <row r="28" spans="3:17">
      <c r="D28" s="4" t="str">
        <f>D21</f>
        <v>Difference</v>
      </c>
      <c r="E28" s="6">
        <f>SUM($E21:E21)</f>
        <v>0</v>
      </c>
      <c r="F28" s="6">
        <f>SUM($E21:F21)</f>
        <v>0</v>
      </c>
      <c r="G28" s="6">
        <f>SUM($E21:G21)</f>
        <v>0</v>
      </c>
      <c r="H28" s="6">
        <f>SUM($E21:H21)</f>
        <v>0</v>
      </c>
      <c r="I28" s="6">
        <f>SUM($E21:I21)</f>
        <v>0</v>
      </c>
      <c r="J28" s="6">
        <f>SUM($E21:J21)</f>
        <v>0</v>
      </c>
      <c r="K28" s="6">
        <f>SUM($E21:K21)</f>
        <v>0</v>
      </c>
      <c r="L28" s="6">
        <f>SUM($E21:L21)</f>
        <v>0</v>
      </c>
      <c r="M28" s="6">
        <f>SUM($E21:M21)</f>
        <v>0</v>
      </c>
      <c r="N28" s="6">
        <f>SUM($E21:N21)</f>
        <v>0</v>
      </c>
      <c r="O28" s="6">
        <f>SUM($E21:O21)</f>
        <v>0</v>
      </c>
      <c r="P28" s="6">
        <f>SUM($E21:P21)</f>
        <v>0</v>
      </c>
      <c r="Q28" s="6">
        <f>SUM(E28:P28)</f>
        <v>0</v>
      </c>
    </row>
    <row r="29" spans="3:17">
      <c r="D29" s="4" t="str">
        <f>D22</f>
        <v>% realisation</v>
      </c>
      <c r="E29" s="10" t="e">
        <f t="shared" ref="E29:P29" si="3">E27/E26</f>
        <v>#DIV/0!</v>
      </c>
      <c r="F29" s="10" t="e">
        <f t="shared" si="3"/>
        <v>#DIV/0!</v>
      </c>
      <c r="G29" s="10" t="e">
        <f t="shared" si="3"/>
        <v>#DIV/0!</v>
      </c>
      <c r="H29" s="10" t="e">
        <f t="shared" si="3"/>
        <v>#DIV/0!</v>
      </c>
      <c r="I29" s="10" t="e">
        <f t="shared" si="3"/>
        <v>#DIV/0!</v>
      </c>
      <c r="J29" s="10">
        <f t="shared" si="3"/>
        <v>0</v>
      </c>
      <c r="K29" s="10">
        <f t="shared" si="3"/>
        <v>0</v>
      </c>
      <c r="L29" s="10">
        <f t="shared" si="3"/>
        <v>0</v>
      </c>
      <c r="M29" s="10">
        <f t="shared" si="3"/>
        <v>0</v>
      </c>
      <c r="N29" s="10">
        <f t="shared" si="3"/>
        <v>0</v>
      </c>
      <c r="O29" s="10">
        <f t="shared" si="3"/>
        <v>0</v>
      </c>
      <c r="P29" s="10">
        <f t="shared" si="3"/>
        <v>0</v>
      </c>
      <c r="Q29" s="6" t="e">
        <f>SUM(E29:P29)</f>
        <v>#DIV/0!</v>
      </c>
    </row>
    <row r="30" spans="3:17">
      <c r="D30" s="4" t="str">
        <f>D23</f>
        <v>Actual 24/25</v>
      </c>
      <c r="E30" s="6">
        <f>SUM($E23:E23)</f>
        <v>0</v>
      </c>
      <c r="F30" s="6">
        <f>SUM($E23:F23)</f>
        <v>0</v>
      </c>
      <c r="G30" s="6">
        <f>SUM($E23:G23)</f>
        <v>0</v>
      </c>
      <c r="H30" s="6">
        <f>SUM($E23:H23)</f>
        <v>0</v>
      </c>
      <c r="I30" s="6">
        <f>SUM($E23:I23)</f>
        <v>0</v>
      </c>
      <c r="J30" s="6">
        <f>SUM($E23:J23)</f>
        <v>0</v>
      </c>
      <c r="K30" s="6">
        <f>SUM($E23:K23)</f>
        <v>0</v>
      </c>
      <c r="L30" s="6">
        <f>SUM($E23:L23)</f>
        <v>0</v>
      </c>
      <c r="M30" s="6">
        <f>SUM($E23:M23)</f>
        <v>0</v>
      </c>
      <c r="N30" s="6">
        <f>SUM($E23:N23)</f>
        <v>0</v>
      </c>
      <c r="O30" s="6">
        <f>SUM($E23:O23)</f>
        <v>0</v>
      </c>
      <c r="P30" s="6">
        <f>SUM($E23:P23)</f>
        <v>0</v>
      </c>
    </row>
  </sheetData>
  <mergeCells count="2">
    <mergeCell ref="J4:Q8"/>
    <mergeCell ref="J10:Q15"/>
  </mergeCells>
  <conditionalFormatting sqref="C3">
    <cfRule type="expression" dxfId="281" priority="2">
      <formula>S4&lt;S6</formula>
    </cfRule>
  </conditionalFormatting>
  <conditionalFormatting sqref="C4">
    <cfRule type="expression" dxfId="280" priority="1">
      <formula>AND(S4&gt;=S6,S4&lt;S5)</formula>
    </cfRule>
  </conditionalFormatting>
  <conditionalFormatting sqref="C5">
    <cfRule type="expression" dxfId="279" priority="3">
      <formula>S4&gt;=S5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16513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T30"/>
  <sheetViews>
    <sheetView zoomScale="90" zoomScaleNormal="90" zoomScalePageLayoutView="90" workbookViewId="0">
      <pane ySplit="2" topLeftCell="A3" activePane="bottomLeft" state="frozen"/>
      <selection activeCell="D31" sqref="D31"/>
      <selection pane="bottomLeft" activeCell="E19" sqref="E19:P20"/>
    </sheetView>
  </sheetViews>
  <sheetFormatPr defaultColWidth="9.1796875" defaultRowHeight="14.5"/>
  <cols>
    <col min="1" max="1" width="9.1796875" style="4"/>
    <col min="2" max="2" width="5.1796875" style="4" customWidth="1"/>
    <col min="3" max="3" width="27.36328125" style="4" bestFit="1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>
      <c r="A1" s="5" t="s">
        <v>5</v>
      </c>
      <c r="B1" s="5" t="str">
        <f>'Dashboard Production Quality'!A70</f>
        <v>8b</v>
      </c>
      <c r="C1" s="5" t="str">
        <f>'Dashboard Production Quality'!B70</f>
        <v>Water Volume Supplied</v>
      </c>
      <c r="D1" s="5" t="str">
        <f>'Dashboard Production Quality'!C69</f>
        <v>M3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20">
      <c r="A2" s="4" t="s">
        <v>15</v>
      </c>
      <c r="C2" s="4" t="s">
        <v>16</v>
      </c>
      <c r="R2" s="7"/>
    </row>
    <row r="3" spans="1:20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27">
        <f>INDEX(E27:P27,Actual_month)</f>
        <v>0</v>
      </c>
      <c r="T4" s="26"/>
    </row>
    <row r="5" spans="1:20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26">
        <f>INDEX(E26:P26,Actual_month)</f>
        <v>147</v>
      </c>
      <c r="T5" s="26"/>
    </row>
    <row r="6" spans="1:20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26">
        <f>+S5*R6</f>
        <v>132.30000000000001</v>
      </c>
      <c r="T6" s="26"/>
    </row>
    <row r="7" spans="1:20">
      <c r="J7" s="199"/>
      <c r="K7" s="200"/>
      <c r="L7" s="200"/>
      <c r="M7" s="200"/>
      <c r="N7" s="200"/>
      <c r="O7" s="200"/>
      <c r="P7" s="200"/>
      <c r="Q7" s="201"/>
    </row>
    <row r="8" spans="1:20" ht="15" thickBot="1">
      <c r="J8" s="202"/>
      <c r="K8" s="203"/>
      <c r="L8" s="203"/>
      <c r="M8" s="203"/>
      <c r="N8" s="203"/>
      <c r="O8" s="203"/>
      <c r="P8" s="203"/>
      <c r="Q8" s="204"/>
    </row>
    <row r="9" spans="1:20" ht="15" thickBot="1">
      <c r="J9" s="4" t="s">
        <v>14</v>
      </c>
    </row>
    <row r="10" spans="1:20">
      <c r="J10" s="196"/>
      <c r="K10" s="197"/>
      <c r="L10" s="197"/>
      <c r="M10" s="197"/>
      <c r="N10" s="197"/>
      <c r="O10" s="197"/>
      <c r="P10" s="197"/>
      <c r="Q10" s="198"/>
    </row>
    <row r="11" spans="1:20">
      <c r="J11" s="199"/>
      <c r="K11" s="200"/>
      <c r="L11" s="200"/>
      <c r="M11" s="200"/>
      <c r="N11" s="200"/>
      <c r="O11" s="200"/>
      <c r="P11" s="200"/>
      <c r="Q11" s="201"/>
    </row>
    <row r="12" spans="1:20">
      <c r="J12" s="199"/>
      <c r="K12" s="200"/>
      <c r="L12" s="200"/>
      <c r="M12" s="200"/>
      <c r="N12" s="200"/>
      <c r="O12" s="200"/>
      <c r="P12" s="200"/>
      <c r="Q12" s="201"/>
    </row>
    <row r="13" spans="1:20">
      <c r="J13" s="199"/>
      <c r="K13" s="200"/>
      <c r="L13" s="200"/>
      <c r="M13" s="200"/>
      <c r="N13" s="200"/>
      <c r="O13" s="200"/>
      <c r="P13" s="200"/>
      <c r="Q13" s="201"/>
    </row>
    <row r="14" spans="1:20">
      <c r="J14" s="199"/>
      <c r="K14" s="200"/>
      <c r="L14" s="200"/>
      <c r="M14" s="200"/>
      <c r="N14" s="200"/>
      <c r="O14" s="200"/>
      <c r="P14" s="200"/>
      <c r="Q14" s="201"/>
    </row>
    <row r="15" spans="1:20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12" t="s">
        <v>0</v>
      </c>
    </row>
    <row r="19" spans="3:17">
      <c r="D19" s="4" t="str">
        <f>'KPI 1a'!D19</f>
        <v>Budget 25/26</v>
      </c>
      <c r="E19" s="6">
        <f>Budget2526!E65</f>
        <v>0</v>
      </c>
      <c r="F19" s="6">
        <f>Budget2526!F65</f>
        <v>0</v>
      </c>
      <c r="G19" s="6">
        <f>Budget2526!G65</f>
        <v>0</v>
      </c>
      <c r="H19" s="6">
        <f>Budget2526!H65</f>
        <v>0</v>
      </c>
      <c r="I19" s="6">
        <f>Budget2526!I65</f>
        <v>0</v>
      </c>
      <c r="J19" s="6">
        <f>Budget2526!J65</f>
        <v>49</v>
      </c>
      <c r="K19" s="6">
        <f>Budget2526!K65</f>
        <v>49</v>
      </c>
      <c r="L19" s="6">
        <f>Budget2526!L65</f>
        <v>49</v>
      </c>
      <c r="M19" s="6">
        <f>Budget2526!M65</f>
        <v>49</v>
      </c>
      <c r="N19" s="6">
        <f>Budget2526!N65</f>
        <v>49</v>
      </c>
      <c r="O19" s="6">
        <f>Budget2526!O65</f>
        <v>49</v>
      </c>
      <c r="P19" s="6">
        <f>Budget2526!P65</f>
        <v>49</v>
      </c>
      <c r="Q19" s="6">
        <f>SUM(E19:P19)</f>
        <v>343</v>
      </c>
    </row>
    <row r="20" spans="3:17">
      <c r="D20" s="4" t="str">
        <f>'KPI 1a'!D20</f>
        <v>Actual 25/26</v>
      </c>
      <c r="E20" s="6">
        <f>'ACTUAL 2526'!D65</f>
        <v>0</v>
      </c>
      <c r="F20" s="6">
        <f>'ACTUAL 2526'!E65</f>
        <v>0</v>
      </c>
      <c r="G20" s="6">
        <f>'ACTUAL 2526'!F65</f>
        <v>0</v>
      </c>
      <c r="H20" s="6">
        <f>'ACTUAL 2526'!G65</f>
        <v>0</v>
      </c>
      <c r="I20" s="6">
        <f>'ACTUAL 2526'!H65</f>
        <v>0</v>
      </c>
      <c r="J20" s="6">
        <f>'ACTUAL 2526'!I65</f>
        <v>0</v>
      </c>
      <c r="K20" s="6">
        <f>'ACTUAL 2526'!J65</f>
        <v>0</v>
      </c>
      <c r="L20" s="6">
        <f>'ACTUAL 2526'!K65</f>
        <v>0</v>
      </c>
      <c r="M20" s="6">
        <f>'ACTUAL 2526'!L65</f>
        <v>0</v>
      </c>
      <c r="N20" s="6">
        <f>'ACTUAL 2526'!M65</f>
        <v>0</v>
      </c>
      <c r="O20" s="6">
        <f>'ACTUAL 2526'!N65</f>
        <v>0</v>
      </c>
      <c r="P20" s="6">
        <f>'ACTUAL 2526'!O65</f>
        <v>0</v>
      </c>
      <c r="Q20" s="6">
        <f>SUM(E20:P20)</f>
        <v>0</v>
      </c>
    </row>
    <row r="21" spans="3:17">
      <c r="D21" s="4" t="str">
        <f>'KPI 1a'!D21</f>
        <v>Difference</v>
      </c>
      <c r="E21" s="6">
        <f>IF(E20=0,0,E20-E19)</f>
        <v>0</v>
      </c>
      <c r="F21" s="6">
        <f t="shared" ref="F21:P21" si="0">IF(F20=0,0,F20-F19)</f>
        <v>0</v>
      </c>
      <c r="G21" s="6">
        <f t="shared" si="0"/>
        <v>0</v>
      </c>
      <c r="H21" s="6">
        <f t="shared" si="0"/>
        <v>0</v>
      </c>
      <c r="I21" s="6">
        <f t="shared" si="0"/>
        <v>0</v>
      </c>
      <c r="J21" s="6">
        <f t="shared" si="0"/>
        <v>0</v>
      </c>
      <c r="K21" s="6">
        <f t="shared" si="0"/>
        <v>0</v>
      </c>
      <c r="L21" s="6">
        <f t="shared" si="0"/>
        <v>0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0</v>
      </c>
    </row>
    <row r="22" spans="3:17">
      <c r="D22" s="4" t="str">
        <f>'KPI 1a'!D22</f>
        <v>% realisation</v>
      </c>
      <c r="E22" s="10" t="e">
        <f>E20/E19</f>
        <v>#DIV/0!</v>
      </c>
      <c r="F22" s="10" t="e">
        <f t="shared" ref="F22:P22" si="1">F20/F19</f>
        <v>#DIV/0!</v>
      </c>
      <c r="G22" s="10" t="e">
        <f t="shared" si="1"/>
        <v>#DIV/0!</v>
      </c>
      <c r="H22" s="10" t="e">
        <f t="shared" si="1"/>
        <v>#DIV/0!</v>
      </c>
      <c r="I22" s="10" t="e">
        <f t="shared" si="1"/>
        <v>#DIV/0!</v>
      </c>
      <c r="J22" s="10">
        <f t="shared" si="1"/>
        <v>0</v>
      </c>
      <c r="K22" s="10">
        <f t="shared" si="1"/>
        <v>0</v>
      </c>
      <c r="L22" s="10">
        <f t="shared" si="1"/>
        <v>0</v>
      </c>
      <c r="M22" s="10">
        <f t="shared" si="1"/>
        <v>0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6" t="e">
        <f>SUM(E22:P22)</f>
        <v>#DIV/0!</v>
      </c>
    </row>
    <row r="23" spans="3:17">
      <c r="D23" s="4" t="str">
        <f>'KPI 1a'!D23</f>
        <v>Actual 24/25</v>
      </c>
      <c r="E23" s="69">
        <f>Actual2425!D54</f>
        <v>0</v>
      </c>
      <c r="F23" s="69">
        <f>Actual2425!E54</f>
        <v>0</v>
      </c>
      <c r="G23" s="69">
        <f>Actual2425!F54</f>
        <v>0</v>
      </c>
      <c r="H23" s="69">
        <f>Actual2425!G54</f>
        <v>0</v>
      </c>
      <c r="I23" s="69">
        <f>Actual2425!H54</f>
        <v>0</v>
      </c>
      <c r="J23" s="69">
        <f>Actual2425!I54</f>
        <v>0</v>
      </c>
      <c r="K23" s="69">
        <f>Actual2425!J54</f>
        <v>0</v>
      </c>
      <c r="L23" s="69">
        <f>Actual2425!K54</f>
        <v>0</v>
      </c>
      <c r="M23" s="69">
        <f>Actual2425!L54</f>
        <v>0</v>
      </c>
      <c r="N23" s="69">
        <f>Actual2425!M54</f>
        <v>0</v>
      </c>
      <c r="O23" s="69">
        <f>Actual2425!N54</f>
        <v>0</v>
      </c>
      <c r="P23" s="69">
        <f>Actual2425!O54</f>
        <v>0</v>
      </c>
      <c r="Q23" s="69"/>
    </row>
    <row r="24" spans="3:17"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</row>
    <row r="25" spans="3:17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>
      <c r="D26" s="4" t="str">
        <f>D19</f>
        <v>Budget 25/26</v>
      </c>
      <c r="E26" s="6">
        <f>+E19</f>
        <v>0</v>
      </c>
      <c r="F26" s="6">
        <f>+F19+E26</f>
        <v>0</v>
      </c>
      <c r="G26" s="6">
        <f>F26+G19</f>
        <v>0</v>
      </c>
      <c r="H26" s="6">
        <f>+H19+G26</f>
        <v>0</v>
      </c>
      <c r="I26" s="6">
        <f>H26+I19</f>
        <v>0</v>
      </c>
      <c r="J26" s="6">
        <f>+J19+I26</f>
        <v>49</v>
      </c>
      <c r="K26" s="6">
        <f>J26+K19</f>
        <v>98</v>
      </c>
      <c r="L26" s="6">
        <f>+L19+K26</f>
        <v>147</v>
      </c>
      <c r="M26" s="6">
        <f>L26+M19</f>
        <v>196</v>
      </c>
      <c r="N26" s="6">
        <f>+N19+M26</f>
        <v>245</v>
      </c>
      <c r="O26" s="6">
        <f>N26+O19</f>
        <v>294</v>
      </c>
      <c r="P26" s="6">
        <f>+P19+O26</f>
        <v>343</v>
      </c>
      <c r="Q26" s="6">
        <f>SUM(E26:P26)</f>
        <v>1372</v>
      </c>
    </row>
    <row r="27" spans="3:17">
      <c r="D27" s="4" t="str">
        <f>D20</f>
        <v>Actual 25/26</v>
      </c>
      <c r="E27" s="6">
        <f>+E20</f>
        <v>0</v>
      </c>
      <c r="F27" s="6">
        <f>+F20+E27</f>
        <v>0</v>
      </c>
      <c r="G27" s="6">
        <f>+G20+F27</f>
        <v>0</v>
      </c>
      <c r="H27" s="6">
        <f>+H20+G27</f>
        <v>0</v>
      </c>
      <c r="I27" s="6">
        <f>+I20+H27</f>
        <v>0</v>
      </c>
      <c r="J27" s="6">
        <f>+J20+I27</f>
        <v>0</v>
      </c>
      <c r="K27" s="6">
        <f>+K20+J27</f>
        <v>0</v>
      </c>
      <c r="L27" s="6">
        <f>+L20+K27</f>
        <v>0</v>
      </c>
      <c r="M27" s="6">
        <f>+M20+L27</f>
        <v>0</v>
      </c>
      <c r="N27" s="6">
        <f>+N20+M27</f>
        <v>0</v>
      </c>
      <c r="O27" s="6">
        <f>+O20+N27</f>
        <v>0</v>
      </c>
      <c r="P27" s="6">
        <f>+P20+O27</f>
        <v>0</v>
      </c>
      <c r="Q27" s="6">
        <f>SUM(E27:P27)</f>
        <v>0</v>
      </c>
    </row>
    <row r="28" spans="3:17">
      <c r="D28" s="4" t="str">
        <f>D21</f>
        <v>Difference</v>
      </c>
      <c r="E28" s="6">
        <f>SUM($E21:E21)</f>
        <v>0</v>
      </c>
      <c r="F28" s="6">
        <f>SUM($E21:F21)</f>
        <v>0</v>
      </c>
      <c r="G28" s="6">
        <f>SUM($E21:G21)</f>
        <v>0</v>
      </c>
      <c r="H28" s="6">
        <f>SUM($E21:H21)</f>
        <v>0</v>
      </c>
      <c r="I28" s="6">
        <f>SUM($E21:I21)</f>
        <v>0</v>
      </c>
      <c r="J28" s="6">
        <f>SUM($E21:J21)</f>
        <v>0</v>
      </c>
      <c r="K28" s="6">
        <f>SUM($E21:K21)</f>
        <v>0</v>
      </c>
      <c r="L28" s="6">
        <f>SUM($E21:L21)</f>
        <v>0</v>
      </c>
      <c r="M28" s="6">
        <f>SUM($E21:M21)</f>
        <v>0</v>
      </c>
      <c r="N28" s="6">
        <f>SUM($E21:N21)</f>
        <v>0</v>
      </c>
      <c r="O28" s="6">
        <f>SUM($E21:O21)</f>
        <v>0</v>
      </c>
      <c r="P28" s="6">
        <f>SUM($E21:P21)</f>
        <v>0</v>
      </c>
      <c r="Q28" s="6">
        <f>SUM(E28:P28)</f>
        <v>0</v>
      </c>
    </row>
    <row r="29" spans="3:17">
      <c r="D29" s="4" t="str">
        <f>D22</f>
        <v>% realisation</v>
      </c>
      <c r="E29" s="10" t="e">
        <f t="shared" ref="E29:P29" si="3">E27/E26</f>
        <v>#DIV/0!</v>
      </c>
      <c r="F29" s="10" t="e">
        <f t="shared" si="3"/>
        <v>#DIV/0!</v>
      </c>
      <c r="G29" s="10" t="e">
        <f t="shared" si="3"/>
        <v>#DIV/0!</v>
      </c>
      <c r="H29" s="10" t="e">
        <f t="shared" si="3"/>
        <v>#DIV/0!</v>
      </c>
      <c r="I29" s="10" t="e">
        <f t="shared" si="3"/>
        <v>#DIV/0!</v>
      </c>
      <c r="J29" s="10">
        <f t="shared" si="3"/>
        <v>0</v>
      </c>
      <c r="K29" s="10">
        <f t="shared" si="3"/>
        <v>0</v>
      </c>
      <c r="L29" s="10">
        <f t="shared" si="3"/>
        <v>0</v>
      </c>
      <c r="M29" s="10">
        <f t="shared" si="3"/>
        <v>0</v>
      </c>
      <c r="N29" s="10">
        <f t="shared" si="3"/>
        <v>0</v>
      </c>
      <c r="O29" s="10">
        <f t="shared" si="3"/>
        <v>0</v>
      </c>
      <c r="P29" s="10">
        <f t="shared" si="3"/>
        <v>0</v>
      </c>
      <c r="Q29" s="6" t="e">
        <f>SUM(E29:P29)</f>
        <v>#DIV/0!</v>
      </c>
    </row>
    <row r="30" spans="3:17">
      <c r="D30" s="4" t="str">
        <f>D23</f>
        <v>Actual 24/25</v>
      </c>
      <c r="E30" s="6">
        <f>SUM($E23:E23)</f>
        <v>0</v>
      </c>
      <c r="F30" s="6">
        <f>SUM($E23:F23)</f>
        <v>0</v>
      </c>
      <c r="G30" s="6">
        <f>SUM($E23:G23)</f>
        <v>0</v>
      </c>
      <c r="H30" s="6">
        <f>SUM($E23:H23)</f>
        <v>0</v>
      </c>
      <c r="I30" s="6">
        <f>SUM($E23:I23)</f>
        <v>0</v>
      </c>
      <c r="J30" s="6">
        <f>SUM($E23:J23)</f>
        <v>0</v>
      </c>
      <c r="K30" s="6">
        <f>SUM($E23:K23)</f>
        <v>0</v>
      </c>
      <c r="L30" s="6">
        <f>SUM($E23:L23)</f>
        <v>0</v>
      </c>
      <c r="M30" s="6">
        <f>SUM($E23:M23)</f>
        <v>0</v>
      </c>
      <c r="N30" s="6">
        <f>SUM($E23:N23)</f>
        <v>0</v>
      </c>
      <c r="O30" s="6">
        <f>SUM($E23:O23)</f>
        <v>0</v>
      </c>
      <c r="P30" s="6">
        <f>SUM($E23:P23)</f>
        <v>0</v>
      </c>
    </row>
  </sheetData>
  <mergeCells count="2">
    <mergeCell ref="J4:Q8"/>
    <mergeCell ref="J10:Q15"/>
  </mergeCells>
  <conditionalFormatting sqref="C3">
    <cfRule type="expression" dxfId="278" priority="2">
      <formula>S4&lt;S6</formula>
    </cfRule>
  </conditionalFormatting>
  <conditionalFormatting sqref="C4">
    <cfRule type="expression" dxfId="277" priority="1">
      <formula>AND(S4&gt;=S6,S4&lt;S5)</formula>
    </cfRule>
  </conditionalFormatting>
  <conditionalFormatting sqref="C5">
    <cfRule type="expression" dxfId="276" priority="3">
      <formula>S4&gt;=S5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88641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9">
    <tabColor rgb="FFFFC000"/>
  </sheetPr>
  <dimension ref="A1:S30"/>
  <sheetViews>
    <sheetView zoomScale="90" zoomScaleNormal="90" zoomScalePageLayoutView="90" workbookViewId="0">
      <pane ySplit="2" topLeftCell="A12" activePane="bottomLeft" state="frozen"/>
      <selection activeCell="D31" sqref="D31"/>
      <selection pane="bottomLeft" activeCell="F39" sqref="F39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36.1796875" style="4" customWidth="1"/>
    <col min="5" max="16" width="11.1796875" style="4" customWidth="1"/>
    <col min="17" max="17" width="10.453125" style="4" bestFit="1" customWidth="1"/>
    <col min="18" max="18" width="9.1796875" style="4" customWidth="1"/>
    <col min="19" max="16384" width="9.1796875" style="4"/>
  </cols>
  <sheetData>
    <row r="1" spans="1:19" ht="21">
      <c r="A1" s="5" t="s">
        <v>5</v>
      </c>
      <c r="B1" s="5" t="str">
        <f>'Dashboard Production Quality'!A71</f>
        <v>8c</v>
      </c>
      <c r="C1" s="5" t="str">
        <f>'Dashboard Production Quality'!B71</f>
        <v>Power Consumption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19">
      <c r="A2" s="4" t="s">
        <v>15</v>
      </c>
      <c r="C2" s="4" t="s">
        <v>45</v>
      </c>
      <c r="R2" s="7"/>
    </row>
    <row r="3" spans="1:19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>
      <c r="C4" s="2" t="s">
        <v>6</v>
      </c>
      <c r="E4" s="11"/>
      <c r="F4" s="11"/>
      <c r="G4" s="11"/>
      <c r="H4" s="11"/>
      <c r="I4" s="11"/>
      <c r="J4" s="205"/>
      <c r="K4" s="206"/>
      <c r="L4" s="206"/>
      <c r="M4" s="206"/>
      <c r="N4" s="206"/>
      <c r="O4" s="206"/>
      <c r="P4" s="206"/>
      <c r="Q4" s="207"/>
      <c r="R4" s="4" t="s">
        <v>26</v>
      </c>
      <c r="S4" s="6">
        <f>INDEX(E27:P27,Actual_month)</f>
        <v>0</v>
      </c>
    </row>
    <row r="5" spans="1:19" ht="25.5" customHeight="1">
      <c r="C5" s="2" t="s">
        <v>6</v>
      </c>
      <c r="E5" s="11"/>
      <c r="F5" s="11"/>
      <c r="G5" s="11"/>
      <c r="H5" s="11"/>
      <c r="I5" s="11"/>
      <c r="J5" s="208"/>
      <c r="K5" s="209"/>
      <c r="L5" s="209"/>
      <c r="M5" s="209"/>
      <c r="N5" s="209"/>
      <c r="O5" s="209"/>
      <c r="P5" s="209"/>
      <c r="Q5" s="210"/>
      <c r="R5" s="4" t="s">
        <v>27</v>
      </c>
      <c r="S5" s="6">
        <f>INDEX(E26:P26,Actual_month)</f>
        <v>0</v>
      </c>
    </row>
    <row r="6" spans="1:19">
      <c r="J6" s="208"/>
      <c r="K6" s="209"/>
      <c r="L6" s="209"/>
      <c r="M6" s="209"/>
      <c r="N6" s="209"/>
      <c r="O6" s="209"/>
      <c r="P6" s="209"/>
      <c r="Q6" s="210"/>
      <c r="R6" s="7">
        <v>0.9</v>
      </c>
      <c r="S6" s="6">
        <f>+S5/R6</f>
        <v>0</v>
      </c>
    </row>
    <row r="7" spans="1:19">
      <c r="J7" s="208"/>
      <c r="K7" s="209"/>
      <c r="L7" s="209"/>
      <c r="M7" s="209"/>
      <c r="N7" s="209"/>
      <c r="O7" s="209"/>
      <c r="P7" s="209"/>
      <c r="Q7" s="210"/>
    </row>
    <row r="8" spans="1:19" ht="15" thickBot="1">
      <c r="J8" s="211"/>
      <c r="K8" s="212"/>
      <c r="L8" s="212"/>
      <c r="M8" s="212"/>
      <c r="N8" s="212"/>
      <c r="O8" s="212"/>
      <c r="P8" s="212"/>
      <c r="Q8" s="213"/>
    </row>
    <row r="9" spans="1:19" ht="15" thickBot="1">
      <c r="J9" s="4" t="s">
        <v>14</v>
      </c>
    </row>
    <row r="10" spans="1:19">
      <c r="J10" s="205"/>
      <c r="K10" s="206"/>
      <c r="L10" s="206"/>
      <c r="M10" s="206"/>
      <c r="N10" s="206"/>
      <c r="O10" s="206"/>
      <c r="P10" s="206"/>
      <c r="Q10" s="207"/>
    </row>
    <row r="11" spans="1:19">
      <c r="J11" s="208"/>
      <c r="K11" s="209"/>
      <c r="L11" s="209"/>
      <c r="M11" s="209"/>
      <c r="N11" s="209"/>
      <c r="O11" s="209"/>
      <c r="P11" s="209"/>
      <c r="Q11" s="210"/>
    </row>
    <row r="12" spans="1:19">
      <c r="J12" s="208"/>
      <c r="K12" s="209"/>
      <c r="L12" s="209"/>
      <c r="M12" s="209"/>
      <c r="N12" s="209"/>
      <c r="O12" s="209"/>
      <c r="P12" s="209"/>
      <c r="Q12" s="210"/>
    </row>
    <row r="13" spans="1:19">
      <c r="J13" s="208"/>
      <c r="K13" s="209"/>
      <c r="L13" s="209"/>
      <c r="M13" s="209"/>
      <c r="N13" s="209"/>
      <c r="O13" s="209"/>
      <c r="P13" s="209"/>
      <c r="Q13" s="210"/>
    </row>
    <row r="14" spans="1:19">
      <c r="J14" s="208"/>
      <c r="K14" s="209"/>
      <c r="L14" s="209"/>
      <c r="M14" s="209"/>
      <c r="N14" s="209"/>
      <c r="O14" s="209"/>
      <c r="P14" s="209"/>
      <c r="Q14" s="210"/>
    </row>
    <row r="15" spans="1:19" ht="15" thickBot="1">
      <c r="J15" s="211"/>
      <c r="K15" s="212"/>
      <c r="L15" s="212"/>
      <c r="M15" s="212"/>
      <c r="N15" s="212"/>
      <c r="O15" s="212"/>
      <c r="P15" s="212"/>
      <c r="Q15" s="213"/>
    </row>
    <row r="18" spans="3:18">
      <c r="C18" s="8" t="s">
        <v>10</v>
      </c>
      <c r="E18" s="12">
        <f>'KPI 20l'!E18</f>
        <v>45839</v>
      </c>
      <c r="F18" s="12">
        <f>'KPI 20l'!F18</f>
        <v>45870</v>
      </c>
      <c r="G18" s="12">
        <f>'KPI 20l'!G18</f>
        <v>45901</v>
      </c>
      <c r="H18" s="12">
        <f>'KPI 20l'!H18</f>
        <v>45931</v>
      </c>
      <c r="I18" s="12">
        <f>'KPI 20l'!I18</f>
        <v>45962</v>
      </c>
      <c r="J18" s="12">
        <f>'KPI 20l'!J18</f>
        <v>45992</v>
      </c>
      <c r="K18" s="12">
        <f>'KPI 20l'!K18</f>
        <v>46023</v>
      </c>
      <c r="L18" s="12">
        <f>'KPI 20l'!L18</f>
        <v>46054</v>
      </c>
      <c r="M18" s="12">
        <f>'KPI 20l'!M18</f>
        <v>46082</v>
      </c>
      <c r="N18" s="12">
        <f>'KPI 20l'!N18</f>
        <v>46113</v>
      </c>
      <c r="O18" s="12">
        <f>'KPI 20l'!O18</f>
        <v>46143</v>
      </c>
      <c r="P18" s="12">
        <f>'KPI 20l'!P18</f>
        <v>46174</v>
      </c>
      <c r="Q18" s="9" t="s">
        <v>0</v>
      </c>
    </row>
    <row r="19" spans="3:18">
      <c r="D19" s="4" t="str">
        <f>'KPI 20l'!D19</f>
        <v>Budget 25/26</v>
      </c>
      <c r="E19" s="53">
        <f>Budget2526!E66</f>
        <v>0</v>
      </c>
      <c r="F19" s="53">
        <f>Budget2526!F66</f>
        <v>0</v>
      </c>
      <c r="G19" s="53">
        <f>Budget2526!G66</f>
        <v>0</v>
      </c>
      <c r="H19" s="53">
        <f>Budget2526!H66</f>
        <v>0</v>
      </c>
      <c r="I19" s="53">
        <f>Budget2526!I66</f>
        <v>0</v>
      </c>
      <c r="J19" s="53">
        <f>Budget2526!J66</f>
        <v>0</v>
      </c>
      <c r="K19" s="53">
        <f>Budget2526!K66</f>
        <v>0</v>
      </c>
      <c r="L19" s="53">
        <f>Budget2526!L66</f>
        <v>0</v>
      </c>
      <c r="M19" s="53">
        <f>Budget2526!M66</f>
        <v>0</v>
      </c>
      <c r="N19" s="53">
        <f>Budget2526!N66</f>
        <v>0</v>
      </c>
      <c r="O19" s="53">
        <f>Budget2526!O66</f>
        <v>0</v>
      </c>
      <c r="P19" s="53">
        <f>Budget2526!P66</f>
        <v>0</v>
      </c>
      <c r="Q19" s="53">
        <f>SUM(E19:P19)</f>
        <v>0</v>
      </c>
    </row>
    <row r="20" spans="3:18">
      <c r="D20" s="4" t="str">
        <f>'KPI 20l'!D20</f>
        <v>Actual 25/26</v>
      </c>
      <c r="E20" s="53">
        <f>'ACTUAL 2526'!D66</f>
        <v>0</v>
      </c>
      <c r="F20" s="53">
        <f>'ACTUAL 2526'!E66</f>
        <v>0</v>
      </c>
      <c r="G20" s="53">
        <f>'ACTUAL 2526'!F66</f>
        <v>0</v>
      </c>
      <c r="H20" s="53">
        <f>'ACTUAL 2526'!G66</f>
        <v>0</v>
      </c>
      <c r="I20" s="53">
        <f>'ACTUAL 2526'!H66</f>
        <v>0</v>
      </c>
      <c r="J20" s="53">
        <f>'ACTUAL 2526'!I66</f>
        <v>0</v>
      </c>
      <c r="K20" s="53">
        <f>'ACTUAL 2526'!J66</f>
        <v>0</v>
      </c>
      <c r="L20" s="53">
        <f>'ACTUAL 2526'!K66</f>
        <v>0</v>
      </c>
      <c r="M20" s="53">
        <f>'ACTUAL 2526'!L66</f>
        <v>0</v>
      </c>
      <c r="N20" s="53">
        <f>'ACTUAL 2526'!M66</f>
        <v>0</v>
      </c>
      <c r="O20" s="53">
        <f>'ACTUAL 2526'!N66</f>
        <v>0</v>
      </c>
      <c r="P20" s="53">
        <f>'ACTUAL 2526'!O66</f>
        <v>0</v>
      </c>
      <c r="Q20" s="53">
        <f>SUM(E20:P20)</f>
        <v>0</v>
      </c>
      <c r="R20" s="7"/>
    </row>
    <row r="21" spans="3:18">
      <c r="D21" s="4" t="str">
        <f>'KPI 20l'!D21</f>
        <v>Difference</v>
      </c>
      <c r="E21" s="53">
        <f t="shared" ref="E21:P21" si="0">IF(E20=0,0,E20-E19)</f>
        <v>0</v>
      </c>
      <c r="F21" s="53">
        <f t="shared" si="0"/>
        <v>0</v>
      </c>
      <c r="G21" s="53">
        <f t="shared" si="0"/>
        <v>0</v>
      </c>
      <c r="H21" s="53">
        <f t="shared" si="0"/>
        <v>0</v>
      </c>
      <c r="I21" s="53">
        <f>IF(I20=0,0,I20-I19)</f>
        <v>0</v>
      </c>
      <c r="J21" s="53">
        <f t="shared" si="0"/>
        <v>0</v>
      </c>
      <c r="K21" s="53">
        <f t="shared" si="0"/>
        <v>0</v>
      </c>
      <c r="L21" s="53">
        <f t="shared" si="0"/>
        <v>0</v>
      </c>
      <c r="M21" s="53">
        <f t="shared" si="0"/>
        <v>0</v>
      </c>
      <c r="N21" s="53">
        <f t="shared" si="0"/>
        <v>0</v>
      </c>
      <c r="O21" s="53">
        <f t="shared" si="0"/>
        <v>0</v>
      </c>
      <c r="P21" s="53">
        <f t="shared" si="0"/>
        <v>0</v>
      </c>
      <c r="Q21" s="53">
        <f>SUM(E21:P21)</f>
        <v>0</v>
      </c>
    </row>
    <row r="22" spans="3:18">
      <c r="D22" s="4" t="str">
        <f>'KPI 20l'!D22</f>
        <v>% realisation</v>
      </c>
      <c r="E22" s="52" t="e">
        <f>E20/E19</f>
        <v>#DIV/0!</v>
      </c>
      <c r="F22" s="52" t="e">
        <f t="shared" ref="F22:P22" si="1">F20/F19</f>
        <v>#DIV/0!</v>
      </c>
      <c r="G22" s="52" t="e">
        <f t="shared" si="1"/>
        <v>#DIV/0!</v>
      </c>
      <c r="H22" s="52" t="e">
        <f t="shared" si="1"/>
        <v>#DIV/0!</v>
      </c>
      <c r="I22" s="52" t="e">
        <f t="shared" si="1"/>
        <v>#DIV/0!</v>
      </c>
      <c r="J22" s="52" t="e">
        <f t="shared" si="1"/>
        <v>#DIV/0!</v>
      </c>
      <c r="K22" s="52" t="e">
        <f t="shared" si="1"/>
        <v>#DIV/0!</v>
      </c>
      <c r="L22" s="52" t="e">
        <f t="shared" si="1"/>
        <v>#DIV/0!</v>
      </c>
      <c r="M22" s="52" t="e">
        <f t="shared" si="1"/>
        <v>#DIV/0!</v>
      </c>
      <c r="N22" s="52" t="e">
        <f t="shared" si="1"/>
        <v>#DIV/0!</v>
      </c>
      <c r="O22" s="52" t="e">
        <f t="shared" si="1"/>
        <v>#DIV/0!</v>
      </c>
      <c r="P22" s="52" t="e">
        <f t="shared" si="1"/>
        <v>#DIV/0!</v>
      </c>
      <c r="Q22" s="53" t="e">
        <f>SUM(E22:P22)</f>
        <v>#DIV/0!</v>
      </c>
    </row>
    <row r="23" spans="3:18">
      <c r="D23" s="4" t="str">
        <f>'KPI 1a'!D23</f>
        <v>Actual 24/25</v>
      </c>
      <c r="E23" s="1">
        <f>Actual2425!D55</f>
        <v>0</v>
      </c>
      <c r="F23" s="1">
        <f>Actual2425!E55</f>
        <v>0</v>
      </c>
      <c r="G23" s="1">
        <f>Actual2425!F55</f>
        <v>0</v>
      </c>
      <c r="H23" s="1">
        <f>Actual2425!G55</f>
        <v>0</v>
      </c>
      <c r="I23" s="1">
        <f>Actual2425!H55</f>
        <v>0</v>
      </c>
      <c r="J23" s="1">
        <f>Actual2425!I55</f>
        <v>0</v>
      </c>
      <c r="K23" s="1">
        <f>Actual2425!J55</f>
        <v>0</v>
      </c>
      <c r="L23" s="1">
        <f>Actual2425!K55</f>
        <v>0</v>
      </c>
      <c r="M23" s="1">
        <f>Actual2425!L55</f>
        <v>0</v>
      </c>
      <c r="N23" s="1">
        <f>Actual2425!M55</f>
        <v>0</v>
      </c>
      <c r="O23" s="1">
        <f>Actual2425!N55</f>
        <v>0</v>
      </c>
      <c r="P23" s="1">
        <f>Actual2425!O55</f>
        <v>0</v>
      </c>
      <c r="Q23" s="53">
        <f>SUM(E23:P23)</f>
        <v>0</v>
      </c>
    </row>
    <row r="24" spans="3:18"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spans="3:18">
      <c r="C25" s="8" t="s">
        <v>4</v>
      </c>
      <c r="E25" s="12">
        <f>E18</f>
        <v>45839</v>
      </c>
      <c r="F25" s="12">
        <f t="shared" ref="F25:P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/>
    </row>
    <row r="26" spans="3:18">
      <c r="D26" s="4" t="str">
        <f>D19</f>
        <v>Budget 25/26</v>
      </c>
      <c r="E26" s="53">
        <f>+E19</f>
        <v>0</v>
      </c>
      <c r="F26" s="53">
        <f>+E26+F19</f>
        <v>0</v>
      </c>
      <c r="G26" s="53">
        <f>+F26+G19</f>
        <v>0</v>
      </c>
      <c r="H26" s="53">
        <f t="shared" ref="F26:P27" si="3">+G26+H19</f>
        <v>0</v>
      </c>
      <c r="I26" s="53">
        <f t="shared" si="3"/>
        <v>0</v>
      </c>
      <c r="J26" s="53">
        <f t="shared" si="3"/>
        <v>0</v>
      </c>
      <c r="K26" s="53">
        <f t="shared" si="3"/>
        <v>0</v>
      </c>
      <c r="L26" s="53">
        <f t="shared" si="3"/>
        <v>0</v>
      </c>
      <c r="M26" s="53">
        <f t="shared" si="3"/>
        <v>0</v>
      </c>
      <c r="N26" s="53">
        <f t="shared" si="3"/>
        <v>0</v>
      </c>
      <c r="O26" s="53">
        <f t="shared" si="3"/>
        <v>0</v>
      </c>
      <c r="P26" s="53">
        <f t="shared" si="3"/>
        <v>0</v>
      </c>
      <c r="Q26" s="6"/>
    </row>
    <row r="27" spans="3:18">
      <c r="D27" s="4" t="str">
        <f>D20</f>
        <v>Actual 25/26</v>
      </c>
      <c r="E27" s="53">
        <f>+E20</f>
        <v>0</v>
      </c>
      <c r="F27" s="53">
        <f t="shared" si="3"/>
        <v>0</v>
      </c>
      <c r="G27" s="53">
        <f>+F27+G20</f>
        <v>0</v>
      </c>
      <c r="H27" s="53">
        <f t="shared" si="3"/>
        <v>0</v>
      </c>
      <c r="I27" s="53">
        <f t="shared" si="3"/>
        <v>0</v>
      </c>
      <c r="J27" s="53">
        <f t="shared" si="3"/>
        <v>0</v>
      </c>
      <c r="K27" s="53">
        <f t="shared" si="3"/>
        <v>0</v>
      </c>
      <c r="L27" s="53">
        <f t="shared" si="3"/>
        <v>0</v>
      </c>
      <c r="M27" s="53">
        <f t="shared" si="3"/>
        <v>0</v>
      </c>
      <c r="N27" s="53">
        <f t="shared" si="3"/>
        <v>0</v>
      </c>
      <c r="O27" s="53">
        <f t="shared" si="3"/>
        <v>0</v>
      </c>
      <c r="P27" s="53">
        <f t="shared" si="3"/>
        <v>0</v>
      </c>
      <c r="Q27" s="6"/>
    </row>
    <row r="28" spans="3:18">
      <c r="D28" s="4" t="str">
        <f>D21</f>
        <v>Difference</v>
      </c>
      <c r="E28" s="53">
        <f t="shared" ref="E28:P28" si="4">IF(E27=0,0,E27-E26)</f>
        <v>0</v>
      </c>
      <c r="F28" s="53">
        <f t="shared" si="4"/>
        <v>0</v>
      </c>
      <c r="G28" s="53">
        <f t="shared" si="4"/>
        <v>0</v>
      </c>
      <c r="H28" s="53">
        <f t="shared" si="4"/>
        <v>0</v>
      </c>
      <c r="I28" s="53">
        <f t="shared" si="4"/>
        <v>0</v>
      </c>
      <c r="J28" s="53">
        <f t="shared" si="4"/>
        <v>0</v>
      </c>
      <c r="K28" s="53">
        <f t="shared" si="4"/>
        <v>0</v>
      </c>
      <c r="L28" s="53">
        <f t="shared" si="4"/>
        <v>0</v>
      </c>
      <c r="M28" s="53">
        <f t="shared" si="4"/>
        <v>0</v>
      </c>
      <c r="N28" s="53">
        <f t="shared" si="4"/>
        <v>0</v>
      </c>
      <c r="O28" s="53">
        <f t="shared" si="4"/>
        <v>0</v>
      </c>
      <c r="P28" s="53">
        <f t="shared" si="4"/>
        <v>0</v>
      </c>
      <c r="Q28" s="6"/>
    </row>
    <row r="29" spans="3:18">
      <c r="D29" s="4" t="str">
        <f>D22</f>
        <v>% realisation</v>
      </c>
      <c r="E29" s="52" t="e">
        <f>E27/E26</f>
        <v>#DIV/0!</v>
      </c>
      <c r="F29" s="52" t="e">
        <f t="shared" ref="F29:P29" si="5">F27/F26</f>
        <v>#DIV/0!</v>
      </c>
      <c r="G29" s="52" t="e">
        <f t="shared" si="5"/>
        <v>#DIV/0!</v>
      </c>
      <c r="H29" s="52" t="e">
        <f t="shared" si="5"/>
        <v>#DIV/0!</v>
      </c>
      <c r="I29" s="52" t="e">
        <f t="shared" si="5"/>
        <v>#DIV/0!</v>
      </c>
      <c r="J29" s="52" t="e">
        <f t="shared" si="5"/>
        <v>#DIV/0!</v>
      </c>
      <c r="K29" s="52" t="e">
        <f t="shared" si="5"/>
        <v>#DIV/0!</v>
      </c>
      <c r="L29" s="52" t="e">
        <f t="shared" si="5"/>
        <v>#DIV/0!</v>
      </c>
      <c r="M29" s="52" t="e">
        <f t="shared" si="5"/>
        <v>#DIV/0!</v>
      </c>
      <c r="N29" s="52" t="e">
        <f t="shared" si="5"/>
        <v>#DIV/0!</v>
      </c>
      <c r="O29" s="52" t="e">
        <f t="shared" si="5"/>
        <v>#DIV/0!</v>
      </c>
      <c r="P29" s="52" t="e">
        <f t="shared" si="5"/>
        <v>#DIV/0!</v>
      </c>
      <c r="Q29" s="6"/>
    </row>
    <row r="30" spans="3:18">
      <c r="D30" s="4" t="str">
        <f>'KPI 1a'!D30</f>
        <v>Actual 24/25</v>
      </c>
      <c r="E30" s="53">
        <f>+E23</f>
        <v>0</v>
      </c>
      <c r="F30" s="53">
        <f t="shared" ref="F30:P30" si="6">+E30+F23</f>
        <v>0</v>
      </c>
      <c r="G30" s="53">
        <f t="shared" si="6"/>
        <v>0</v>
      </c>
      <c r="H30" s="53">
        <f t="shared" si="6"/>
        <v>0</v>
      </c>
      <c r="I30" s="53">
        <f t="shared" si="6"/>
        <v>0</v>
      </c>
      <c r="J30" s="53">
        <f t="shared" si="6"/>
        <v>0</v>
      </c>
      <c r="K30" s="53">
        <f t="shared" si="6"/>
        <v>0</v>
      </c>
      <c r="L30" s="53">
        <f t="shared" si="6"/>
        <v>0</v>
      </c>
      <c r="M30" s="53">
        <f t="shared" si="6"/>
        <v>0</v>
      </c>
      <c r="N30" s="53">
        <f t="shared" si="6"/>
        <v>0</v>
      </c>
      <c r="O30" s="53">
        <f t="shared" si="6"/>
        <v>0</v>
      </c>
      <c r="P30" s="53">
        <f t="shared" si="6"/>
        <v>0</v>
      </c>
      <c r="Q30" s="6"/>
    </row>
  </sheetData>
  <mergeCells count="2">
    <mergeCell ref="J4:Q8"/>
    <mergeCell ref="J10:Q15"/>
  </mergeCells>
  <conditionalFormatting sqref="C3">
    <cfRule type="expression" dxfId="275" priority="2">
      <formula>S4&gt;S6</formula>
    </cfRule>
  </conditionalFormatting>
  <conditionalFormatting sqref="C4">
    <cfRule type="expression" dxfId="274" priority="1">
      <formula>AND(S4&gt;S5,S4&lt;=S6)</formula>
    </cfRule>
  </conditionalFormatting>
  <conditionalFormatting sqref="C5">
    <cfRule type="expression" dxfId="273" priority="3">
      <formula>S4&lt;=S5</formula>
    </cfRule>
  </conditionalFormatting>
  <hyperlinks>
    <hyperlink ref="L1" location="'Dashboard Production Quality'!A1" display="Dashboard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17537" r:id="rId4" name="Spinner 1">
              <controlPr defaultSize="0" autoPict="0">
                <anchor moveWithCells="1" sizeWithCells="1">
                  <from>
                    <xdr:col>9</xdr:col>
                    <xdr:colOff>0</xdr:colOff>
                    <xdr:row>0</xdr:row>
                    <xdr:rowOff>0</xdr:rowOff>
                  </from>
                  <to>
                    <xdr:col>9</xdr:col>
                    <xdr:colOff>603250</xdr:colOff>
                    <xdr:row>1</xdr:row>
                    <xdr:rowOff>184150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0">
    <tabColor rgb="FFFFC000"/>
  </sheetPr>
  <dimension ref="A1:S30"/>
  <sheetViews>
    <sheetView zoomScale="90" zoomScaleNormal="90" zoomScalePageLayoutView="90" workbookViewId="0">
      <pane ySplit="2" topLeftCell="A11" activePane="bottomLeft" state="frozen"/>
      <selection activeCell="D31" sqref="D31"/>
      <selection pane="bottomLeft" activeCell="L1" sqref="L1"/>
    </sheetView>
  </sheetViews>
  <sheetFormatPr defaultColWidth="9.1796875" defaultRowHeight="14.5"/>
  <cols>
    <col min="1" max="1" width="9.1796875" style="4"/>
    <col min="2" max="2" width="9.81640625" style="4" bestFit="1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19" ht="21">
      <c r="A1" s="5" t="s">
        <v>5</v>
      </c>
      <c r="B1" s="5" t="str">
        <f>'Dashboard Production Quality'!A72</f>
        <v>8d</v>
      </c>
      <c r="C1" s="5" t="str">
        <f>'Dashboard Production Quality'!B72</f>
        <v>Power  Efficiency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19">
      <c r="A2" s="4" t="s">
        <v>15</v>
      </c>
      <c r="C2" s="4" t="s">
        <v>46</v>
      </c>
      <c r="R2" s="7"/>
    </row>
    <row r="3" spans="1:19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>
      <c r="C4" s="2" t="s">
        <v>6</v>
      </c>
      <c r="E4" s="11"/>
      <c r="F4" s="11"/>
      <c r="G4" s="11"/>
      <c r="H4" s="11"/>
      <c r="I4" s="11"/>
      <c r="J4" s="205"/>
      <c r="K4" s="206"/>
      <c r="L4" s="206"/>
      <c r="M4" s="206"/>
      <c r="N4" s="206"/>
      <c r="O4" s="206"/>
      <c r="P4" s="206"/>
      <c r="Q4" s="207"/>
      <c r="R4" s="4" t="s">
        <v>26</v>
      </c>
      <c r="S4" s="56">
        <f>INDEX(E27:P27,Actual_month)</f>
        <v>0</v>
      </c>
    </row>
    <row r="5" spans="1:19" ht="25.5" customHeight="1">
      <c r="C5" s="2" t="s">
        <v>6</v>
      </c>
      <c r="E5" s="11"/>
      <c r="F5" s="11"/>
      <c r="G5" s="11"/>
      <c r="H5" s="11"/>
      <c r="I5" s="11"/>
      <c r="J5" s="208"/>
      <c r="K5" s="209"/>
      <c r="L5" s="209"/>
      <c r="M5" s="209"/>
      <c r="N5" s="209"/>
      <c r="O5" s="209"/>
      <c r="P5" s="209"/>
      <c r="Q5" s="210"/>
      <c r="R5" s="4" t="s">
        <v>27</v>
      </c>
      <c r="S5" s="54">
        <f>INDEX(E26:P26,Actual_month)</f>
        <v>0</v>
      </c>
    </row>
    <row r="6" spans="1:19">
      <c r="J6" s="208"/>
      <c r="K6" s="209"/>
      <c r="L6" s="209"/>
      <c r="M6" s="209"/>
      <c r="N6" s="209"/>
      <c r="O6" s="209"/>
      <c r="P6" s="209"/>
      <c r="Q6" s="210"/>
      <c r="R6" s="7">
        <v>0.9</v>
      </c>
      <c r="S6" s="54">
        <f>+S5/R6</f>
        <v>0</v>
      </c>
    </row>
    <row r="7" spans="1:19">
      <c r="J7" s="208"/>
      <c r="K7" s="209"/>
      <c r="L7" s="209"/>
      <c r="M7" s="209"/>
      <c r="N7" s="209"/>
      <c r="O7" s="209"/>
      <c r="P7" s="209"/>
      <c r="Q7" s="210"/>
    </row>
    <row r="8" spans="1:19" ht="15" thickBot="1">
      <c r="J8" s="211"/>
      <c r="K8" s="212"/>
      <c r="L8" s="212"/>
      <c r="M8" s="212"/>
      <c r="N8" s="212"/>
      <c r="O8" s="212"/>
      <c r="P8" s="212"/>
      <c r="Q8" s="213"/>
    </row>
    <row r="9" spans="1:19" ht="15" thickBot="1">
      <c r="J9" s="4" t="s">
        <v>14</v>
      </c>
    </row>
    <row r="10" spans="1:19">
      <c r="J10" s="205"/>
      <c r="K10" s="206"/>
      <c r="L10" s="206"/>
      <c r="M10" s="206"/>
      <c r="N10" s="206"/>
      <c r="O10" s="206"/>
      <c r="P10" s="206"/>
      <c r="Q10" s="207"/>
    </row>
    <row r="11" spans="1:19">
      <c r="J11" s="208"/>
      <c r="K11" s="209"/>
      <c r="L11" s="209"/>
      <c r="M11" s="209"/>
      <c r="N11" s="209"/>
      <c r="O11" s="209"/>
      <c r="P11" s="209"/>
      <c r="Q11" s="210"/>
    </row>
    <row r="12" spans="1:19">
      <c r="J12" s="208"/>
      <c r="K12" s="209"/>
      <c r="L12" s="209"/>
      <c r="M12" s="209"/>
      <c r="N12" s="209"/>
      <c r="O12" s="209"/>
      <c r="P12" s="209"/>
      <c r="Q12" s="210"/>
    </row>
    <row r="13" spans="1:19">
      <c r="J13" s="208"/>
      <c r="K13" s="209"/>
      <c r="L13" s="209"/>
      <c r="M13" s="209"/>
      <c r="N13" s="209"/>
      <c r="O13" s="209"/>
      <c r="P13" s="209"/>
      <c r="Q13" s="210"/>
    </row>
    <row r="14" spans="1:19">
      <c r="J14" s="208"/>
      <c r="K14" s="209"/>
      <c r="L14" s="209"/>
      <c r="M14" s="209"/>
      <c r="N14" s="209"/>
      <c r="O14" s="209"/>
      <c r="P14" s="209"/>
      <c r="Q14" s="210"/>
    </row>
    <row r="15" spans="1:19" ht="15" thickBot="1">
      <c r="J15" s="211"/>
      <c r="K15" s="212"/>
      <c r="L15" s="212"/>
      <c r="M15" s="212"/>
      <c r="N15" s="212"/>
      <c r="O15" s="212"/>
      <c r="P15" s="212"/>
      <c r="Q15" s="213"/>
    </row>
    <row r="18" spans="3:17">
      <c r="C18" s="8" t="s">
        <v>10</v>
      </c>
      <c r="E18" s="12">
        <f>'KPI 6c'!E18</f>
        <v>45839</v>
      </c>
      <c r="F18" s="12">
        <f>'KPI 6c'!F18</f>
        <v>45870</v>
      </c>
      <c r="G18" s="12">
        <f>'KPI 6c'!G18</f>
        <v>45901</v>
      </c>
      <c r="H18" s="12">
        <f>'KPI 6c'!H18</f>
        <v>45931</v>
      </c>
      <c r="I18" s="12">
        <f>'KPI 6c'!I18</f>
        <v>45962</v>
      </c>
      <c r="J18" s="12">
        <f>'KPI 6c'!J18</f>
        <v>45992</v>
      </c>
      <c r="K18" s="12">
        <f>'KPI 6c'!K18</f>
        <v>46023</v>
      </c>
      <c r="L18" s="12">
        <f>'KPI 6c'!L18</f>
        <v>46054</v>
      </c>
      <c r="M18" s="12">
        <f>'KPI 6c'!M18</f>
        <v>46082</v>
      </c>
      <c r="N18" s="12">
        <f>'KPI 6c'!N18</f>
        <v>46113</v>
      </c>
      <c r="O18" s="12">
        <f>'KPI 6c'!O18</f>
        <v>46143</v>
      </c>
      <c r="P18" s="12">
        <f>'KPI 6c'!P18</f>
        <v>46174</v>
      </c>
      <c r="Q18" s="9"/>
    </row>
    <row r="19" spans="3:17">
      <c r="D19" s="4" t="str">
        <f>'KPI 6c'!D19</f>
        <v>Budget 25/26</v>
      </c>
      <c r="E19" s="69">
        <f>Budget2526!F67</f>
        <v>0</v>
      </c>
      <c r="F19" s="69">
        <f>Budget2526!G67</f>
        <v>0</v>
      </c>
      <c r="G19" s="69">
        <f>Budget2526!H67</f>
        <v>0</v>
      </c>
      <c r="H19" s="69">
        <f>Budget2526!I67</f>
        <v>0</v>
      </c>
      <c r="I19" s="69">
        <f>Budget2526!J67</f>
        <v>0</v>
      </c>
      <c r="J19" s="69">
        <f>Budget2526!K67</f>
        <v>0</v>
      </c>
      <c r="K19" s="69">
        <f>Budget2526!L67</f>
        <v>0</v>
      </c>
      <c r="L19" s="69">
        <f>Budget2526!M67</f>
        <v>0</v>
      </c>
      <c r="M19" s="69">
        <f>Budget2526!N67</f>
        <v>0</v>
      </c>
      <c r="N19" s="69">
        <f>Budget2526!O67</f>
        <v>0</v>
      </c>
      <c r="O19" s="69">
        <f>Budget2526!P67</f>
        <v>0</v>
      </c>
      <c r="P19" s="69">
        <f>Budget2526!Q67</f>
        <v>0</v>
      </c>
      <c r="Q19" s="54"/>
    </row>
    <row r="20" spans="3:17">
      <c r="D20" s="4" t="str">
        <f>'KPI 6c'!D20</f>
        <v>Actual 25/26</v>
      </c>
      <c r="E20" s="69">
        <f>'ACTUAL 2526'!D67</f>
        <v>0</v>
      </c>
      <c r="F20" s="69">
        <f>'ACTUAL 2526'!E67</f>
        <v>0</v>
      </c>
      <c r="G20" s="69">
        <f>'ACTUAL 2526'!F67</f>
        <v>0</v>
      </c>
      <c r="H20" s="69">
        <f>'ACTUAL 2526'!G67</f>
        <v>0</v>
      </c>
      <c r="I20" s="69">
        <f>'ACTUAL 2526'!H67</f>
        <v>0</v>
      </c>
      <c r="J20" s="69">
        <f>'ACTUAL 2526'!I67</f>
        <v>0</v>
      </c>
      <c r="K20" s="69">
        <f>'ACTUAL 2526'!J67</f>
        <v>0</v>
      </c>
      <c r="L20" s="69">
        <f>'ACTUAL 2526'!K67</f>
        <v>0</v>
      </c>
      <c r="M20" s="69">
        <f>'ACTUAL 2526'!L67</f>
        <v>0</v>
      </c>
      <c r="N20" s="69">
        <f>'ACTUAL 2526'!M67</f>
        <v>0</v>
      </c>
      <c r="O20" s="69">
        <f>'ACTUAL 2526'!N67</f>
        <v>0</v>
      </c>
      <c r="P20" s="69">
        <f>'ACTUAL 2526'!O67</f>
        <v>0</v>
      </c>
      <c r="Q20" s="54"/>
    </row>
    <row r="21" spans="3:17">
      <c r="D21" s="4" t="str">
        <f>'KPI 6c'!D21</f>
        <v>Difference</v>
      </c>
      <c r="E21" s="69">
        <f>IF(E20=0,0,E20-E19)</f>
        <v>0</v>
      </c>
      <c r="F21" s="69">
        <f t="shared" ref="F21:P21" si="0">IF(F20=0,0,F20-F19)</f>
        <v>0</v>
      </c>
      <c r="G21" s="69">
        <f t="shared" si="0"/>
        <v>0</v>
      </c>
      <c r="H21" s="69">
        <f t="shared" si="0"/>
        <v>0</v>
      </c>
      <c r="I21" s="69">
        <f t="shared" si="0"/>
        <v>0</v>
      </c>
      <c r="J21" s="69">
        <f t="shared" si="0"/>
        <v>0</v>
      </c>
      <c r="K21" s="69">
        <f t="shared" si="0"/>
        <v>0</v>
      </c>
      <c r="L21" s="69">
        <f t="shared" si="0"/>
        <v>0</v>
      </c>
      <c r="M21" s="69">
        <f t="shared" si="0"/>
        <v>0</v>
      </c>
      <c r="N21" s="69">
        <f t="shared" si="0"/>
        <v>0</v>
      </c>
      <c r="O21" s="69">
        <f t="shared" si="0"/>
        <v>0</v>
      </c>
      <c r="P21" s="69">
        <f t="shared" si="0"/>
        <v>0</v>
      </c>
      <c r="Q21" s="54"/>
    </row>
    <row r="22" spans="3:17">
      <c r="D22" s="4" t="str">
        <f>'KPI 6c'!D22</f>
        <v>% realisation</v>
      </c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</row>
    <row r="23" spans="3:17">
      <c r="D23" s="4" t="str">
        <f>'KPI 1a'!D23</f>
        <v>Actual 24/25</v>
      </c>
      <c r="E23" s="54">
        <f>Actual2425!D56</f>
        <v>0</v>
      </c>
      <c r="F23" s="54">
        <f>Actual2425!E56</f>
        <v>0</v>
      </c>
      <c r="G23" s="54">
        <f>Actual2425!F56</f>
        <v>0</v>
      </c>
      <c r="H23" s="54">
        <f>Actual2425!G56</f>
        <v>0</v>
      </c>
      <c r="I23" s="54">
        <f>Actual2425!H56</f>
        <v>0</v>
      </c>
      <c r="J23" s="54">
        <f>Actual2425!I56</f>
        <v>0</v>
      </c>
      <c r="K23" s="54">
        <f>Actual2425!J56</f>
        <v>0</v>
      </c>
      <c r="L23" s="54">
        <f>Actual2425!K56</f>
        <v>0</v>
      </c>
      <c r="M23" s="54">
        <f>Actual2425!L56</f>
        <v>0</v>
      </c>
      <c r="N23" s="54">
        <f>Actual2425!M56</f>
        <v>0</v>
      </c>
      <c r="O23" s="54">
        <f>Actual2425!N56</f>
        <v>0</v>
      </c>
      <c r="P23" s="54">
        <f>Actual2425!O56</f>
        <v>0</v>
      </c>
      <c r="Q23" s="54"/>
    </row>
    <row r="24" spans="3:17"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</row>
    <row r="25" spans="3:17">
      <c r="C25" s="8" t="s">
        <v>4</v>
      </c>
      <c r="E25" s="12">
        <f>E18</f>
        <v>45839</v>
      </c>
      <c r="F25" s="12">
        <f t="shared" ref="F25:P25" si="1">F18</f>
        <v>45870</v>
      </c>
      <c r="G25" s="12">
        <f t="shared" si="1"/>
        <v>45901</v>
      </c>
      <c r="H25" s="12">
        <f t="shared" si="1"/>
        <v>45931</v>
      </c>
      <c r="I25" s="12">
        <f t="shared" si="1"/>
        <v>45962</v>
      </c>
      <c r="J25" s="12">
        <f t="shared" si="1"/>
        <v>45992</v>
      </c>
      <c r="K25" s="12">
        <f t="shared" si="1"/>
        <v>46023</v>
      </c>
      <c r="L25" s="12">
        <f t="shared" si="1"/>
        <v>46054</v>
      </c>
      <c r="M25" s="12">
        <f t="shared" si="1"/>
        <v>46082</v>
      </c>
      <c r="N25" s="12">
        <f t="shared" si="1"/>
        <v>46113</v>
      </c>
      <c r="O25" s="12">
        <f t="shared" si="1"/>
        <v>46143</v>
      </c>
      <c r="P25" s="12">
        <f t="shared" si="1"/>
        <v>46174</v>
      </c>
    </row>
    <row r="26" spans="3:17">
      <c r="D26" s="4" t="str">
        <f>D19</f>
        <v>Budget 25/26</v>
      </c>
      <c r="E26" s="69">
        <f>+E19</f>
        <v>0</v>
      </c>
      <c r="F26" s="69">
        <f>AVERAGE($E19:F19)</f>
        <v>0</v>
      </c>
      <c r="G26" s="69">
        <f>AVERAGE($E19:G19)</f>
        <v>0</v>
      </c>
      <c r="H26" s="69">
        <f>AVERAGE($E19:H19)</f>
        <v>0</v>
      </c>
      <c r="I26" s="69">
        <f>AVERAGE($E19:I19)</f>
        <v>0</v>
      </c>
      <c r="J26" s="69">
        <f>AVERAGE($E19:J19)</f>
        <v>0</v>
      </c>
      <c r="K26" s="69">
        <f>AVERAGE($E19:K19)</f>
        <v>0</v>
      </c>
      <c r="L26" s="69">
        <f>AVERAGE($E19:L19)</f>
        <v>0</v>
      </c>
      <c r="M26" s="69">
        <f>AVERAGE($E19:M19)</f>
        <v>0</v>
      </c>
      <c r="N26" s="69">
        <f>+M26+N19</f>
        <v>0</v>
      </c>
      <c r="O26" s="69">
        <f>+N26+O19</f>
        <v>0</v>
      </c>
      <c r="P26" s="69">
        <f>+O26+P19</f>
        <v>0</v>
      </c>
    </row>
    <row r="27" spans="3:17">
      <c r="D27" s="4" t="str">
        <f>D20</f>
        <v>Actual 25/26</v>
      </c>
      <c r="E27" s="69">
        <f>+E20</f>
        <v>0</v>
      </c>
      <c r="F27" s="69">
        <f>AVERAGE($E20:F20)</f>
        <v>0</v>
      </c>
      <c r="G27" s="69">
        <f>AVERAGE($E20:G20)</f>
        <v>0</v>
      </c>
      <c r="H27" s="69">
        <f>AVERAGE($E20:H20)</f>
        <v>0</v>
      </c>
      <c r="I27" s="69">
        <f>AVERAGE($E20:I20)</f>
        <v>0</v>
      </c>
      <c r="J27" s="69">
        <f>AVERAGE($E20:J20)</f>
        <v>0</v>
      </c>
      <c r="K27" s="69">
        <f>AVERAGE($E20:K20)</f>
        <v>0</v>
      </c>
      <c r="L27" s="69">
        <f>AVERAGE($E20:L20)</f>
        <v>0</v>
      </c>
      <c r="M27" s="69">
        <f>AVERAGE($E20:M20)</f>
        <v>0</v>
      </c>
      <c r="N27" s="69">
        <f>AVERAGE($E20:N20)</f>
        <v>0</v>
      </c>
      <c r="O27" s="69">
        <f>AVERAGE($E20:O20)</f>
        <v>0</v>
      </c>
      <c r="P27" s="69">
        <f>AVERAGE($E20:P20)</f>
        <v>0</v>
      </c>
    </row>
    <row r="28" spans="3:17">
      <c r="D28" s="4" t="str">
        <f>D21</f>
        <v>Difference</v>
      </c>
      <c r="E28" s="69">
        <f>SUM($E21:E21)</f>
        <v>0</v>
      </c>
      <c r="F28" s="69">
        <f>AVERAGE($E21:F21)</f>
        <v>0</v>
      </c>
      <c r="G28" s="69">
        <f>SUM($E21:G21)</f>
        <v>0</v>
      </c>
      <c r="H28" s="69">
        <f>SUM($E21:H21)</f>
        <v>0</v>
      </c>
      <c r="I28" s="69">
        <f>SUM($E21:I21)</f>
        <v>0</v>
      </c>
      <c r="J28" s="69">
        <f>SUM($E21:J21)</f>
        <v>0</v>
      </c>
      <c r="K28" s="69">
        <f>SUM($E21:K21)</f>
        <v>0</v>
      </c>
      <c r="L28" s="69">
        <f>SUM($E21:L21)</f>
        <v>0</v>
      </c>
      <c r="M28" s="69">
        <f>SUM($E21:M21)</f>
        <v>0</v>
      </c>
      <c r="N28" s="69">
        <f>SUM($E21:N21)</f>
        <v>0</v>
      </c>
      <c r="O28" s="69">
        <f>SUM($E21:O21)</f>
        <v>0</v>
      </c>
      <c r="P28" s="69">
        <f>SUM($E21:P21)</f>
        <v>0</v>
      </c>
    </row>
    <row r="29" spans="3:17">
      <c r="D29" s="4" t="str">
        <f>D22</f>
        <v>% realisation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spans="3:17">
      <c r="D30" s="4" t="str">
        <f>'KPI 1a'!D30</f>
        <v>Actual 24/25</v>
      </c>
      <c r="E30" s="54">
        <f>AVERAGE($E23:F23)</f>
        <v>0</v>
      </c>
      <c r="F30" s="54">
        <f>AVERAGE($E23:G23)</f>
        <v>0</v>
      </c>
      <c r="G30" s="54">
        <f>AVERAGE($E23:H23)</f>
        <v>0</v>
      </c>
      <c r="H30" s="54">
        <f>AVERAGE($E23:I23)</f>
        <v>0</v>
      </c>
      <c r="I30" s="54">
        <f>AVERAGE($E23:J23)</f>
        <v>0</v>
      </c>
      <c r="J30" s="54">
        <f>AVERAGE($E23:K23)</f>
        <v>0</v>
      </c>
      <c r="K30" s="54">
        <f>AVERAGE($E23:L23)</f>
        <v>0</v>
      </c>
      <c r="L30" s="54">
        <f>AVERAGE($E23:M23)</f>
        <v>0</v>
      </c>
      <c r="M30" s="54">
        <f>AVERAGE($E23:N23)</f>
        <v>0</v>
      </c>
      <c r="N30" s="54">
        <f>AVERAGE($E23:O23)</f>
        <v>0</v>
      </c>
      <c r="O30" s="54">
        <f>AVERAGE($E23:P23)</f>
        <v>0</v>
      </c>
      <c r="P30" s="54">
        <f>AVERAGE($E23:Q23)</f>
        <v>0</v>
      </c>
    </row>
  </sheetData>
  <mergeCells count="2">
    <mergeCell ref="J4:Q8"/>
    <mergeCell ref="J10:Q15"/>
  </mergeCells>
  <conditionalFormatting sqref="C3">
    <cfRule type="expression" dxfId="272" priority="2">
      <formula>S4&gt;S6</formula>
    </cfRule>
  </conditionalFormatting>
  <conditionalFormatting sqref="C4">
    <cfRule type="expression" dxfId="271" priority="1">
      <formula>AND(S4&gt;S5,S4&lt;=S6)</formula>
    </cfRule>
  </conditionalFormatting>
  <conditionalFormatting sqref="C5">
    <cfRule type="expression" dxfId="270" priority="3">
      <formula>S4&lt;=S5</formula>
    </cfRule>
  </conditionalFormatting>
  <hyperlinks>
    <hyperlink ref="L1" location="'Dashboard Production Quality'!A1" display="Dashboard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18561" r:id="rId4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1">
    <tabColor rgb="FFFFC000"/>
  </sheetPr>
  <dimension ref="A1:T30"/>
  <sheetViews>
    <sheetView zoomScale="90" zoomScaleNormal="90" zoomScalePageLayoutView="90" workbookViewId="0">
      <pane ySplit="2" topLeftCell="A9" activePane="bottomLeft" state="frozen"/>
      <selection activeCell="D31" sqref="D31"/>
      <selection pane="bottomLeft" activeCell="B1" sqref="B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>
      <c r="A1" s="5" t="s">
        <v>5</v>
      </c>
      <c r="B1" s="5" t="str">
        <f>'Dashboard Production Quality'!A73</f>
        <v>8e</v>
      </c>
      <c r="C1" s="5" t="str">
        <f>'Dashboard Production Quality'!B73</f>
        <v>Production Loss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20">
      <c r="A2" s="4" t="s">
        <v>15</v>
      </c>
      <c r="C2" s="4" t="s">
        <v>16</v>
      </c>
      <c r="R2" s="7"/>
    </row>
    <row r="3" spans="1:20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27">
        <f>INDEX(E27:P27,Actual_month)</f>
        <v>0</v>
      </c>
      <c r="T4" s="26"/>
    </row>
    <row r="5" spans="1:20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26">
        <f>INDEX(E26:P26,Actual_month)</f>
        <v>3</v>
      </c>
      <c r="T5" s="26"/>
    </row>
    <row r="6" spans="1:20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26">
        <f>+S5/R6</f>
        <v>3.333333333333333</v>
      </c>
      <c r="T6" s="26"/>
    </row>
    <row r="7" spans="1:20">
      <c r="J7" s="199"/>
      <c r="K7" s="200"/>
      <c r="L7" s="200"/>
      <c r="M7" s="200"/>
      <c r="N7" s="200"/>
      <c r="O7" s="200"/>
      <c r="P7" s="200"/>
      <c r="Q7" s="201"/>
    </row>
    <row r="8" spans="1:20" ht="15" thickBot="1">
      <c r="J8" s="202"/>
      <c r="K8" s="203"/>
      <c r="L8" s="203"/>
      <c r="M8" s="203"/>
      <c r="N8" s="203"/>
      <c r="O8" s="203"/>
      <c r="P8" s="203"/>
      <c r="Q8" s="204"/>
    </row>
    <row r="9" spans="1:20" ht="15" thickBot="1">
      <c r="J9" s="4" t="s">
        <v>14</v>
      </c>
    </row>
    <row r="10" spans="1:20">
      <c r="J10" s="196"/>
      <c r="K10" s="197"/>
      <c r="L10" s="197"/>
      <c r="M10" s="197"/>
      <c r="N10" s="197"/>
      <c r="O10" s="197"/>
      <c r="P10" s="197"/>
      <c r="Q10" s="198"/>
    </row>
    <row r="11" spans="1:20">
      <c r="J11" s="199"/>
      <c r="K11" s="200"/>
      <c r="L11" s="200"/>
      <c r="M11" s="200"/>
      <c r="N11" s="200"/>
      <c r="O11" s="200"/>
      <c r="P11" s="200"/>
      <c r="Q11" s="201"/>
    </row>
    <row r="12" spans="1:20">
      <c r="J12" s="199"/>
      <c r="K12" s="200"/>
      <c r="L12" s="200"/>
      <c r="M12" s="200"/>
      <c r="N12" s="200"/>
      <c r="O12" s="200"/>
      <c r="P12" s="200"/>
      <c r="Q12" s="201"/>
    </row>
    <row r="13" spans="1:20">
      <c r="J13" s="199"/>
      <c r="K13" s="200"/>
      <c r="L13" s="200"/>
      <c r="M13" s="200"/>
      <c r="N13" s="200"/>
      <c r="O13" s="200"/>
      <c r="P13" s="200"/>
      <c r="Q13" s="201"/>
    </row>
    <row r="14" spans="1:20">
      <c r="J14" s="199"/>
      <c r="K14" s="200"/>
      <c r="L14" s="200"/>
      <c r="M14" s="200"/>
      <c r="N14" s="200"/>
      <c r="O14" s="200"/>
      <c r="P14" s="200"/>
      <c r="Q14" s="201"/>
    </row>
    <row r="15" spans="1:20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'KPI 16a'!E18</f>
        <v>45839</v>
      </c>
      <c r="F18" s="12">
        <f>'KPI 16a'!F18</f>
        <v>45870</v>
      </c>
      <c r="G18" s="12">
        <f>'KPI 16a'!G18</f>
        <v>45901</v>
      </c>
      <c r="H18" s="12">
        <f>'KPI 16a'!H18</f>
        <v>45931</v>
      </c>
      <c r="I18" s="12">
        <f>'KPI 16a'!I18</f>
        <v>45962</v>
      </c>
      <c r="J18" s="12">
        <f>'KPI 16a'!J18</f>
        <v>45992</v>
      </c>
      <c r="K18" s="12">
        <f>'KPI 16a'!K18</f>
        <v>46023</v>
      </c>
      <c r="L18" s="12">
        <f>'KPI 16a'!L18</f>
        <v>46054</v>
      </c>
      <c r="M18" s="12">
        <f>'KPI 16a'!M18</f>
        <v>46082</v>
      </c>
      <c r="N18" s="12">
        <f>'KPI 16a'!N18</f>
        <v>46113</v>
      </c>
      <c r="O18" s="12">
        <f>'KPI 16a'!O18</f>
        <v>46143</v>
      </c>
      <c r="P18" s="12">
        <f>'KPI 16a'!P18</f>
        <v>46174</v>
      </c>
      <c r="Q18" s="12" t="s">
        <v>0</v>
      </c>
    </row>
    <row r="19" spans="3:17">
      <c r="D19" s="4" t="str">
        <f>'KPI 16a'!D19</f>
        <v>Budget 25/26</v>
      </c>
      <c r="E19" s="6">
        <f>Budget2526!E68</f>
        <v>0</v>
      </c>
      <c r="F19" s="6">
        <f>Budget2526!F68</f>
        <v>0</v>
      </c>
      <c r="G19" s="6">
        <f>Budget2526!G68</f>
        <v>0</v>
      </c>
      <c r="H19" s="6">
        <f>Budget2526!H68</f>
        <v>0</v>
      </c>
      <c r="I19" s="6">
        <f>Budget2526!I68</f>
        <v>0</v>
      </c>
      <c r="J19" s="6">
        <f>Budget2526!J68</f>
        <v>1</v>
      </c>
      <c r="K19" s="6">
        <f>Budget2526!K68</f>
        <v>1</v>
      </c>
      <c r="L19" s="6">
        <f>Budget2526!L68</f>
        <v>1</v>
      </c>
      <c r="M19" s="6">
        <f>Budget2526!M68</f>
        <v>1</v>
      </c>
      <c r="N19" s="6">
        <f>Budget2526!N68</f>
        <v>1</v>
      </c>
      <c r="O19" s="6">
        <f>Budget2526!O68</f>
        <v>1</v>
      </c>
      <c r="P19" s="6">
        <f>Budget2526!P68</f>
        <v>1</v>
      </c>
      <c r="Q19" s="6"/>
    </row>
    <row r="20" spans="3:17">
      <c r="D20" s="4" t="str">
        <f>'KPI 16a'!D20</f>
        <v>Actual 25/26</v>
      </c>
      <c r="E20" s="6">
        <f>'ACTUAL 2526'!D68</f>
        <v>0</v>
      </c>
      <c r="F20" s="6">
        <f>'ACTUAL 2526'!E68</f>
        <v>0</v>
      </c>
      <c r="G20" s="6">
        <f>'ACTUAL 2526'!F68</f>
        <v>0</v>
      </c>
      <c r="H20" s="6">
        <f>'ACTUAL 2526'!G68</f>
        <v>0</v>
      </c>
      <c r="I20" s="6">
        <f>'ACTUAL 2526'!H68</f>
        <v>0</v>
      </c>
      <c r="J20" s="6">
        <f>'ACTUAL 2526'!I68</f>
        <v>0</v>
      </c>
      <c r="K20" s="6">
        <f>'ACTUAL 2526'!J68</f>
        <v>0</v>
      </c>
      <c r="L20" s="6">
        <f>'ACTUAL 2526'!K68</f>
        <v>0</v>
      </c>
      <c r="M20" s="6">
        <f>'ACTUAL 2526'!L68</f>
        <v>0</v>
      </c>
      <c r="N20" s="6">
        <f>'ACTUAL 2526'!M68</f>
        <v>0</v>
      </c>
      <c r="O20" s="6">
        <f>'ACTUAL 2526'!N68</f>
        <v>0</v>
      </c>
      <c r="P20" s="6">
        <f>'ACTUAL 2526'!O68</f>
        <v>0</v>
      </c>
      <c r="Q20" s="6"/>
    </row>
    <row r="21" spans="3:17">
      <c r="D21" s="4" t="str">
        <f>'KPI 16a'!D21</f>
        <v>Difference</v>
      </c>
      <c r="E21" s="6">
        <f>IF(E20=0,0,E20-E19)</f>
        <v>0</v>
      </c>
      <c r="F21" s="6">
        <f t="shared" ref="F21:P21" si="0">IF(F20=0,0,F20-F19)</f>
        <v>0</v>
      </c>
      <c r="G21" s="6">
        <f t="shared" si="0"/>
        <v>0</v>
      </c>
      <c r="H21" s="6">
        <f t="shared" si="0"/>
        <v>0</v>
      </c>
      <c r="I21" s="6">
        <f t="shared" si="0"/>
        <v>0</v>
      </c>
      <c r="J21" s="6">
        <f t="shared" si="0"/>
        <v>0</v>
      </c>
      <c r="K21" s="6">
        <f t="shared" si="0"/>
        <v>0</v>
      </c>
      <c r="L21" s="6">
        <f t="shared" si="0"/>
        <v>0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/>
    </row>
    <row r="22" spans="3:17">
      <c r="D22" s="4" t="str">
        <f>'KPI 16a'!D22</f>
        <v>% realisation</v>
      </c>
      <c r="E22" s="10" t="e">
        <f>E20/E19</f>
        <v>#DIV/0!</v>
      </c>
      <c r="F22" s="10" t="e">
        <f t="shared" ref="F22:P22" si="1">F20/F19</f>
        <v>#DIV/0!</v>
      </c>
      <c r="G22" s="10" t="e">
        <f t="shared" si="1"/>
        <v>#DIV/0!</v>
      </c>
      <c r="H22" s="10" t="e">
        <f t="shared" si="1"/>
        <v>#DIV/0!</v>
      </c>
      <c r="I22" s="10" t="e">
        <f t="shared" si="1"/>
        <v>#DIV/0!</v>
      </c>
      <c r="J22" s="10">
        <f t="shared" si="1"/>
        <v>0</v>
      </c>
      <c r="K22" s="10">
        <f t="shared" si="1"/>
        <v>0</v>
      </c>
      <c r="L22" s="10">
        <f t="shared" si="1"/>
        <v>0</v>
      </c>
      <c r="M22" s="10">
        <f t="shared" si="1"/>
        <v>0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10"/>
    </row>
    <row r="23" spans="3:17">
      <c r="D23" s="4" t="str">
        <f>'KPI 1a'!D23</f>
        <v>Actual 24/25</v>
      </c>
      <c r="E23" s="6">
        <f>Actual2425!D57</f>
        <v>0</v>
      </c>
      <c r="F23" s="6">
        <f>Actual2425!E57</f>
        <v>0</v>
      </c>
      <c r="G23" s="6">
        <f>Actual2425!F57</f>
        <v>0</v>
      </c>
      <c r="H23" s="6">
        <f>Actual2425!G57</f>
        <v>0</v>
      </c>
      <c r="I23" s="6">
        <f>Actual2425!H57</f>
        <v>0</v>
      </c>
      <c r="J23" s="6">
        <f>Actual2425!I57</f>
        <v>0</v>
      </c>
      <c r="K23" s="6">
        <f>Actual2425!J57</f>
        <v>0</v>
      </c>
      <c r="L23" s="6">
        <f>Actual2425!K57</f>
        <v>0</v>
      </c>
      <c r="M23" s="6">
        <f>Actual2425!L57</f>
        <v>0</v>
      </c>
      <c r="N23" s="6">
        <f>Actual2425!M57</f>
        <v>0</v>
      </c>
      <c r="O23" s="6">
        <f>Actual2425!N57</f>
        <v>0</v>
      </c>
      <c r="P23" s="6">
        <f>Actual2425!O57</f>
        <v>0</v>
      </c>
      <c r="Q23" s="6"/>
    </row>
    <row r="25" spans="3:17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>
      <c r="D26" s="4" t="str">
        <f>D19</f>
        <v>Budget 25/26</v>
      </c>
      <c r="E26" s="6">
        <f>SUM($E19:E19)</f>
        <v>0</v>
      </c>
      <c r="F26" s="6">
        <f>SUM($E19:F19)</f>
        <v>0</v>
      </c>
      <c r="G26" s="6">
        <f>SUM($E19:G19)</f>
        <v>0</v>
      </c>
      <c r="H26" s="6">
        <f>SUM($E19:H19)</f>
        <v>0</v>
      </c>
      <c r="I26" s="6">
        <f>SUM($E19:I19)</f>
        <v>0</v>
      </c>
      <c r="J26" s="6">
        <f>SUM($E19:J19)</f>
        <v>1</v>
      </c>
      <c r="K26" s="6">
        <f>SUM($E19:K19)</f>
        <v>2</v>
      </c>
      <c r="L26" s="6">
        <f>SUM($E19:L19)</f>
        <v>3</v>
      </c>
      <c r="M26" s="6">
        <f>SUM($E19:M19)</f>
        <v>4</v>
      </c>
      <c r="N26" s="6">
        <f>SUM($E19:N19)</f>
        <v>5</v>
      </c>
      <c r="O26" s="6">
        <f>SUM($E19:O19)</f>
        <v>6</v>
      </c>
      <c r="P26" s="6">
        <f>SUM($E19:P19)</f>
        <v>7</v>
      </c>
      <c r="Q26" s="6"/>
    </row>
    <row r="27" spans="3:17">
      <c r="D27" s="4" t="str">
        <f>D20</f>
        <v>Actual 25/26</v>
      </c>
      <c r="E27" s="6">
        <f>SUM($E20:E20)</f>
        <v>0</v>
      </c>
      <c r="F27" s="6">
        <f>SUM($E20:F20)</f>
        <v>0</v>
      </c>
      <c r="G27" s="6">
        <f>SUM($E20:G20)</f>
        <v>0</v>
      </c>
      <c r="H27" s="6">
        <f>SUM($E20:H20)</f>
        <v>0</v>
      </c>
      <c r="I27" s="6">
        <f>SUM($E20:I20)</f>
        <v>0</v>
      </c>
      <c r="J27" s="6">
        <f>SUM($E20:J20)</f>
        <v>0</v>
      </c>
      <c r="K27" s="6">
        <f>SUM($E20:K20)</f>
        <v>0</v>
      </c>
      <c r="L27" s="6">
        <f>SUM($E20:L20)</f>
        <v>0</v>
      </c>
      <c r="M27" s="6">
        <f>SUM($E20:M20)</f>
        <v>0</v>
      </c>
      <c r="N27" s="6">
        <f>SUM($E20:N20)</f>
        <v>0</v>
      </c>
      <c r="O27" s="6">
        <f>SUM($E20:O20)</f>
        <v>0</v>
      </c>
      <c r="P27" s="6">
        <f>SUM($E20:P20)</f>
        <v>0</v>
      </c>
      <c r="Q27" s="6"/>
    </row>
    <row r="28" spans="3:17">
      <c r="D28" s="4" t="str">
        <f>D21</f>
        <v>Difference</v>
      </c>
      <c r="E28" s="6">
        <f>IF(E27=0,0,E27-E26)</f>
        <v>0</v>
      </c>
      <c r="F28" s="6">
        <f t="shared" ref="F28:P28" si="3">IF(F27=0,0,F27-F26)</f>
        <v>0</v>
      </c>
      <c r="G28" s="6">
        <f t="shared" si="3"/>
        <v>0</v>
      </c>
      <c r="H28" s="6">
        <f t="shared" si="3"/>
        <v>0</v>
      </c>
      <c r="I28" s="6">
        <f t="shared" si="3"/>
        <v>0</v>
      </c>
      <c r="J28" s="6">
        <f t="shared" si="3"/>
        <v>0</v>
      </c>
      <c r="K28" s="6">
        <f t="shared" si="3"/>
        <v>0</v>
      </c>
      <c r="L28" s="6">
        <f t="shared" si="3"/>
        <v>0</v>
      </c>
      <c r="M28" s="6">
        <f t="shared" si="3"/>
        <v>0</v>
      </c>
      <c r="N28" s="6">
        <f t="shared" si="3"/>
        <v>0</v>
      </c>
      <c r="O28" s="6">
        <f t="shared" si="3"/>
        <v>0</v>
      </c>
      <c r="P28" s="6">
        <f t="shared" si="3"/>
        <v>0</v>
      </c>
      <c r="Q28" s="6"/>
    </row>
    <row r="29" spans="3:17">
      <c r="D29" s="4" t="str">
        <f>D22</f>
        <v>% realisation</v>
      </c>
      <c r="E29" s="10" t="e">
        <f t="shared" ref="E29:P29" si="4">E27/E26</f>
        <v>#DIV/0!</v>
      </c>
      <c r="F29" s="10" t="e">
        <f t="shared" si="4"/>
        <v>#DIV/0!</v>
      </c>
      <c r="G29" s="10" t="e">
        <f t="shared" si="4"/>
        <v>#DIV/0!</v>
      </c>
      <c r="H29" s="10" t="e">
        <f t="shared" si="4"/>
        <v>#DIV/0!</v>
      </c>
      <c r="I29" s="10" t="e">
        <f t="shared" si="4"/>
        <v>#DIV/0!</v>
      </c>
      <c r="J29" s="10">
        <f t="shared" si="4"/>
        <v>0</v>
      </c>
      <c r="K29" s="10">
        <f t="shared" si="4"/>
        <v>0</v>
      </c>
      <c r="L29" s="10">
        <f t="shared" si="4"/>
        <v>0</v>
      </c>
      <c r="M29" s="10">
        <f t="shared" si="4"/>
        <v>0</v>
      </c>
      <c r="N29" s="10">
        <f t="shared" si="4"/>
        <v>0</v>
      </c>
      <c r="O29" s="10">
        <f t="shared" si="4"/>
        <v>0</v>
      </c>
      <c r="P29" s="10">
        <f t="shared" si="4"/>
        <v>0</v>
      </c>
      <c r="Q29" s="6"/>
    </row>
    <row r="30" spans="3:17">
      <c r="D30" s="4" t="str">
        <f>'KPI 1a'!D30</f>
        <v>Actual 24/25</v>
      </c>
      <c r="E30" s="6">
        <f>SUM($E23:E23)</f>
        <v>0</v>
      </c>
      <c r="F30" s="6">
        <f>SUM($E23:F23)</f>
        <v>0</v>
      </c>
      <c r="G30" s="6">
        <f>SUM($E23:G23)</f>
        <v>0</v>
      </c>
      <c r="H30" s="6">
        <f>SUM($E23:H23)</f>
        <v>0</v>
      </c>
      <c r="I30" s="6">
        <f>SUM($E23:I23)</f>
        <v>0</v>
      </c>
      <c r="J30" s="6">
        <f>SUM($E23:J23)</f>
        <v>0</v>
      </c>
      <c r="K30" s="6">
        <f>SUM($E23:K23)</f>
        <v>0</v>
      </c>
      <c r="L30" s="6">
        <f>SUM($E23:L23)</f>
        <v>0</v>
      </c>
      <c r="M30" s="6">
        <f>SUM($E23:M23)</f>
        <v>0</v>
      </c>
      <c r="N30" s="6">
        <f>SUM($E23:N23)</f>
        <v>0</v>
      </c>
      <c r="O30" s="6">
        <f>SUM($E23:O23)</f>
        <v>0</v>
      </c>
      <c r="P30" s="6">
        <f>SUM($E23:P23)</f>
        <v>0</v>
      </c>
      <c r="Q30" s="6"/>
    </row>
  </sheetData>
  <mergeCells count="2">
    <mergeCell ref="J4:Q8"/>
    <mergeCell ref="J10:Q15"/>
  </mergeCells>
  <conditionalFormatting sqref="C3">
    <cfRule type="expression" dxfId="269" priority="2">
      <formula>S4&gt;S6</formula>
    </cfRule>
  </conditionalFormatting>
  <conditionalFormatting sqref="C4">
    <cfRule type="expression" dxfId="268" priority="1">
      <formula>AND(S4&gt;S5,S4&lt;=S6)</formula>
    </cfRule>
  </conditionalFormatting>
  <conditionalFormatting sqref="C5">
    <cfRule type="expression" dxfId="267" priority="3">
      <formula>S4&lt;=S5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19585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2">
    <tabColor rgb="FFFFC000"/>
  </sheetPr>
  <dimension ref="A1:T30"/>
  <sheetViews>
    <sheetView zoomScale="90" zoomScaleNormal="90" zoomScalePageLayoutView="90" workbookViewId="0">
      <pane ySplit="2" topLeftCell="A9" activePane="bottomLeft" state="frozen"/>
      <selection activeCell="D31" sqref="D31"/>
      <selection pane="bottomLeft" activeCell="L1" sqref="L1"/>
    </sheetView>
  </sheetViews>
  <sheetFormatPr defaultColWidth="9.1796875" defaultRowHeight="14.5"/>
  <cols>
    <col min="1" max="1" width="9.1796875" style="4"/>
    <col min="2" max="2" width="5.1796875" style="4" customWidth="1"/>
    <col min="3" max="3" width="29.81640625" style="4" bestFit="1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>
      <c r="A1" s="5" t="s">
        <v>5</v>
      </c>
      <c r="B1" s="5" t="str">
        <f>'Dashboard Production Quality'!A75</f>
        <v>9a</v>
      </c>
      <c r="C1" s="5" t="str">
        <f>'Dashboard Production Quality'!B75</f>
        <v>Water Volume Abstracted</v>
      </c>
      <c r="D1" s="5" t="str">
        <f>'Dashboard Production Quality'!C69</f>
        <v>M3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20">
      <c r="A2" s="4" t="s">
        <v>15</v>
      </c>
      <c r="C2" s="4" t="s">
        <v>16</v>
      </c>
      <c r="R2" s="7"/>
    </row>
    <row r="3" spans="1:20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27">
        <f>INDEX(E27:P27,Actual_month)</f>
        <v>7288</v>
      </c>
      <c r="T4" s="26"/>
    </row>
    <row r="5" spans="1:20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26">
        <f>INDEX(E26:P26,Actual_month)</f>
        <v>4600</v>
      </c>
      <c r="T5" s="26"/>
    </row>
    <row r="6" spans="1:20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26">
        <f>+S5*R6</f>
        <v>4140</v>
      </c>
      <c r="T6" s="26"/>
    </row>
    <row r="7" spans="1:20">
      <c r="J7" s="199"/>
      <c r="K7" s="200"/>
      <c r="L7" s="200"/>
      <c r="M7" s="200"/>
      <c r="N7" s="200"/>
      <c r="O7" s="200"/>
      <c r="P7" s="200"/>
      <c r="Q7" s="201"/>
    </row>
    <row r="8" spans="1:20" ht="15" thickBot="1">
      <c r="J8" s="202"/>
      <c r="K8" s="203"/>
      <c r="L8" s="203"/>
      <c r="M8" s="203"/>
      <c r="N8" s="203"/>
      <c r="O8" s="203"/>
      <c r="P8" s="203"/>
      <c r="Q8" s="204"/>
    </row>
    <row r="9" spans="1:20" ht="15" thickBot="1">
      <c r="J9" s="4" t="s">
        <v>14</v>
      </c>
    </row>
    <row r="10" spans="1:20">
      <c r="J10" s="196"/>
      <c r="K10" s="197"/>
      <c r="L10" s="197"/>
      <c r="M10" s="197"/>
      <c r="N10" s="197"/>
      <c r="O10" s="197"/>
      <c r="P10" s="197"/>
      <c r="Q10" s="198"/>
    </row>
    <row r="11" spans="1:20">
      <c r="J11" s="199"/>
      <c r="K11" s="200"/>
      <c r="L11" s="200"/>
      <c r="M11" s="200"/>
      <c r="N11" s="200"/>
      <c r="O11" s="200"/>
      <c r="P11" s="200"/>
      <c r="Q11" s="201"/>
    </row>
    <row r="12" spans="1:20">
      <c r="J12" s="199"/>
      <c r="K12" s="200"/>
      <c r="L12" s="200"/>
      <c r="M12" s="200"/>
      <c r="N12" s="200"/>
      <c r="O12" s="200"/>
      <c r="P12" s="200"/>
      <c r="Q12" s="201"/>
    </row>
    <row r="13" spans="1:20">
      <c r="J13" s="199"/>
      <c r="K13" s="200"/>
      <c r="L13" s="200"/>
      <c r="M13" s="200"/>
      <c r="N13" s="200"/>
      <c r="O13" s="200"/>
      <c r="P13" s="200"/>
      <c r="Q13" s="201"/>
    </row>
    <row r="14" spans="1:20">
      <c r="J14" s="199"/>
      <c r="K14" s="200"/>
      <c r="L14" s="200"/>
      <c r="M14" s="200"/>
      <c r="N14" s="200"/>
      <c r="O14" s="200"/>
      <c r="P14" s="200"/>
      <c r="Q14" s="201"/>
    </row>
    <row r="15" spans="1:20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12" t="s">
        <v>0</v>
      </c>
    </row>
    <row r="19" spans="3:17">
      <c r="D19" s="4" t="str">
        <f>'KPI 1a'!D19</f>
        <v>Budget 25/26</v>
      </c>
      <c r="E19" s="6">
        <f>Budget2526!E70</f>
        <v>400</v>
      </c>
      <c r="F19" s="6">
        <f>Budget2526!F70</f>
        <v>450</v>
      </c>
      <c r="G19" s="6">
        <f>Budget2526!G70</f>
        <v>500</v>
      </c>
      <c r="H19" s="6">
        <f>Budget2526!H70</f>
        <v>550</v>
      </c>
      <c r="I19" s="6">
        <f>Budget2526!I70</f>
        <v>600</v>
      </c>
      <c r="J19" s="6">
        <f>Budget2526!J70</f>
        <v>650</v>
      </c>
      <c r="K19" s="6">
        <f>Budget2526!K70</f>
        <v>700</v>
      </c>
      <c r="L19" s="6">
        <f>Budget2526!L70</f>
        <v>750</v>
      </c>
      <c r="M19" s="6">
        <f>Budget2526!M70</f>
        <v>800</v>
      </c>
      <c r="N19" s="6">
        <f>Budget2526!N70</f>
        <v>850</v>
      </c>
      <c r="O19" s="6">
        <f>Budget2526!O70</f>
        <v>900</v>
      </c>
      <c r="P19" s="6">
        <f>Budget2526!P70</f>
        <v>950</v>
      </c>
      <c r="Q19" s="6">
        <f>SUM(E19:P19)</f>
        <v>8100</v>
      </c>
    </row>
    <row r="20" spans="3:17">
      <c r="D20" s="4" t="str">
        <f>'KPI 1a'!D20</f>
        <v>Actual 25/26</v>
      </c>
      <c r="E20" s="6">
        <f>'ACTUAL 2526'!D70</f>
        <v>510</v>
      </c>
      <c r="F20" s="6">
        <f>'ACTUAL 2526'!E70</f>
        <v>765</v>
      </c>
      <c r="G20" s="6">
        <f>'ACTUAL 2526'!F70</f>
        <v>500</v>
      </c>
      <c r="H20" s="6">
        <f>'ACTUAL 2526'!G70</f>
        <v>978</v>
      </c>
      <c r="I20" s="6">
        <f>'ACTUAL 2526'!H70</f>
        <v>708</v>
      </c>
      <c r="J20" s="6">
        <f>'ACTUAL 2526'!I70</f>
        <v>1100</v>
      </c>
      <c r="K20" s="6">
        <f>'ACTUAL 2526'!J70</f>
        <v>1351</v>
      </c>
      <c r="L20" s="6">
        <f>'ACTUAL 2526'!K70</f>
        <v>1376</v>
      </c>
      <c r="M20" s="6">
        <f>'ACTUAL 2526'!L70</f>
        <v>0</v>
      </c>
      <c r="N20" s="6">
        <f>'ACTUAL 2526'!M70</f>
        <v>0</v>
      </c>
      <c r="O20" s="6">
        <f>'ACTUAL 2526'!N70</f>
        <v>0</v>
      </c>
      <c r="P20" s="6">
        <f>'ACTUAL 2526'!O70</f>
        <v>0</v>
      </c>
      <c r="Q20" s="6">
        <f>SUM(E20:P20)</f>
        <v>7288</v>
      </c>
    </row>
    <row r="21" spans="3:17">
      <c r="D21" s="4" t="str">
        <f>'KPI 1a'!D21</f>
        <v>Difference</v>
      </c>
      <c r="E21" s="6">
        <f>IF(E20=0,0,E20-E19)</f>
        <v>110</v>
      </c>
      <c r="F21" s="6">
        <f t="shared" ref="F21:P21" si="0">IF(F20=0,0,F20-F19)</f>
        <v>315</v>
      </c>
      <c r="G21" s="6">
        <f t="shared" si="0"/>
        <v>0</v>
      </c>
      <c r="H21" s="6">
        <f t="shared" si="0"/>
        <v>428</v>
      </c>
      <c r="I21" s="6">
        <f t="shared" si="0"/>
        <v>108</v>
      </c>
      <c r="J21" s="6">
        <f t="shared" si="0"/>
        <v>450</v>
      </c>
      <c r="K21" s="6">
        <f t="shared" si="0"/>
        <v>651</v>
      </c>
      <c r="L21" s="6">
        <f t="shared" si="0"/>
        <v>626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2688</v>
      </c>
    </row>
    <row r="22" spans="3:17">
      <c r="D22" s="4" t="str">
        <f>'KPI 1a'!D22</f>
        <v>% realisation</v>
      </c>
      <c r="E22" s="10">
        <f>E20/E19</f>
        <v>1.2749999999999999</v>
      </c>
      <c r="F22" s="10">
        <f t="shared" ref="F22:P22" si="1">F20/F19</f>
        <v>1.7</v>
      </c>
      <c r="G22" s="10">
        <f t="shared" si="1"/>
        <v>1</v>
      </c>
      <c r="H22" s="10">
        <f t="shared" si="1"/>
        <v>1.7781818181818181</v>
      </c>
      <c r="I22" s="10">
        <f t="shared" si="1"/>
        <v>1.18</v>
      </c>
      <c r="J22" s="10">
        <f t="shared" si="1"/>
        <v>1.6923076923076923</v>
      </c>
      <c r="K22" s="10">
        <f t="shared" si="1"/>
        <v>1.93</v>
      </c>
      <c r="L22" s="10">
        <f t="shared" si="1"/>
        <v>1.8346666666666667</v>
      </c>
      <c r="M22" s="10">
        <f t="shared" si="1"/>
        <v>0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6">
        <f>SUM(E22:P22)</f>
        <v>12.390156177156177</v>
      </c>
    </row>
    <row r="23" spans="3:17">
      <c r="D23" s="4" t="str">
        <f>'KPI 1a'!D23</f>
        <v>Actual 24/25</v>
      </c>
      <c r="E23" s="69">
        <f>Actual2425!D59</f>
        <v>893</v>
      </c>
      <c r="F23" s="69">
        <f>Actual2425!E59</f>
        <v>798</v>
      </c>
      <c r="G23" s="69">
        <f>Actual2425!F59</f>
        <v>827</v>
      </c>
      <c r="H23" s="69">
        <f>Actual2425!G59</f>
        <v>746</v>
      </c>
      <c r="I23" s="69">
        <f>Actual2425!H59</f>
        <v>1014</v>
      </c>
      <c r="J23" s="69">
        <f>Actual2425!I59</f>
        <v>653</v>
      </c>
      <c r="K23" s="69">
        <f>Actual2425!J59</f>
        <v>1269</v>
      </c>
      <c r="L23" s="69">
        <f>Actual2425!K59</f>
        <v>1101</v>
      </c>
      <c r="M23" s="69">
        <f>Actual2425!L59</f>
        <v>930</v>
      </c>
      <c r="N23" s="69">
        <f>Actual2425!M59</f>
        <v>347</v>
      </c>
      <c r="O23" s="69">
        <f>Actual2425!N59</f>
        <v>598</v>
      </c>
      <c r="P23" s="69">
        <f>Actual2425!O59</f>
        <v>753</v>
      </c>
      <c r="Q23" s="69"/>
    </row>
    <row r="24" spans="3:17"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</row>
    <row r="25" spans="3:17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>
      <c r="D26" s="4" t="str">
        <f>D19</f>
        <v>Budget 25/26</v>
      </c>
      <c r="E26" s="6">
        <f>+E19</f>
        <v>400</v>
      </c>
      <c r="F26" s="6">
        <f>+F19+E26</f>
        <v>850</v>
      </c>
      <c r="G26" s="6">
        <f>F26+G19</f>
        <v>1350</v>
      </c>
      <c r="H26" s="6">
        <f>+H19+G26</f>
        <v>1900</v>
      </c>
      <c r="I26" s="6">
        <f>H26+I19</f>
        <v>2500</v>
      </c>
      <c r="J26" s="6">
        <f>+J19+I26</f>
        <v>3150</v>
      </c>
      <c r="K26" s="6">
        <f>J26+K19</f>
        <v>3850</v>
      </c>
      <c r="L26" s="6">
        <f>+L19+K26</f>
        <v>4600</v>
      </c>
      <c r="M26" s="6">
        <f>L26+M19</f>
        <v>5400</v>
      </c>
      <c r="N26" s="6">
        <f>+N19+M26</f>
        <v>6250</v>
      </c>
      <c r="O26" s="6">
        <f>N26+O19</f>
        <v>7150</v>
      </c>
      <c r="P26" s="6">
        <f>+P19+O26</f>
        <v>8100</v>
      </c>
      <c r="Q26" s="6">
        <f>SUM(E26:P26)</f>
        <v>45500</v>
      </c>
    </row>
    <row r="27" spans="3:17">
      <c r="D27" s="4" t="str">
        <f>D20</f>
        <v>Actual 25/26</v>
      </c>
      <c r="E27" s="6">
        <f>+E20</f>
        <v>510</v>
      </c>
      <c r="F27" s="6">
        <f>+F20+E27</f>
        <v>1275</v>
      </c>
      <c r="G27" s="6">
        <f>+G20+F27</f>
        <v>1775</v>
      </c>
      <c r="H27" s="6">
        <f>+H20+G27</f>
        <v>2753</v>
      </c>
      <c r="I27" s="6">
        <f>+I20+H27</f>
        <v>3461</v>
      </c>
      <c r="J27" s="6">
        <f>+J20+I27</f>
        <v>4561</v>
      </c>
      <c r="K27" s="6">
        <f>+K20+J27</f>
        <v>5912</v>
      </c>
      <c r="L27" s="6">
        <f>+L20+K27</f>
        <v>7288</v>
      </c>
      <c r="M27" s="6">
        <f>+M20+L27</f>
        <v>7288</v>
      </c>
      <c r="N27" s="6">
        <f>+N20+M27</f>
        <v>7288</v>
      </c>
      <c r="O27" s="6">
        <f>+O20+N27</f>
        <v>7288</v>
      </c>
      <c r="P27" s="6">
        <f>+P20+O27</f>
        <v>7288</v>
      </c>
      <c r="Q27" s="6">
        <f>SUM(E27:P27)</f>
        <v>56687</v>
      </c>
    </row>
    <row r="28" spans="3:17">
      <c r="D28" s="4" t="str">
        <f>D21</f>
        <v>Difference</v>
      </c>
      <c r="E28" s="6">
        <f>SUM($E21:E21)</f>
        <v>110</v>
      </c>
      <c r="F28" s="6">
        <f>SUM($E21:F21)</f>
        <v>425</v>
      </c>
      <c r="G28" s="6">
        <f>SUM($E21:G21)</f>
        <v>425</v>
      </c>
      <c r="H28" s="6">
        <f>SUM($E21:H21)</f>
        <v>853</v>
      </c>
      <c r="I28" s="6">
        <f>SUM($E21:I21)</f>
        <v>961</v>
      </c>
      <c r="J28" s="6">
        <f>SUM($E21:J21)</f>
        <v>1411</v>
      </c>
      <c r="K28" s="6">
        <f>SUM($E21:K21)</f>
        <v>2062</v>
      </c>
      <c r="L28" s="6">
        <f>SUM($E21:L21)</f>
        <v>2688</v>
      </c>
      <c r="M28" s="6">
        <f>SUM($E21:M21)</f>
        <v>2688</v>
      </c>
      <c r="N28" s="6">
        <f>SUM($E21:N21)</f>
        <v>2688</v>
      </c>
      <c r="O28" s="6">
        <f>SUM($E21:O21)</f>
        <v>2688</v>
      </c>
      <c r="P28" s="6">
        <f>SUM($E21:P21)</f>
        <v>2688</v>
      </c>
      <c r="Q28" s="6">
        <f>SUM(E28:P28)</f>
        <v>19687</v>
      </c>
    </row>
    <row r="29" spans="3:17">
      <c r="D29" s="4" t="str">
        <f>D22</f>
        <v>% realisation</v>
      </c>
      <c r="E29" s="10">
        <f t="shared" ref="E29:P29" si="3">E27/E26</f>
        <v>1.2749999999999999</v>
      </c>
      <c r="F29" s="10">
        <f t="shared" si="3"/>
        <v>1.5</v>
      </c>
      <c r="G29" s="10">
        <f t="shared" si="3"/>
        <v>1.3148148148148149</v>
      </c>
      <c r="H29" s="10">
        <f t="shared" si="3"/>
        <v>1.4489473684210525</v>
      </c>
      <c r="I29" s="10">
        <f t="shared" si="3"/>
        <v>1.3844000000000001</v>
      </c>
      <c r="J29" s="10">
        <f t="shared" si="3"/>
        <v>1.4479365079365079</v>
      </c>
      <c r="K29" s="10">
        <f t="shared" si="3"/>
        <v>1.5355844155844156</v>
      </c>
      <c r="L29" s="10">
        <f t="shared" si="3"/>
        <v>1.5843478260869566</v>
      </c>
      <c r="M29" s="10">
        <f t="shared" si="3"/>
        <v>1.3496296296296297</v>
      </c>
      <c r="N29" s="10">
        <f t="shared" si="3"/>
        <v>1.16608</v>
      </c>
      <c r="O29" s="10">
        <f t="shared" si="3"/>
        <v>1.0193006993006992</v>
      </c>
      <c r="P29" s="10">
        <f t="shared" si="3"/>
        <v>0.89975308641975305</v>
      </c>
      <c r="Q29" s="6">
        <f>SUM(E29:P29)</f>
        <v>15.925794348193831</v>
      </c>
    </row>
    <row r="30" spans="3:17">
      <c r="D30" s="4" t="str">
        <f>D23</f>
        <v>Actual 24/25</v>
      </c>
      <c r="E30" s="6">
        <f>SUM($E23:E23)</f>
        <v>893</v>
      </c>
      <c r="F30" s="6">
        <f>SUM($E23:F23)</f>
        <v>1691</v>
      </c>
      <c r="G30" s="6">
        <f>SUM($E23:G23)</f>
        <v>2518</v>
      </c>
      <c r="H30" s="6">
        <f>SUM($E23:H23)</f>
        <v>3264</v>
      </c>
      <c r="I30" s="6">
        <f>SUM($E23:I23)</f>
        <v>4278</v>
      </c>
      <c r="J30" s="6">
        <f>SUM($E23:J23)</f>
        <v>4931</v>
      </c>
      <c r="K30" s="6">
        <f>SUM($E23:K23)</f>
        <v>6200</v>
      </c>
      <c r="L30" s="6">
        <f>SUM($E23:L23)</f>
        <v>7301</v>
      </c>
      <c r="M30" s="6">
        <f>SUM($E23:M23)</f>
        <v>8231</v>
      </c>
      <c r="N30" s="6">
        <f>SUM($E23:N23)</f>
        <v>8578</v>
      </c>
      <c r="O30" s="6">
        <f>SUM($E23:O23)</f>
        <v>9176</v>
      </c>
      <c r="P30" s="6">
        <f>SUM($E23:P23)</f>
        <v>9929</v>
      </c>
    </row>
  </sheetData>
  <mergeCells count="2">
    <mergeCell ref="J4:Q8"/>
    <mergeCell ref="J10:Q15"/>
  </mergeCells>
  <conditionalFormatting sqref="C3">
    <cfRule type="expression" dxfId="266" priority="2">
      <formula>S4&lt;S6</formula>
    </cfRule>
  </conditionalFormatting>
  <conditionalFormatting sqref="C4">
    <cfRule type="expression" dxfId="265" priority="1">
      <formula>AND(S4&gt;=S6,S4&lt;S5)</formula>
    </cfRule>
  </conditionalFormatting>
  <conditionalFormatting sqref="C5">
    <cfRule type="expression" dxfId="264" priority="3">
      <formula>S4&gt;=S5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55425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T30"/>
  <sheetViews>
    <sheetView zoomScale="90" zoomScaleNormal="90" zoomScalePageLayoutView="90" workbookViewId="0">
      <pane ySplit="2" topLeftCell="A9" activePane="bottomLeft" state="frozen"/>
      <selection activeCell="D31" sqref="D31"/>
      <selection pane="bottomLeft" activeCell="L1" sqref="L1"/>
    </sheetView>
  </sheetViews>
  <sheetFormatPr defaultColWidth="9.1796875" defaultRowHeight="14.5"/>
  <cols>
    <col min="1" max="1" width="9.1796875" style="4"/>
    <col min="2" max="2" width="5.1796875" style="4" customWidth="1"/>
    <col min="3" max="3" width="29.81640625" style="4" bestFit="1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>
      <c r="A1" s="5" t="s">
        <v>5</v>
      </c>
      <c r="B1" s="5" t="str">
        <f>'Dashboard Production Quality'!A76</f>
        <v>9b</v>
      </c>
      <c r="C1" s="5" t="str">
        <f>'Dashboard Production Quality'!B76</f>
        <v>Water Volume Supplied</v>
      </c>
      <c r="D1" s="5" t="str">
        <f>'Dashboard Production Quality'!C69</f>
        <v>M3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20">
      <c r="A2" s="4" t="s">
        <v>15</v>
      </c>
      <c r="C2" s="4" t="s">
        <v>16</v>
      </c>
      <c r="R2" s="7"/>
    </row>
    <row r="3" spans="1:20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27">
        <f>INDEX(E27:P27,Actual_month)</f>
        <v>7288</v>
      </c>
      <c r="T4" s="26"/>
    </row>
    <row r="5" spans="1:20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26">
        <f>INDEX(E26:P26,Actual_month)</f>
        <v>4600</v>
      </c>
      <c r="T5" s="26"/>
    </row>
    <row r="6" spans="1:20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26">
        <f>+S5*R6</f>
        <v>4140</v>
      </c>
      <c r="T6" s="26"/>
    </row>
    <row r="7" spans="1:20">
      <c r="J7" s="199"/>
      <c r="K7" s="200"/>
      <c r="L7" s="200"/>
      <c r="M7" s="200"/>
      <c r="N7" s="200"/>
      <c r="O7" s="200"/>
      <c r="P7" s="200"/>
      <c r="Q7" s="201"/>
    </row>
    <row r="8" spans="1:20" ht="15" thickBot="1">
      <c r="J8" s="202"/>
      <c r="K8" s="203"/>
      <c r="L8" s="203"/>
      <c r="M8" s="203"/>
      <c r="N8" s="203"/>
      <c r="O8" s="203"/>
      <c r="P8" s="203"/>
      <c r="Q8" s="204"/>
    </row>
    <row r="9" spans="1:20" ht="15" thickBot="1">
      <c r="J9" s="4" t="s">
        <v>14</v>
      </c>
    </row>
    <row r="10" spans="1:20">
      <c r="J10" s="196"/>
      <c r="K10" s="197"/>
      <c r="L10" s="197"/>
      <c r="M10" s="197"/>
      <c r="N10" s="197"/>
      <c r="O10" s="197"/>
      <c r="P10" s="197"/>
      <c r="Q10" s="198"/>
    </row>
    <row r="11" spans="1:20">
      <c r="J11" s="199"/>
      <c r="K11" s="200"/>
      <c r="L11" s="200"/>
      <c r="M11" s="200"/>
      <c r="N11" s="200"/>
      <c r="O11" s="200"/>
      <c r="P11" s="200"/>
      <c r="Q11" s="201"/>
    </row>
    <row r="12" spans="1:20">
      <c r="J12" s="199"/>
      <c r="K12" s="200"/>
      <c r="L12" s="200"/>
      <c r="M12" s="200"/>
      <c r="N12" s="200"/>
      <c r="O12" s="200"/>
      <c r="P12" s="200"/>
      <c r="Q12" s="201"/>
    </row>
    <row r="13" spans="1:20">
      <c r="J13" s="199"/>
      <c r="K13" s="200"/>
      <c r="L13" s="200"/>
      <c r="M13" s="200"/>
      <c r="N13" s="200"/>
      <c r="O13" s="200"/>
      <c r="P13" s="200"/>
      <c r="Q13" s="201"/>
    </row>
    <row r="14" spans="1:20">
      <c r="J14" s="199"/>
      <c r="K14" s="200"/>
      <c r="L14" s="200"/>
      <c r="M14" s="200"/>
      <c r="N14" s="200"/>
      <c r="O14" s="200"/>
      <c r="P14" s="200"/>
      <c r="Q14" s="201"/>
    </row>
    <row r="15" spans="1:20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12" t="s">
        <v>0</v>
      </c>
    </row>
    <row r="19" spans="3:17">
      <c r="D19" s="4" t="str">
        <f>'KPI 1a'!D19</f>
        <v>Budget 25/26</v>
      </c>
      <c r="E19" s="6">
        <f>Budget2526!E70</f>
        <v>400</v>
      </c>
      <c r="F19" s="6">
        <f>Budget2526!F70</f>
        <v>450</v>
      </c>
      <c r="G19" s="6">
        <f>Budget2526!G70</f>
        <v>500</v>
      </c>
      <c r="H19" s="6">
        <f>Budget2526!H70</f>
        <v>550</v>
      </c>
      <c r="I19" s="6">
        <f>Budget2526!I70</f>
        <v>600</v>
      </c>
      <c r="J19" s="6">
        <f>Budget2526!J70</f>
        <v>650</v>
      </c>
      <c r="K19" s="6">
        <f>Budget2526!K70</f>
        <v>700</v>
      </c>
      <c r="L19" s="6">
        <f>Budget2526!L70</f>
        <v>750</v>
      </c>
      <c r="M19" s="6">
        <f>Budget2526!M70</f>
        <v>800</v>
      </c>
      <c r="N19" s="6">
        <f>Budget2526!N70</f>
        <v>850</v>
      </c>
      <c r="O19" s="6">
        <f>Budget2526!O70</f>
        <v>900</v>
      </c>
      <c r="P19" s="6">
        <f>Budget2526!P70</f>
        <v>950</v>
      </c>
      <c r="Q19" s="6">
        <f>SUM(E19:P19)</f>
        <v>8100</v>
      </c>
    </row>
    <row r="20" spans="3:17">
      <c r="D20" s="4" t="str">
        <f>'KPI 1a'!D20</f>
        <v>Actual 25/26</v>
      </c>
      <c r="E20" s="6">
        <f>'ACTUAL 2526'!D70</f>
        <v>510</v>
      </c>
      <c r="F20" s="6">
        <f>'ACTUAL 2526'!E70</f>
        <v>765</v>
      </c>
      <c r="G20" s="6">
        <f>'ACTUAL 2526'!F70</f>
        <v>500</v>
      </c>
      <c r="H20" s="6">
        <f>'ACTUAL 2526'!G70</f>
        <v>978</v>
      </c>
      <c r="I20" s="6">
        <f>'ACTUAL 2526'!H70</f>
        <v>708</v>
      </c>
      <c r="J20" s="6">
        <f>'ACTUAL 2526'!I70</f>
        <v>1100</v>
      </c>
      <c r="K20" s="6">
        <f>'ACTUAL 2526'!J70</f>
        <v>1351</v>
      </c>
      <c r="L20" s="6">
        <f>'ACTUAL 2526'!K70</f>
        <v>1376</v>
      </c>
      <c r="M20" s="6">
        <f>'ACTUAL 2526'!L70</f>
        <v>0</v>
      </c>
      <c r="N20" s="6">
        <f>'ACTUAL 2526'!M70</f>
        <v>0</v>
      </c>
      <c r="O20" s="6">
        <f>'ACTUAL 2526'!N70</f>
        <v>0</v>
      </c>
      <c r="P20" s="6">
        <f>'ACTUAL 2526'!O70</f>
        <v>0</v>
      </c>
      <c r="Q20" s="6">
        <f>SUM(E20:P20)</f>
        <v>7288</v>
      </c>
    </row>
    <row r="21" spans="3:17">
      <c r="D21" s="4" t="str">
        <f>'KPI 1a'!D21</f>
        <v>Difference</v>
      </c>
      <c r="E21" s="6">
        <f>IF(E20=0,0,E20-E19)</f>
        <v>110</v>
      </c>
      <c r="F21" s="6">
        <f t="shared" ref="F21:P21" si="0">IF(F20=0,0,F20-F19)</f>
        <v>315</v>
      </c>
      <c r="G21" s="6">
        <f t="shared" si="0"/>
        <v>0</v>
      </c>
      <c r="H21" s="6">
        <f t="shared" si="0"/>
        <v>428</v>
      </c>
      <c r="I21" s="6">
        <f t="shared" si="0"/>
        <v>108</v>
      </c>
      <c r="J21" s="6">
        <f t="shared" si="0"/>
        <v>450</v>
      </c>
      <c r="K21" s="6">
        <f t="shared" si="0"/>
        <v>651</v>
      </c>
      <c r="L21" s="6">
        <f t="shared" si="0"/>
        <v>626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2688</v>
      </c>
    </row>
    <row r="22" spans="3:17">
      <c r="D22" s="4" t="str">
        <f>'KPI 1a'!D22</f>
        <v>% realisation</v>
      </c>
      <c r="E22" s="10">
        <f>E20/E19</f>
        <v>1.2749999999999999</v>
      </c>
      <c r="F22" s="10">
        <f t="shared" ref="F22:P22" si="1">F20/F19</f>
        <v>1.7</v>
      </c>
      <c r="G22" s="10">
        <f t="shared" si="1"/>
        <v>1</v>
      </c>
      <c r="H22" s="10">
        <f t="shared" si="1"/>
        <v>1.7781818181818181</v>
      </c>
      <c r="I22" s="10">
        <f t="shared" si="1"/>
        <v>1.18</v>
      </c>
      <c r="J22" s="10">
        <f t="shared" si="1"/>
        <v>1.6923076923076923</v>
      </c>
      <c r="K22" s="10">
        <f t="shared" si="1"/>
        <v>1.93</v>
      </c>
      <c r="L22" s="10">
        <f t="shared" si="1"/>
        <v>1.8346666666666667</v>
      </c>
      <c r="M22" s="10">
        <f t="shared" si="1"/>
        <v>0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6">
        <f>SUM(E22:P22)</f>
        <v>12.390156177156177</v>
      </c>
    </row>
    <row r="23" spans="3:17">
      <c r="D23" s="4" t="str">
        <f>'KPI 1a'!D23</f>
        <v>Actual 24/25</v>
      </c>
      <c r="E23" s="69">
        <f>Actual2425!D59</f>
        <v>893</v>
      </c>
      <c r="F23" s="69">
        <f>Actual2425!E59</f>
        <v>798</v>
      </c>
      <c r="G23" s="69">
        <f>Actual2425!F59</f>
        <v>827</v>
      </c>
      <c r="H23" s="69">
        <f>Actual2425!G59</f>
        <v>746</v>
      </c>
      <c r="I23" s="69">
        <f>Actual2425!H59</f>
        <v>1014</v>
      </c>
      <c r="J23" s="69">
        <f>Actual2425!I59</f>
        <v>653</v>
      </c>
      <c r="K23" s="69">
        <f>Actual2425!J59</f>
        <v>1269</v>
      </c>
      <c r="L23" s="69">
        <f>Actual2425!K59</f>
        <v>1101</v>
      </c>
      <c r="M23" s="69">
        <f>Actual2425!L59</f>
        <v>930</v>
      </c>
      <c r="N23" s="69">
        <f>Actual2425!M59</f>
        <v>347</v>
      </c>
      <c r="O23" s="69">
        <f>Actual2425!N59</f>
        <v>598</v>
      </c>
      <c r="P23" s="69">
        <f>Actual2425!O59</f>
        <v>753</v>
      </c>
      <c r="Q23" s="69"/>
    </row>
    <row r="24" spans="3:17"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</row>
    <row r="25" spans="3:17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>
      <c r="D26" s="4" t="str">
        <f>D19</f>
        <v>Budget 25/26</v>
      </c>
      <c r="E26" s="6">
        <f>+E19</f>
        <v>400</v>
      </c>
      <c r="F26" s="6">
        <f>+F19+E26</f>
        <v>850</v>
      </c>
      <c r="G26" s="6">
        <f>F26+G19</f>
        <v>1350</v>
      </c>
      <c r="H26" s="6">
        <f>+H19+G26</f>
        <v>1900</v>
      </c>
      <c r="I26" s="6">
        <f>H26+I19</f>
        <v>2500</v>
      </c>
      <c r="J26" s="6">
        <f>+J19+I26</f>
        <v>3150</v>
      </c>
      <c r="K26" s="6">
        <f>J26+K19</f>
        <v>3850</v>
      </c>
      <c r="L26" s="6">
        <f>+L19+K26</f>
        <v>4600</v>
      </c>
      <c r="M26" s="6">
        <f>L26+M19</f>
        <v>5400</v>
      </c>
      <c r="N26" s="6">
        <f>+N19+M26</f>
        <v>6250</v>
      </c>
      <c r="O26" s="6">
        <f>N26+O19</f>
        <v>7150</v>
      </c>
      <c r="P26" s="6">
        <f>+P19+O26</f>
        <v>8100</v>
      </c>
      <c r="Q26" s="6">
        <f>SUM(E26:P26)</f>
        <v>45500</v>
      </c>
    </row>
    <row r="27" spans="3:17">
      <c r="D27" s="4" t="str">
        <f>D20</f>
        <v>Actual 25/26</v>
      </c>
      <c r="E27" s="6">
        <f>+E20</f>
        <v>510</v>
      </c>
      <c r="F27" s="6">
        <f>+F20+E27</f>
        <v>1275</v>
      </c>
      <c r="G27" s="6">
        <f>+G20+F27</f>
        <v>1775</v>
      </c>
      <c r="H27" s="6">
        <f>+H20+G27</f>
        <v>2753</v>
      </c>
      <c r="I27" s="6">
        <f>+I20+H27</f>
        <v>3461</v>
      </c>
      <c r="J27" s="6">
        <f>+J20+I27</f>
        <v>4561</v>
      </c>
      <c r="K27" s="6">
        <f>+K20+J27</f>
        <v>5912</v>
      </c>
      <c r="L27" s="6">
        <f>+L20+K27</f>
        <v>7288</v>
      </c>
      <c r="M27" s="6">
        <f>+M20+L27</f>
        <v>7288</v>
      </c>
      <c r="N27" s="6">
        <f>+N20+M27</f>
        <v>7288</v>
      </c>
      <c r="O27" s="6">
        <f>+O20+N27</f>
        <v>7288</v>
      </c>
      <c r="P27" s="6">
        <f>+P20+O27</f>
        <v>7288</v>
      </c>
      <c r="Q27" s="6">
        <f>SUM(E27:P27)</f>
        <v>56687</v>
      </c>
    </row>
    <row r="28" spans="3:17">
      <c r="D28" s="4" t="str">
        <f>D21</f>
        <v>Difference</v>
      </c>
      <c r="E28" s="6">
        <f>SUM($E21:E21)</f>
        <v>110</v>
      </c>
      <c r="F28" s="6">
        <f>SUM($E21:F21)</f>
        <v>425</v>
      </c>
      <c r="G28" s="6">
        <f>SUM($E21:G21)</f>
        <v>425</v>
      </c>
      <c r="H28" s="6">
        <f>SUM($E21:H21)</f>
        <v>853</v>
      </c>
      <c r="I28" s="6">
        <f>SUM($E21:I21)</f>
        <v>961</v>
      </c>
      <c r="J28" s="6">
        <f>SUM($E21:J21)</f>
        <v>1411</v>
      </c>
      <c r="K28" s="6">
        <f>SUM($E21:K21)</f>
        <v>2062</v>
      </c>
      <c r="L28" s="6">
        <f>SUM($E21:L21)</f>
        <v>2688</v>
      </c>
      <c r="M28" s="6">
        <f>SUM($E21:M21)</f>
        <v>2688</v>
      </c>
      <c r="N28" s="6">
        <f>SUM($E21:N21)</f>
        <v>2688</v>
      </c>
      <c r="O28" s="6">
        <f>SUM($E21:O21)</f>
        <v>2688</v>
      </c>
      <c r="P28" s="6">
        <f>SUM($E21:P21)</f>
        <v>2688</v>
      </c>
      <c r="Q28" s="6">
        <f>SUM(E28:P28)</f>
        <v>19687</v>
      </c>
    </row>
    <row r="29" spans="3:17">
      <c r="D29" s="4" t="str">
        <f>D22</f>
        <v>% realisation</v>
      </c>
      <c r="E29" s="10">
        <f t="shared" ref="E29:P29" si="3">E27/E26</f>
        <v>1.2749999999999999</v>
      </c>
      <c r="F29" s="10">
        <f t="shared" si="3"/>
        <v>1.5</v>
      </c>
      <c r="G29" s="10">
        <f t="shared" si="3"/>
        <v>1.3148148148148149</v>
      </c>
      <c r="H29" s="10">
        <f t="shared" si="3"/>
        <v>1.4489473684210525</v>
      </c>
      <c r="I29" s="10">
        <f t="shared" si="3"/>
        <v>1.3844000000000001</v>
      </c>
      <c r="J29" s="10">
        <f t="shared" si="3"/>
        <v>1.4479365079365079</v>
      </c>
      <c r="K29" s="10">
        <f t="shared" si="3"/>
        <v>1.5355844155844156</v>
      </c>
      <c r="L29" s="10">
        <f t="shared" si="3"/>
        <v>1.5843478260869566</v>
      </c>
      <c r="M29" s="10">
        <f t="shared" si="3"/>
        <v>1.3496296296296297</v>
      </c>
      <c r="N29" s="10">
        <f t="shared" si="3"/>
        <v>1.16608</v>
      </c>
      <c r="O29" s="10">
        <f t="shared" si="3"/>
        <v>1.0193006993006992</v>
      </c>
      <c r="P29" s="10">
        <f t="shared" si="3"/>
        <v>0.89975308641975305</v>
      </c>
      <c r="Q29" s="6">
        <f>SUM(E29:P29)</f>
        <v>15.925794348193831</v>
      </c>
    </row>
    <row r="30" spans="3:17">
      <c r="D30" s="4" t="str">
        <f>D23</f>
        <v>Actual 24/25</v>
      </c>
      <c r="E30" s="6">
        <f>SUM($E23:E23)</f>
        <v>893</v>
      </c>
      <c r="F30" s="6">
        <f>SUM($E23:F23)</f>
        <v>1691</v>
      </c>
      <c r="G30" s="6">
        <f>SUM($E23:G23)</f>
        <v>2518</v>
      </c>
      <c r="H30" s="6">
        <f>SUM($E23:H23)</f>
        <v>3264</v>
      </c>
      <c r="I30" s="6">
        <f>SUM($E23:I23)</f>
        <v>4278</v>
      </c>
      <c r="J30" s="6">
        <f>SUM($E23:J23)</f>
        <v>4931</v>
      </c>
      <c r="K30" s="6">
        <f>SUM($E23:K23)</f>
        <v>6200</v>
      </c>
      <c r="L30" s="6">
        <f>SUM($E23:L23)</f>
        <v>7301</v>
      </c>
      <c r="M30" s="6">
        <f>SUM($E23:M23)</f>
        <v>8231</v>
      </c>
      <c r="N30" s="6">
        <f>SUM($E23:N23)</f>
        <v>8578</v>
      </c>
      <c r="O30" s="6">
        <f>SUM($E23:O23)</f>
        <v>9176</v>
      </c>
      <c r="P30" s="6">
        <f>SUM($E23:P23)</f>
        <v>9929</v>
      </c>
    </row>
  </sheetData>
  <mergeCells count="2">
    <mergeCell ref="J4:Q8"/>
    <mergeCell ref="J10:Q15"/>
  </mergeCells>
  <conditionalFormatting sqref="C3">
    <cfRule type="expression" dxfId="263" priority="2">
      <formula>S4&lt;S6</formula>
    </cfRule>
  </conditionalFormatting>
  <conditionalFormatting sqref="C4">
    <cfRule type="expression" dxfId="262" priority="1">
      <formula>AND(S4&gt;=S6,S4&lt;S5)</formula>
    </cfRule>
  </conditionalFormatting>
  <conditionalFormatting sqref="C5">
    <cfRule type="expression" dxfId="261" priority="3">
      <formula>S4&gt;=S5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87617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3">
    <tabColor rgb="FFFFC000"/>
  </sheetPr>
  <dimension ref="A1:S30"/>
  <sheetViews>
    <sheetView zoomScale="90" zoomScaleNormal="90" zoomScalePageLayoutView="90" workbookViewId="0">
      <pane ySplit="2" topLeftCell="A9" activePane="bottomLeft" state="frozen"/>
      <selection activeCell="D31" sqref="D31"/>
      <selection pane="bottomLeft" activeCell="L1" sqref="L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36.1796875" style="4" customWidth="1"/>
    <col min="5" max="16" width="11.1796875" style="4" customWidth="1"/>
    <col min="17" max="17" width="10.453125" style="4" bestFit="1" customWidth="1"/>
    <col min="18" max="18" width="9.1796875" style="4" customWidth="1"/>
    <col min="19" max="16384" width="9.1796875" style="4"/>
  </cols>
  <sheetData>
    <row r="1" spans="1:19" ht="21">
      <c r="A1" s="5" t="s">
        <v>5</v>
      </c>
      <c r="B1" s="5" t="str">
        <f>'Dashboard Production Quality'!A77</f>
        <v>9c</v>
      </c>
      <c r="C1" s="5" t="str">
        <f>'Dashboard Production Quality'!B77</f>
        <v xml:space="preserve">Power Solar 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19">
      <c r="A2" s="4" t="s">
        <v>15</v>
      </c>
      <c r="C2" s="4" t="s">
        <v>45</v>
      </c>
      <c r="R2" s="7"/>
    </row>
    <row r="3" spans="1:19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>
      <c r="C4" s="2" t="s">
        <v>6</v>
      </c>
      <c r="E4" s="11"/>
      <c r="F4" s="11"/>
      <c r="G4" s="11"/>
      <c r="H4" s="11"/>
      <c r="I4" s="11"/>
      <c r="J4" s="205"/>
      <c r="K4" s="206"/>
      <c r="L4" s="206"/>
      <c r="M4" s="206"/>
      <c r="N4" s="206"/>
      <c r="O4" s="206"/>
      <c r="P4" s="206"/>
      <c r="Q4" s="207"/>
      <c r="R4" s="4" t="s">
        <v>26</v>
      </c>
      <c r="S4" s="6">
        <f>INDEX(E27:P27,Actual_month)</f>
        <v>0</v>
      </c>
    </row>
    <row r="5" spans="1:19" ht="25.5" customHeight="1">
      <c r="C5" s="2" t="s">
        <v>6</v>
      </c>
      <c r="E5" s="11"/>
      <c r="F5" s="11"/>
      <c r="G5" s="11"/>
      <c r="H5" s="11"/>
      <c r="I5" s="11"/>
      <c r="J5" s="208"/>
      <c r="K5" s="209"/>
      <c r="L5" s="209"/>
      <c r="M5" s="209"/>
      <c r="N5" s="209"/>
      <c r="O5" s="209"/>
      <c r="P5" s="209"/>
      <c r="Q5" s="210"/>
      <c r="R5" s="4" t="s">
        <v>27</v>
      </c>
      <c r="S5" s="6">
        <f>INDEX(E26:P26,Actual_month)</f>
        <v>0</v>
      </c>
    </row>
    <row r="6" spans="1:19">
      <c r="J6" s="208"/>
      <c r="K6" s="209"/>
      <c r="L6" s="209"/>
      <c r="M6" s="209"/>
      <c r="N6" s="209"/>
      <c r="O6" s="209"/>
      <c r="P6" s="209"/>
      <c r="Q6" s="210"/>
      <c r="R6" s="7">
        <v>0.9</v>
      </c>
      <c r="S6" s="6">
        <f>+S5/R6</f>
        <v>0</v>
      </c>
    </row>
    <row r="7" spans="1:19">
      <c r="J7" s="208"/>
      <c r="K7" s="209"/>
      <c r="L7" s="209"/>
      <c r="M7" s="209"/>
      <c r="N7" s="209"/>
      <c r="O7" s="209"/>
      <c r="P7" s="209"/>
      <c r="Q7" s="210"/>
    </row>
    <row r="8" spans="1:19" ht="15" thickBot="1">
      <c r="J8" s="211"/>
      <c r="K8" s="212"/>
      <c r="L8" s="212"/>
      <c r="M8" s="212"/>
      <c r="N8" s="212"/>
      <c r="O8" s="212"/>
      <c r="P8" s="212"/>
      <c r="Q8" s="213"/>
    </row>
    <row r="9" spans="1:19" ht="15" thickBot="1">
      <c r="J9" s="4" t="s">
        <v>14</v>
      </c>
    </row>
    <row r="10" spans="1:19">
      <c r="J10" s="205"/>
      <c r="K10" s="206"/>
      <c r="L10" s="206"/>
      <c r="M10" s="206"/>
      <c r="N10" s="206"/>
      <c r="O10" s="206"/>
      <c r="P10" s="206"/>
      <c r="Q10" s="207"/>
    </row>
    <row r="11" spans="1:19">
      <c r="J11" s="208"/>
      <c r="K11" s="209"/>
      <c r="L11" s="209"/>
      <c r="M11" s="209"/>
      <c r="N11" s="209"/>
      <c r="O11" s="209"/>
      <c r="P11" s="209"/>
      <c r="Q11" s="210"/>
    </row>
    <row r="12" spans="1:19">
      <c r="J12" s="208"/>
      <c r="K12" s="209"/>
      <c r="L12" s="209"/>
      <c r="M12" s="209"/>
      <c r="N12" s="209"/>
      <c r="O12" s="209"/>
      <c r="P12" s="209"/>
      <c r="Q12" s="210"/>
    </row>
    <row r="13" spans="1:19">
      <c r="J13" s="208"/>
      <c r="K13" s="209"/>
      <c r="L13" s="209"/>
      <c r="M13" s="209"/>
      <c r="N13" s="209"/>
      <c r="O13" s="209"/>
      <c r="P13" s="209"/>
      <c r="Q13" s="210"/>
    </row>
    <row r="14" spans="1:19">
      <c r="J14" s="208"/>
      <c r="K14" s="209"/>
      <c r="L14" s="209"/>
      <c r="M14" s="209"/>
      <c r="N14" s="209"/>
      <c r="O14" s="209"/>
      <c r="P14" s="209"/>
      <c r="Q14" s="210"/>
    </row>
    <row r="15" spans="1:19" ht="15" thickBot="1">
      <c r="J15" s="211"/>
      <c r="K15" s="212"/>
      <c r="L15" s="212"/>
      <c r="M15" s="212"/>
      <c r="N15" s="212"/>
      <c r="O15" s="212"/>
      <c r="P15" s="212"/>
      <c r="Q15" s="213"/>
    </row>
    <row r="18" spans="3:18">
      <c r="C18" s="8" t="s">
        <v>10</v>
      </c>
      <c r="E18" s="12">
        <f>'KPI 20l'!E18</f>
        <v>45839</v>
      </c>
      <c r="F18" s="12">
        <f>'KPI 20l'!F18</f>
        <v>45870</v>
      </c>
      <c r="G18" s="12">
        <f>'KPI 20l'!G18</f>
        <v>45901</v>
      </c>
      <c r="H18" s="12">
        <f>'KPI 20l'!H18</f>
        <v>45931</v>
      </c>
      <c r="I18" s="12">
        <f>'KPI 20l'!I18</f>
        <v>45962</v>
      </c>
      <c r="J18" s="12">
        <f>'KPI 20l'!J18</f>
        <v>45992</v>
      </c>
      <c r="K18" s="12">
        <f>'KPI 20l'!K18</f>
        <v>46023</v>
      </c>
      <c r="L18" s="12">
        <f>'KPI 20l'!L18</f>
        <v>46054</v>
      </c>
      <c r="M18" s="12">
        <f>'KPI 20l'!M18</f>
        <v>46082</v>
      </c>
      <c r="N18" s="12">
        <f>'KPI 20l'!N18</f>
        <v>46113</v>
      </c>
      <c r="O18" s="12">
        <f>'KPI 20l'!O18</f>
        <v>46143</v>
      </c>
      <c r="P18" s="12">
        <f>'KPI 20l'!P18</f>
        <v>46174</v>
      </c>
      <c r="Q18" s="9" t="s">
        <v>0</v>
      </c>
    </row>
    <row r="19" spans="3:18">
      <c r="D19" s="4" t="str">
        <f>'KPI 20l'!D19</f>
        <v>Budget 25/26</v>
      </c>
      <c r="E19" s="53">
        <f>Budget2526!E72</f>
        <v>0</v>
      </c>
      <c r="F19" s="53">
        <f>Budget2526!F72</f>
        <v>0</v>
      </c>
      <c r="G19" s="53">
        <f>Budget2526!G72</f>
        <v>0</v>
      </c>
      <c r="H19" s="53">
        <f>Budget2526!H72</f>
        <v>0</v>
      </c>
      <c r="I19" s="53">
        <f>Budget2526!I72</f>
        <v>0</v>
      </c>
      <c r="J19" s="53">
        <f>Budget2526!J72</f>
        <v>0</v>
      </c>
      <c r="K19" s="53">
        <f>Budget2526!K72</f>
        <v>0</v>
      </c>
      <c r="L19" s="53">
        <f>Budget2526!L72</f>
        <v>0</v>
      </c>
      <c r="M19" s="53">
        <f>Budget2526!M72</f>
        <v>0</v>
      </c>
      <c r="N19" s="53">
        <f>Budget2526!N72</f>
        <v>0</v>
      </c>
      <c r="O19" s="53">
        <f>Budget2526!O72</f>
        <v>0</v>
      </c>
      <c r="P19" s="53">
        <f>Budget2526!P72</f>
        <v>0</v>
      </c>
      <c r="Q19" s="53">
        <f>SUM(E19:P19)</f>
        <v>0</v>
      </c>
    </row>
    <row r="20" spans="3:18">
      <c r="D20" s="4" t="str">
        <f>'KPI 20l'!D20</f>
        <v>Actual 25/26</v>
      </c>
      <c r="E20" s="53">
        <f>'ACTUAL 2526'!D72</f>
        <v>0</v>
      </c>
      <c r="F20" s="53">
        <f>'ACTUAL 2526'!E72</f>
        <v>0</v>
      </c>
      <c r="G20" s="53">
        <f>'ACTUAL 2526'!F72</f>
        <v>0</v>
      </c>
      <c r="H20" s="53">
        <f>'ACTUAL 2526'!G72</f>
        <v>0</v>
      </c>
      <c r="I20" s="53">
        <f>'ACTUAL 2526'!H72</f>
        <v>0</v>
      </c>
      <c r="J20" s="53">
        <f>'ACTUAL 2526'!I72</f>
        <v>0</v>
      </c>
      <c r="K20" s="53">
        <f>'ACTUAL 2526'!J72</f>
        <v>0</v>
      </c>
      <c r="L20" s="53">
        <f>'ACTUAL 2526'!K72</f>
        <v>0</v>
      </c>
      <c r="M20" s="53">
        <f>'ACTUAL 2526'!L72</f>
        <v>0</v>
      </c>
      <c r="N20" s="53">
        <f>'ACTUAL 2526'!M72</f>
        <v>0</v>
      </c>
      <c r="O20" s="53">
        <f>'ACTUAL 2526'!N72</f>
        <v>0</v>
      </c>
      <c r="P20" s="53">
        <f>'ACTUAL 2526'!O72</f>
        <v>0</v>
      </c>
      <c r="Q20" s="53">
        <f>SUM(E20:P20)</f>
        <v>0</v>
      </c>
      <c r="R20" s="7"/>
    </row>
    <row r="21" spans="3:18">
      <c r="D21" s="4" t="str">
        <f>'KPI 20l'!D21</f>
        <v>Difference</v>
      </c>
      <c r="E21" s="53">
        <f t="shared" ref="E21:P21" si="0">IF(E20=0,0,E20-E19)</f>
        <v>0</v>
      </c>
      <c r="F21" s="53">
        <f t="shared" si="0"/>
        <v>0</v>
      </c>
      <c r="G21" s="53">
        <f t="shared" si="0"/>
        <v>0</v>
      </c>
      <c r="H21" s="53">
        <f t="shared" si="0"/>
        <v>0</v>
      </c>
      <c r="I21" s="53">
        <f>IF(I20=0,0,I20-I19)</f>
        <v>0</v>
      </c>
      <c r="J21" s="53">
        <f t="shared" si="0"/>
        <v>0</v>
      </c>
      <c r="K21" s="53">
        <f t="shared" si="0"/>
        <v>0</v>
      </c>
      <c r="L21" s="53">
        <f t="shared" si="0"/>
        <v>0</v>
      </c>
      <c r="M21" s="53">
        <f t="shared" si="0"/>
        <v>0</v>
      </c>
      <c r="N21" s="53">
        <f t="shared" si="0"/>
        <v>0</v>
      </c>
      <c r="O21" s="53">
        <f t="shared" si="0"/>
        <v>0</v>
      </c>
      <c r="P21" s="53">
        <f t="shared" si="0"/>
        <v>0</v>
      </c>
      <c r="Q21" s="53">
        <f>SUM(E21:P21)</f>
        <v>0</v>
      </c>
    </row>
    <row r="22" spans="3:18">
      <c r="D22" s="4" t="str">
        <f>'KPI 20l'!D22</f>
        <v>% realisation</v>
      </c>
      <c r="E22" s="52" t="e">
        <f>E20/E19</f>
        <v>#DIV/0!</v>
      </c>
      <c r="F22" s="52" t="e">
        <f t="shared" ref="F22:P22" si="1">F20/F19</f>
        <v>#DIV/0!</v>
      </c>
      <c r="G22" s="52" t="e">
        <f t="shared" si="1"/>
        <v>#DIV/0!</v>
      </c>
      <c r="H22" s="52" t="e">
        <f t="shared" si="1"/>
        <v>#DIV/0!</v>
      </c>
      <c r="I22" s="52" t="e">
        <f t="shared" si="1"/>
        <v>#DIV/0!</v>
      </c>
      <c r="J22" s="52" t="e">
        <f t="shared" si="1"/>
        <v>#DIV/0!</v>
      </c>
      <c r="K22" s="52" t="e">
        <f t="shared" si="1"/>
        <v>#DIV/0!</v>
      </c>
      <c r="L22" s="52" t="e">
        <f t="shared" si="1"/>
        <v>#DIV/0!</v>
      </c>
      <c r="M22" s="52" t="e">
        <f t="shared" si="1"/>
        <v>#DIV/0!</v>
      </c>
      <c r="N22" s="52" t="e">
        <f t="shared" si="1"/>
        <v>#DIV/0!</v>
      </c>
      <c r="O22" s="52" t="e">
        <f t="shared" si="1"/>
        <v>#DIV/0!</v>
      </c>
      <c r="P22" s="52" t="e">
        <f t="shared" si="1"/>
        <v>#DIV/0!</v>
      </c>
      <c r="Q22" s="53" t="e">
        <f>SUM(E22:P22)</f>
        <v>#DIV/0!</v>
      </c>
    </row>
    <row r="23" spans="3:18">
      <c r="D23" s="4" t="str">
        <f>'KPI 1a'!D23</f>
        <v>Actual 24/25</v>
      </c>
      <c r="E23" s="1">
        <f>Actual2425!D60</f>
        <v>0</v>
      </c>
      <c r="F23" s="1">
        <f>Actual2425!E60</f>
        <v>0</v>
      </c>
      <c r="G23" s="1">
        <f>Actual2425!F60</f>
        <v>0</v>
      </c>
      <c r="H23" s="1">
        <f>Actual2425!G60</f>
        <v>0</v>
      </c>
      <c r="I23" s="1">
        <f>Actual2425!H60</f>
        <v>0</v>
      </c>
      <c r="J23" s="1">
        <f>Actual2425!I60</f>
        <v>0</v>
      </c>
      <c r="K23" s="1">
        <f>Actual2425!J60</f>
        <v>0</v>
      </c>
      <c r="L23" s="1">
        <f>Actual2425!K60</f>
        <v>0</v>
      </c>
      <c r="M23" s="1">
        <f>Actual2425!L60</f>
        <v>0</v>
      </c>
      <c r="N23" s="1">
        <f>Actual2425!M60</f>
        <v>0</v>
      </c>
      <c r="O23" s="1">
        <f>Actual2425!N60</f>
        <v>0</v>
      </c>
      <c r="P23" s="1">
        <f>Actual2425!O60</f>
        <v>0</v>
      </c>
      <c r="Q23" s="53">
        <f>SUM(E23:P23)</f>
        <v>0</v>
      </c>
    </row>
    <row r="24" spans="3:18"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spans="3:18">
      <c r="C25" s="8" t="s">
        <v>4</v>
      </c>
      <c r="E25" s="12">
        <f>E18</f>
        <v>45839</v>
      </c>
      <c r="F25" s="12">
        <f t="shared" ref="F25:P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/>
    </row>
    <row r="26" spans="3:18">
      <c r="D26" s="4" t="str">
        <f>D19</f>
        <v>Budget 25/26</v>
      </c>
      <c r="E26" s="53">
        <f>+E19</f>
        <v>0</v>
      </c>
      <c r="F26" s="53">
        <f>+E26+F19</f>
        <v>0</v>
      </c>
      <c r="G26" s="53">
        <f>+F26+G19</f>
        <v>0</v>
      </c>
      <c r="H26" s="53">
        <f t="shared" ref="F26:P27" si="3">+G26+H19</f>
        <v>0</v>
      </c>
      <c r="I26" s="53">
        <f t="shared" si="3"/>
        <v>0</v>
      </c>
      <c r="J26" s="53">
        <f t="shared" si="3"/>
        <v>0</v>
      </c>
      <c r="K26" s="53">
        <f t="shared" si="3"/>
        <v>0</v>
      </c>
      <c r="L26" s="53">
        <f t="shared" si="3"/>
        <v>0</v>
      </c>
      <c r="M26" s="53">
        <f t="shared" si="3"/>
        <v>0</v>
      </c>
      <c r="N26" s="53">
        <f t="shared" si="3"/>
        <v>0</v>
      </c>
      <c r="O26" s="53">
        <f t="shared" si="3"/>
        <v>0</v>
      </c>
      <c r="P26" s="53">
        <f t="shared" si="3"/>
        <v>0</v>
      </c>
      <c r="Q26" s="6"/>
    </row>
    <row r="27" spans="3:18">
      <c r="D27" s="4" t="str">
        <f>D20</f>
        <v>Actual 25/26</v>
      </c>
      <c r="E27" s="53">
        <f>+E20</f>
        <v>0</v>
      </c>
      <c r="F27" s="53">
        <f t="shared" si="3"/>
        <v>0</v>
      </c>
      <c r="G27" s="53">
        <f>+F27+G20</f>
        <v>0</v>
      </c>
      <c r="H27" s="53">
        <f t="shared" si="3"/>
        <v>0</v>
      </c>
      <c r="I27" s="53">
        <f t="shared" si="3"/>
        <v>0</v>
      </c>
      <c r="J27" s="53">
        <f t="shared" si="3"/>
        <v>0</v>
      </c>
      <c r="K27" s="53">
        <f t="shared" si="3"/>
        <v>0</v>
      </c>
      <c r="L27" s="53">
        <f t="shared" si="3"/>
        <v>0</v>
      </c>
      <c r="M27" s="53">
        <f t="shared" si="3"/>
        <v>0</v>
      </c>
      <c r="N27" s="53">
        <f t="shared" si="3"/>
        <v>0</v>
      </c>
      <c r="O27" s="53">
        <f t="shared" si="3"/>
        <v>0</v>
      </c>
      <c r="P27" s="53">
        <f t="shared" si="3"/>
        <v>0</v>
      </c>
      <c r="Q27" s="6"/>
    </row>
    <row r="28" spans="3:18">
      <c r="D28" s="4" t="str">
        <f>D21</f>
        <v>Difference</v>
      </c>
      <c r="E28" s="53">
        <f t="shared" ref="E28:P28" si="4">IF(E27=0,0,E27-E26)</f>
        <v>0</v>
      </c>
      <c r="F28" s="53">
        <f t="shared" si="4"/>
        <v>0</v>
      </c>
      <c r="G28" s="53">
        <f t="shared" si="4"/>
        <v>0</v>
      </c>
      <c r="H28" s="53">
        <f t="shared" si="4"/>
        <v>0</v>
      </c>
      <c r="I28" s="53">
        <f t="shared" si="4"/>
        <v>0</v>
      </c>
      <c r="J28" s="53">
        <f t="shared" si="4"/>
        <v>0</v>
      </c>
      <c r="K28" s="53">
        <f t="shared" si="4"/>
        <v>0</v>
      </c>
      <c r="L28" s="53">
        <f t="shared" si="4"/>
        <v>0</v>
      </c>
      <c r="M28" s="53">
        <f t="shared" si="4"/>
        <v>0</v>
      </c>
      <c r="N28" s="53">
        <f t="shared" si="4"/>
        <v>0</v>
      </c>
      <c r="O28" s="53">
        <f t="shared" si="4"/>
        <v>0</v>
      </c>
      <c r="P28" s="53">
        <f t="shared" si="4"/>
        <v>0</v>
      </c>
      <c r="Q28" s="6"/>
    </row>
    <row r="29" spans="3:18">
      <c r="D29" s="4" t="str">
        <f>D22</f>
        <v>% realisation</v>
      </c>
      <c r="E29" s="52" t="e">
        <f>E27/E26</f>
        <v>#DIV/0!</v>
      </c>
      <c r="F29" s="52" t="e">
        <f t="shared" ref="F29:P29" si="5">F27/F26</f>
        <v>#DIV/0!</v>
      </c>
      <c r="G29" s="52" t="e">
        <f t="shared" si="5"/>
        <v>#DIV/0!</v>
      </c>
      <c r="H29" s="52" t="e">
        <f t="shared" si="5"/>
        <v>#DIV/0!</v>
      </c>
      <c r="I29" s="52" t="e">
        <f t="shared" si="5"/>
        <v>#DIV/0!</v>
      </c>
      <c r="J29" s="52" t="e">
        <f t="shared" si="5"/>
        <v>#DIV/0!</v>
      </c>
      <c r="K29" s="52" t="e">
        <f t="shared" si="5"/>
        <v>#DIV/0!</v>
      </c>
      <c r="L29" s="52" t="e">
        <f t="shared" si="5"/>
        <v>#DIV/0!</v>
      </c>
      <c r="M29" s="52" t="e">
        <f t="shared" si="5"/>
        <v>#DIV/0!</v>
      </c>
      <c r="N29" s="52" t="e">
        <f t="shared" si="5"/>
        <v>#DIV/0!</v>
      </c>
      <c r="O29" s="52" t="e">
        <f t="shared" si="5"/>
        <v>#DIV/0!</v>
      </c>
      <c r="P29" s="52" t="e">
        <f t="shared" si="5"/>
        <v>#DIV/0!</v>
      </c>
      <c r="Q29" s="6"/>
    </row>
    <row r="30" spans="3:18">
      <c r="D30" s="4" t="str">
        <f>'KPI 1a'!D30</f>
        <v>Actual 24/25</v>
      </c>
      <c r="E30" s="53">
        <f>+E23</f>
        <v>0</v>
      </c>
      <c r="F30" s="53">
        <f t="shared" ref="F30:P30" si="6">+E30+F23</f>
        <v>0</v>
      </c>
      <c r="G30" s="53">
        <f t="shared" si="6"/>
        <v>0</v>
      </c>
      <c r="H30" s="53">
        <f t="shared" si="6"/>
        <v>0</v>
      </c>
      <c r="I30" s="53">
        <f t="shared" si="6"/>
        <v>0</v>
      </c>
      <c r="J30" s="53">
        <f t="shared" si="6"/>
        <v>0</v>
      </c>
      <c r="K30" s="53">
        <f t="shared" si="6"/>
        <v>0</v>
      </c>
      <c r="L30" s="53">
        <f t="shared" si="6"/>
        <v>0</v>
      </c>
      <c r="M30" s="53">
        <f t="shared" si="6"/>
        <v>0</v>
      </c>
      <c r="N30" s="53">
        <f t="shared" si="6"/>
        <v>0</v>
      </c>
      <c r="O30" s="53">
        <f t="shared" si="6"/>
        <v>0</v>
      </c>
      <c r="P30" s="53">
        <f t="shared" si="6"/>
        <v>0</v>
      </c>
      <c r="Q30" s="6"/>
    </row>
  </sheetData>
  <mergeCells count="2">
    <mergeCell ref="J4:Q8"/>
    <mergeCell ref="J10:Q15"/>
  </mergeCells>
  <conditionalFormatting sqref="C3">
    <cfRule type="expression" dxfId="260" priority="2">
      <formula>S4&gt;S6</formula>
    </cfRule>
  </conditionalFormatting>
  <conditionalFormatting sqref="C4">
    <cfRule type="expression" dxfId="259" priority="1">
      <formula>AND(S4&gt;S5,S4&lt;=S6)</formula>
    </cfRule>
  </conditionalFormatting>
  <conditionalFormatting sqref="C5">
    <cfRule type="expression" dxfId="258" priority="3">
      <formula>S4&lt;=S5</formula>
    </cfRule>
  </conditionalFormatting>
  <hyperlinks>
    <hyperlink ref="L1" location="'Dashboard Production Quality'!A1" display="Dashboard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56449" r:id="rId4" name="Spinner 1">
              <controlPr defaultSize="0" autoPict="0">
                <anchor moveWithCells="1" sizeWithCells="1">
                  <from>
                    <xdr:col>9</xdr:col>
                    <xdr:colOff>0</xdr:colOff>
                    <xdr:row>0</xdr:row>
                    <xdr:rowOff>0</xdr:rowOff>
                  </from>
                  <to>
                    <xdr:col>9</xdr:col>
                    <xdr:colOff>603250</xdr:colOff>
                    <xdr:row>1</xdr:row>
                    <xdr:rowOff>184150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4">
    <tabColor rgb="FFFFC000"/>
  </sheetPr>
  <dimension ref="A1:S30"/>
  <sheetViews>
    <sheetView zoomScale="90" zoomScaleNormal="90" zoomScalePageLayoutView="90" workbookViewId="0">
      <pane ySplit="2" topLeftCell="A17" activePane="bottomLeft" state="frozen"/>
      <selection activeCell="D31" sqref="D31"/>
      <selection pane="bottomLeft" activeCell="L1" sqref="L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19" ht="21">
      <c r="A1" s="5" t="s">
        <v>5</v>
      </c>
      <c r="B1" s="5" t="str">
        <f>'Dashboard Production Quality'!A78</f>
        <v>9d</v>
      </c>
      <c r="C1" s="5" t="str">
        <f>'Dashboard Production Quality'!B78</f>
        <v>Power  Efficiency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19">
      <c r="A2" s="4" t="s">
        <v>15</v>
      </c>
      <c r="C2" s="4" t="s">
        <v>46</v>
      </c>
      <c r="R2" s="7"/>
    </row>
    <row r="3" spans="1:19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>
      <c r="C4" s="2" t="s">
        <v>6</v>
      </c>
      <c r="E4" s="11"/>
      <c r="F4" s="11"/>
      <c r="G4" s="11"/>
      <c r="H4" s="11"/>
      <c r="I4" s="11"/>
      <c r="J4" s="205"/>
      <c r="K4" s="206"/>
      <c r="L4" s="206"/>
      <c r="M4" s="206"/>
      <c r="N4" s="206"/>
      <c r="O4" s="206"/>
      <c r="P4" s="206"/>
      <c r="Q4" s="207"/>
      <c r="R4" s="4" t="s">
        <v>26</v>
      </c>
      <c r="S4" s="56">
        <f>INDEX(E27:P27,Actual_month)</f>
        <v>0</v>
      </c>
    </row>
    <row r="5" spans="1:19" ht="25.5" customHeight="1">
      <c r="C5" s="2" t="s">
        <v>6</v>
      </c>
      <c r="E5" s="11"/>
      <c r="F5" s="11"/>
      <c r="G5" s="11"/>
      <c r="H5" s="11"/>
      <c r="I5" s="11"/>
      <c r="J5" s="208"/>
      <c r="K5" s="209"/>
      <c r="L5" s="209"/>
      <c r="M5" s="209"/>
      <c r="N5" s="209"/>
      <c r="O5" s="209"/>
      <c r="P5" s="209"/>
      <c r="Q5" s="210"/>
      <c r="R5" s="4" t="s">
        <v>27</v>
      </c>
      <c r="S5" s="54">
        <f>INDEX(E26:P26,Actual_month)</f>
        <v>0</v>
      </c>
    </row>
    <row r="6" spans="1:19">
      <c r="J6" s="208"/>
      <c r="K6" s="209"/>
      <c r="L6" s="209"/>
      <c r="M6" s="209"/>
      <c r="N6" s="209"/>
      <c r="O6" s="209"/>
      <c r="P6" s="209"/>
      <c r="Q6" s="210"/>
      <c r="R6" s="7">
        <v>0.9</v>
      </c>
      <c r="S6" s="54">
        <f>+S5/R6</f>
        <v>0</v>
      </c>
    </row>
    <row r="7" spans="1:19">
      <c r="J7" s="208"/>
      <c r="K7" s="209"/>
      <c r="L7" s="209"/>
      <c r="M7" s="209"/>
      <c r="N7" s="209"/>
      <c r="O7" s="209"/>
      <c r="P7" s="209"/>
      <c r="Q7" s="210"/>
    </row>
    <row r="8" spans="1:19" ht="15" thickBot="1">
      <c r="J8" s="211"/>
      <c r="K8" s="212"/>
      <c r="L8" s="212"/>
      <c r="M8" s="212"/>
      <c r="N8" s="212"/>
      <c r="O8" s="212"/>
      <c r="P8" s="212"/>
      <c r="Q8" s="213"/>
    </row>
    <row r="9" spans="1:19" ht="15" thickBot="1">
      <c r="J9" s="4" t="s">
        <v>14</v>
      </c>
    </row>
    <row r="10" spans="1:19">
      <c r="J10" s="205"/>
      <c r="K10" s="206"/>
      <c r="L10" s="206"/>
      <c r="M10" s="206"/>
      <c r="N10" s="206"/>
      <c r="O10" s="206"/>
      <c r="P10" s="206"/>
      <c r="Q10" s="207"/>
    </row>
    <row r="11" spans="1:19">
      <c r="J11" s="208"/>
      <c r="K11" s="209"/>
      <c r="L11" s="209"/>
      <c r="M11" s="209"/>
      <c r="N11" s="209"/>
      <c r="O11" s="209"/>
      <c r="P11" s="209"/>
      <c r="Q11" s="210"/>
    </row>
    <row r="12" spans="1:19">
      <c r="J12" s="208"/>
      <c r="K12" s="209"/>
      <c r="L12" s="209"/>
      <c r="M12" s="209"/>
      <c r="N12" s="209"/>
      <c r="O12" s="209"/>
      <c r="P12" s="209"/>
      <c r="Q12" s="210"/>
    </row>
    <row r="13" spans="1:19">
      <c r="J13" s="208"/>
      <c r="K13" s="209"/>
      <c r="L13" s="209"/>
      <c r="M13" s="209"/>
      <c r="N13" s="209"/>
      <c r="O13" s="209"/>
      <c r="P13" s="209"/>
      <c r="Q13" s="210"/>
    </row>
    <row r="14" spans="1:19">
      <c r="J14" s="208"/>
      <c r="K14" s="209"/>
      <c r="L14" s="209"/>
      <c r="M14" s="209"/>
      <c r="N14" s="209"/>
      <c r="O14" s="209"/>
      <c r="P14" s="209"/>
      <c r="Q14" s="210"/>
    </row>
    <row r="15" spans="1:19" ht="15" thickBot="1">
      <c r="J15" s="211"/>
      <c r="K15" s="212"/>
      <c r="L15" s="212"/>
      <c r="M15" s="212"/>
      <c r="N15" s="212"/>
      <c r="O15" s="212"/>
      <c r="P15" s="212"/>
      <c r="Q15" s="213"/>
    </row>
    <row r="18" spans="3:17">
      <c r="C18" s="8" t="s">
        <v>10</v>
      </c>
      <c r="E18" s="12">
        <f>'KPI 6c'!E18</f>
        <v>45839</v>
      </c>
      <c r="F18" s="12">
        <f>'KPI 6c'!F18</f>
        <v>45870</v>
      </c>
      <c r="G18" s="12">
        <f>'KPI 6c'!G18</f>
        <v>45901</v>
      </c>
      <c r="H18" s="12">
        <f>'KPI 6c'!H18</f>
        <v>45931</v>
      </c>
      <c r="I18" s="12">
        <f>'KPI 6c'!I18</f>
        <v>45962</v>
      </c>
      <c r="J18" s="12">
        <f>'KPI 6c'!J18</f>
        <v>45992</v>
      </c>
      <c r="K18" s="12">
        <f>'KPI 6c'!K18</f>
        <v>46023</v>
      </c>
      <c r="L18" s="12">
        <f>'KPI 6c'!L18</f>
        <v>46054</v>
      </c>
      <c r="M18" s="12">
        <f>'KPI 6c'!M18</f>
        <v>46082</v>
      </c>
      <c r="N18" s="12">
        <f>'KPI 6c'!N18</f>
        <v>46113</v>
      </c>
      <c r="O18" s="12">
        <f>'KPI 6c'!O18</f>
        <v>46143</v>
      </c>
      <c r="P18" s="12">
        <f>'KPI 6c'!P18</f>
        <v>46174</v>
      </c>
      <c r="Q18" s="9"/>
    </row>
    <row r="19" spans="3:17">
      <c r="D19" s="4" t="str">
        <f>'KPI 6c'!D19</f>
        <v>Budget 25/26</v>
      </c>
      <c r="E19" s="69">
        <f>Budget2526!E73</f>
        <v>0</v>
      </c>
      <c r="F19" s="69">
        <f>Budget2526!F73</f>
        <v>0</v>
      </c>
      <c r="G19" s="69">
        <f>Budget2526!G73</f>
        <v>0</v>
      </c>
      <c r="H19" s="69">
        <f>Budget2526!H73</f>
        <v>0</v>
      </c>
      <c r="I19" s="69">
        <f>Budget2526!I73</f>
        <v>0</v>
      </c>
      <c r="J19" s="69">
        <f>Budget2526!J73</f>
        <v>0</v>
      </c>
      <c r="K19" s="69">
        <f>Budget2526!K73</f>
        <v>0</v>
      </c>
      <c r="L19" s="69">
        <f>Budget2526!L73</f>
        <v>0</v>
      </c>
      <c r="M19" s="69">
        <f>Budget2526!M73</f>
        <v>0</v>
      </c>
      <c r="N19" s="69">
        <f>Budget2526!N73</f>
        <v>0</v>
      </c>
      <c r="O19" s="69">
        <f>Budget2526!O73</f>
        <v>0</v>
      </c>
      <c r="P19" s="69">
        <f>Budget2526!P73</f>
        <v>0</v>
      </c>
      <c r="Q19" s="54"/>
    </row>
    <row r="20" spans="3:17">
      <c r="D20" s="4" t="str">
        <f>'KPI 6c'!D20</f>
        <v>Actual 25/26</v>
      </c>
      <c r="E20" s="69">
        <f>'ACTUAL 2526'!D73</f>
        <v>0</v>
      </c>
      <c r="F20" s="69">
        <f>'ACTUAL 2526'!E73</f>
        <v>0</v>
      </c>
      <c r="G20" s="69">
        <f>'ACTUAL 2526'!F73</f>
        <v>0</v>
      </c>
      <c r="H20" s="69">
        <f>'ACTUAL 2526'!G73</f>
        <v>0</v>
      </c>
      <c r="I20" s="69">
        <f>'ACTUAL 2526'!H73</f>
        <v>0</v>
      </c>
      <c r="J20" s="69">
        <f>'ACTUAL 2526'!I73</f>
        <v>0</v>
      </c>
      <c r="K20" s="69">
        <f>'ACTUAL 2526'!J73</f>
        <v>0</v>
      </c>
      <c r="L20" s="69">
        <f>'ACTUAL 2526'!K73</f>
        <v>0</v>
      </c>
      <c r="M20" s="69" t="e">
        <f>'ACTUAL 2526'!L73</f>
        <v>#DIV/0!</v>
      </c>
      <c r="N20" s="69" t="e">
        <f>'ACTUAL 2526'!M73</f>
        <v>#DIV/0!</v>
      </c>
      <c r="O20" s="69" t="e">
        <f>'ACTUAL 2526'!N73</f>
        <v>#DIV/0!</v>
      </c>
      <c r="P20" s="69" t="e">
        <f>'ACTUAL 2526'!O73</f>
        <v>#DIV/0!</v>
      </c>
      <c r="Q20" s="54"/>
    </row>
    <row r="21" spans="3:17">
      <c r="D21" s="4" t="str">
        <f>'KPI 6c'!D21</f>
        <v>Difference</v>
      </c>
      <c r="E21" s="69">
        <f>IF(E20=0,0,E20-E19)</f>
        <v>0</v>
      </c>
      <c r="F21" s="69">
        <f t="shared" ref="F21:P21" si="0">IF(F20=0,0,F20-F19)</f>
        <v>0</v>
      </c>
      <c r="G21" s="69">
        <f t="shared" si="0"/>
        <v>0</v>
      </c>
      <c r="H21" s="69">
        <f t="shared" si="0"/>
        <v>0</v>
      </c>
      <c r="I21" s="69">
        <f t="shared" si="0"/>
        <v>0</v>
      </c>
      <c r="J21" s="69">
        <f t="shared" si="0"/>
        <v>0</v>
      </c>
      <c r="K21" s="69">
        <f t="shared" si="0"/>
        <v>0</v>
      </c>
      <c r="L21" s="69">
        <f t="shared" si="0"/>
        <v>0</v>
      </c>
      <c r="M21" s="69" t="e">
        <f t="shared" si="0"/>
        <v>#DIV/0!</v>
      </c>
      <c r="N21" s="69" t="e">
        <f t="shared" si="0"/>
        <v>#DIV/0!</v>
      </c>
      <c r="O21" s="69" t="e">
        <f t="shared" si="0"/>
        <v>#DIV/0!</v>
      </c>
      <c r="P21" s="69" t="e">
        <f t="shared" si="0"/>
        <v>#DIV/0!</v>
      </c>
      <c r="Q21" s="54"/>
    </row>
    <row r="22" spans="3:17">
      <c r="D22" s="4" t="str">
        <f>'KPI 6c'!D22</f>
        <v>% realisation</v>
      </c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</row>
    <row r="23" spans="3:17">
      <c r="D23" s="4" t="str">
        <f>'KPI 1a'!D23</f>
        <v>Actual 24/25</v>
      </c>
      <c r="E23" s="54">
        <f>Actual2425!D61</f>
        <v>0</v>
      </c>
      <c r="F23" s="54">
        <f>Actual2425!E61</f>
        <v>0</v>
      </c>
      <c r="G23" s="54">
        <f>Actual2425!F61</f>
        <v>0</v>
      </c>
      <c r="H23" s="54">
        <f>Actual2425!G61</f>
        <v>0</v>
      </c>
      <c r="I23" s="54">
        <f>Actual2425!H61</f>
        <v>0</v>
      </c>
      <c r="J23" s="54">
        <f>Actual2425!I61</f>
        <v>0</v>
      </c>
      <c r="K23" s="54">
        <f>Actual2425!J61</f>
        <v>0</v>
      </c>
      <c r="L23" s="54">
        <f>Actual2425!K61</f>
        <v>0</v>
      </c>
      <c r="M23" s="54">
        <f>Actual2425!L61</f>
        <v>0</v>
      </c>
      <c r="N23" s="54">
        <f>Actual2425!M61</f>
        <v>0</v>
      </c>
      <c r="O23" s="54">
        <f>Actual2425!N61</f>
        <v>0</v>
      </c>
      <c r="P23" s="54">
        <f>Actual2425!O61</f>
        <v>0</v>
      </c>
      <c r="Q23" s="54"/>
    </row>
    <row r="24" spans="3:17"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</row>
    <row r="25" spans="3:17">
      <c r="C25" s="8" t="s">
        <v>4</v>
      </c>
      <c r="E25" s="12">
        <f>E18</f>
        <v>45839</v>
      </c>
      <c r="F25" s="12">
        <f t="shared" ref="F25:P25" si="1">F18</f>
        <v>45870</v>
      </c>
      <c r="G25" s="12">
        <f t="shared" si="1"/>
        <v>45901</v>
      </c>
      <c r="H25" s="12">
        <f t="shared" si="1"/>
        <v>45931</v>
      </c>
      <c r="I25" s="12">
        <f t="shared" si="1"/>
        <v>45962</v>
      </c>
      <c r="J25" s="12">
        <f t="shared" si="1"/>
        <v>45992</v>
      </c>
      <c r="K25" s="12">
        <f t="shared" si="1"/>
        <v>46023</v>
      </c>
      <c r="L25" s="12">
        <f t="shared" si="1"/>
        <v>46054</v>
      </c>
      <c r="M25" s="12">
        <f t="shared" si="1"/>
        <v>46082</v>
      </c>
      <c r="N25" s="12">
        <f t="shared" si="1"/>
        <v>46113</v>
      </c>
      <c r="O25" s="12">
        <f t="shared" si="1"/>
        <v>46143</v>
      </c>
      <c r="P25" s="12">
        <f t="shared" si="1"/>
        <v>46174</v>
      </c>
    </row>
    <row r="26" spans="3:17">
      <c r="D26" s="4" t="str">
        <f>D19</f>
        <v>Budget 25/26</v>
      </c>
      <c r="E26" s="69">
        <f>+E19</f>
        <v>0</v>
      </c>
      <c r="F26" s="69">
        <f>AVERAGE($E19:F19)</f>
        <v>0</v>
      </c>
      <c r="G26" s="69">
        <f>AVERAGE($E19:G19)</f>
        <v>0</v>
      </c>
      <c r="H26" s="69">
        <f>AVERAGE($E19:H19)</f>
        <v>0</v>
      </c>
      <c r="I26" s="69">
        <f>AVERAGE($E19:I19)</f>
        <v>0</v>
      </c>
      <c r="J26" s="69">
        <f>AVERAGE($E19:J19)</f>
        <v>0</v>
      </c>
      <c r="K26" s="69">
        <f>AVERAGE($E19:K19)</f>
        <v>0</v>
      </c>
      <c r="L26" s="69">
        <f>AVERAGE($E19:L19)</f>
        <v>0</v>
      </c>
      <c r="M26" s="69">
        <f>AVERAGE($E19:M19)</f>
        <v>0</v>
      </c>
      <c r="N26" s="69">
        <f>+M26+N19</f>
        <v>0</v>
      </c>
      <c r="O26" s="69">
        <f>+N26+O19</f>
        <v>0</v>
      </c>
      <c r="P26" s="69">
        <f>+O26+P19</f>
        <v>0</v>
      </c>
    </row>
    <row r="27" spans="3:17">
      <c r="D27" s="4" t="str">
        <f>D20</f>
        <v>Actual 25/26</v>
      </c>
      <c r="E27" s="69">
        <f>+E20</f>
        <v>0</v>
      </c>
      <c r="F27" s="69">
        <f>AVERAGE($E20:F20)</f>
        <v>0</v>
      </c>
      <c r="G27" s="69">
        <f>AVERAGE($E20:G20)</f>
        <v>0</v>
      </c>
      <c r="H27" s="69">
        <f>AVERAGE($E20:H20)</f>
        <v>0</v>
      </c>
      <c r="I27" s="69">
        <f>AVERAGE($E20:I20)</f>
        <v>0</v>
      </c>
      <c r="J27" s="69">
        <f>AVERAGE($E20:J20)</f>
        <v>0</v>
      </c>
      <c r="K27" s="69">
        <f>AVERAGE($E20:K20)</f>
        <v>0</v>
      </c>
      <c r="L27" s="69">
        <f>AVERAGE($E20:L20)</f>
        <v>0</v>
      </c>
      <c r="M27" s="69" t="e">
        <f>AVERAGE($E20:M20)</f>
        <v>#DIV/0!</v>
      </c>
      <c r="N27" s="69" t="e">
        <f>AVERAGE($E20:N20)</f>
        <v>#DIV/0!</v>
      </c>
      <c r="O27" s="69" t="e">
        <f>AVERAGE($E20:O20)</f>
        <v>#DIV/0!</v>
      </c>
      <c r="P27" s="69" t="e">
        <f>AVERAGE($E20:P20)</f>
        <v>#DIV/0!</v>
      </c>
    </row>
    <row r="28" spans="3:17">
      <c r="D28" s="4" t="str">
        <f>D21</f>
        <v>Difference</v>
      </c>
      <c r="E28" s="69">
        <f>SUM($E21:E21)</f>
        <v>0</v>
      </c>
      <c r="F28" s="69">
        <f>AVERAGE($E21:F21)</f>
        <v>0</v>
      </c>
      <c r="G28" s="69">
        <f>SUM($E21:G21)</f>
        <v>0</v>
      </c>
      <c r="H28" s="69">
        <f>SUM($E21:H21)</f>
        <v>0</v>
      </c>
      <c r="I28" s="69">
        <f>SUM($E21:I21)</f>
        <v>0</v>
      </c>
      <c r="J28" s="69">
        <f>SUM($E21:J21)</f>
        <v>0</v>
      </c>
      <c r="K28" s="69">
        <f>SUM($E21:K21)</f>
        <v>0</v>
      </c>
      <c r="L28" s="69">
        <f>SUM($E21:L21)</f>
        <v>0</v>
      </c>
      <c r="M28" s="69" t="e">
        <f>SUM($E21:M21)</f>
        <v>#DIV/0!</v>
      </c>
      <c r="N28" s="69" t="e">
        <f>SUM($E21:N21)</f>
        <v>#DIV/0!</v>
      </c>
      <c r="O28" s="69" t="e">
        <f>SUM($E21:O21)</f>
        <v>#DIV/0!</v>
      </c>
      <c r="P28" s="69" t="e">
        <f>SUM($E21:P21)</f>
        <v>#DIV/0!</v>
      </c>
    </row>
    <row r="29" spans="3:17">
      <c r="D29" s="4" t="str">
        <f>D22</f>
        <v>% realisation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spans="3:17">
      <c r="D30" s="4" t="str">
        <f>'KPI 1a'!D30</f>
        <v>Actual 24/25</v>
      </c>
      <c r="E30" s="54">
        <f>AVERAGE($E23)</f>
        <v>0</v>
      </c>
      <c r="F30" s="54">
        <f>AVERAGE($E23:F23)</f>
        <v>0</v>
      </c>
      <c r="G30" s="54">
        <f>AVERAGE($E23:G23)</f>
        <v>0</v>
      </c>
      <c r="H30" s="54">
        <f>AVERAGE($E23:H23)</f>
        <v>0</v>
      </c>
      <c r="I30" s="54">
        <f>AVERAGE($E23:I23)</f>
        <v>0</v>
      </c>
      <c r="J30" s="54">
        <f>AVERAGE($E23:J23)</f>
        <v>0</v>
      </c>
      <c r="K30" s="54">
        <f>AVERAGE($E23:K23)</f>
        <v>0</v>
      </c>
      <c r="L30" s="54">
        <f>AVERAGE($E23:L23)</f>
        <v>0</v>
      </c>
      <c r="M30" s="54">
        <f>AVERAGE($E23:M23)</f>
        <v>0</v>
      </c>
      <c r="N30" s="54">
        <f>AVERAGE($E23:N23)</f>
        <v>0</v>
      </c>
      <c r="O30" s="54">
        <f>AVERAGE($E23:O23)</f>
        <v>0</v>
      </c>
      <c r="P30" s="54">
        <f>AVERAGE($E23:P23)</f>
        <v>0</v>
      </c>
    </row>
  </sheetData>
  <mergeCells count="2">
    <mergeCell ref="J4:Q8"/>
    <mergeCell ref="J10:Q15"/>
  </mergeCells>
  <conditionalFormatting sqref="C3">
    <cfRule type="expression" dxfId="257" priority="2">
      <formula>S4&gt;S6</formula>
    </cfRule>
  </conditionalFormatting>
  <conditionalFormatting sqref="C4">
    <cfRule type="expression" dxfId="256" priority="1">
      <formula>AND(S4&gt;S5,S4&lt;=S6)</formula>
    </cfRule>
  </conditionalFormatting>
  <conditionalFormatting sqref="C5">
    <cfRule type="expression" dxfId="255" priority="3">
      <formula>S4&lt;=S5</formula>
    </cfRule>
  </conditionalFormatting>
  <hyperlinks>
    <hyperlink ref="L1" location="'Dashboard Production Quality'!A1" display="Dashboard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57473" r:id="rId4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5">
    <tabColor rgb="FFFFC000"/>
  </sheetPr>
  <dimension ref="A1:T30"/>
  <sheetViews>
    <sheetView zoomScale="90" zoomScaleNormal="90" zoomScalePageLayoutView="90" workbookViewId="0">
      <pane ySplit="2" topLeftCell="A12" activePane="bottomLeft" state="frozen"/>
      <selection activeCell="D31" sqref="D31"/>
      <selection pane="bottomLeft" activeCell="L1" sqref="L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>
      <c r="A1" s="5" t="s">
        <v>5</v>
      </c>
      <c r="B1" s="5" t="str">
        <f>'Dashboard Production Quality'!A79</f>
        <v>9e</v>
      </c>
      <c r="C1" s="5" t="str">
        <f>'Dashboard Production Quality'!B79</f>
        <v>Production Loss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20">
      <c r="A2" s="4" t="s">
        <v>15</v>
      </c>
      <c r="C2" s="4" t="s">
        <v>16</v>
      </c>
      <c r="R2" s="7"/>
    </row>
    <row r="3" spans="1:20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27">
        <f>INDEX(E27:P27,Actual_month)</f>
        <v>0</v>
      </c>
      <c r="T4" s="26"/>
    </row>
    <row r="5" spans="1:20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26">
        <f>INDEX(E26:P26,Actual_month)</f>
        <v>92</v>
      </c>
      <c r="T5" s="26"/>
    </row>
    <row r="6" spans="1:20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26">
        <f>+S5/R6</f>
        <v>102.22222222222221</v>
      </c>
      <c r="T6" s="26"/>
    </row>
    <row r="7" spans="1:20">
      <c r="J7" s="199"/>
      <c r="K7" s="200"/>
      <c r="L7" s="200"/>
      <c r="M7" s="200"/>
      <c r="N7" s="200"/>
      <c r="O7" s="200"/>
      <c r="P7" s="200"/>
      <c r="Q7" s="201"/>
    </row>
    <row r="8" spans="1:20" ht="15" thickBot="1">
      <c r="J8" s="202"/>
      <c r="K8" s="203"/>
      <c r="L8" s="203"/>
      <c r="M8" s="203"/>
      <c r="N8" s="203"/>
      <c r="O8" s="203"/>
      <c r="P8" s="203"/>
      <c r="Q8" s="204"/>
    </row>
    <row r="9" spans="1:20" ht="15" thickBot="1">
      <c r="J9" s="4" t="s">
        <v>14</v>
      </c>
    </row>
    <row r="10" spans="1:20">
      <c r="J10" s="196"/>
      <c r="K10" s="197"/>
      <c r="L10" s="197"/>
      <c r="M10" s="197"/>
      <c r="N10" s="197"/>
      <c r="O10" s="197"/>
      <c r="P10" s="197"/>
      <c r="Q10" s="198"/>
    </row>
    <row r="11" spans="1:20">
      <c r="J11" s="199"/>
      <c r="K11" s="200"/>
      <c r="L11" s="200"/>
      <c r="M11" s="200"/>
      <c r="N11" s="200"/>
      <c r="O11" s="200"/>
      <c r="P11" s="200"/>
      <c r="Q11" s="201"/>
    </row>
    <row r="12" spans="1:20">
      <c r="J12" s="199"/>
      <c r="K12" s="200"/>
      <c r="L12" s="200"/>
      <c r="M12" s="200"/>
      <c r="N12" s="200"/>
      <c r="O12" s="200"/>
      <c r="P12" s="200"/>
      <c r="Q12" s="201"/>
    </row>
    <row r="13" spans="1:20">
      <c r="J13" s="199"/>
      <c r="K13" s="200"/>
      <c r="L13" s="200"/>
      <c r="M13" s="200"/>
      <c r="N13" s="200"/>
      <c r="O13" s="200"/>
      <c r="P13" s="200"/>
      <c r="Q13" s="201"/>
    </row>
    <row r="14" spans="1:20">
      <c r="J14" s="199"/>
      <c r="K14" s="200"/>
      <c r="L14" s="200"/>
      <c r="M14" s="200"/>
      <c r="N14" s="200"/>
      <c r="O14" s="200"/>
      <c r="P14" s="200"/>
      <c r="Q14" s="201"/>
    </row>
    <row r="15" spans="1:20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'KPI 16a'!E18</f>
        <v>45839</v>
      </c>
      <c r="F18" s="12">
        <f>'KPI 16a'!F18</f>
        <v>45870</v>
      </c>
      <c r="G18" s="12">
        <f>'KPI 16a'!G18</f>
        <v>45901</v>
      </c>
      <c r="H18" s="12">
        <f>'KPI 16a'!H18</f>
        <v>45931</v>
      </c>
      <c r="I18" s="12">
        <f>'KPI 16a'!I18</f>
        <v>45962</v>
      </c>
      <c r="J18" s="12">
        <f>'KPI 16a'!J18</f>
        <v>45992</v>
      </c>
      <c r="K18" s="12">
        <f>'KPI 16a'!K18</f>
        <v>46023</v>
      </c>
      <c r="L18" s="12">
        <f>'KPI 16a'!L18</f>
        <v>46054</v>
      </c>
      <c r="M18" s="12">
        <f>'KPI 16a'!M18</f>
        <v>46082</v>
      </c>
      <c r="N18" s="12">
        <f>'KPI 16a'!N18</f>
        <v>46113</v>
      </c>
      <c r="O18" s="12">
        <f>'KPI 16a'!O18</f>
        <v>46143</v>
      </c>
      <c r="P18" s="12">
        <f>'KPI 16a'!P18</f>
        <v>46174</v>
      </c>
      <c r="Q18" s="12" t="s">
        <v>0</v>
      </c>
    </row>
    <row r="19" spans="3:17">
      <c r="D19" s="4" t="str">
        <f>'KPI 16a'!D19</f>
        <v>Budget 25/26</v>
      </c>
      <c r="E19" s="6">
        <f>Budget2526!E74</f>
        <v>8</v>
      </c>
      <c r="F19" s="6">
        <f>Budget2526!F74</f>
        <v>9</v>
      </c>
      <c r="G19" s="6">
        <f>Budget2526!G74</f>
        <v>10</v>
      </c>
      <c r="H19" s="6">
        <f>Budget2526!H74</f>
        <v>11</v>
      </c>
      <c r="I19" s="6">
        <f>Budget2526!I74</f>
        <v>12</v>
      </c>
      <c r="J19" s="6">
        <f>Budget2526!J74</f>
        <v>13</v>
      </c>
      <c r="K19" s="6">
        <f>Budget2526!K74</f>
        <v>14</v>
      </c>
      <c r="L19" s="6">
        <f>Budget2526!L74</f>
        <v>15</v>
      </c>
      <c r="M19" s="6">
        <f>Budget2526!M74</f>
        <v>16</v>
      </c>
      <c r="N19" s="6">
        <f>Budget2526!N74</f>
        <v>17</v>
      </c>
      <c r="O19" s="6">
        <f>Budget2526!O74</f>
        <v>18</v>
      </c>
      <c r="P19" s="6">
        <f>Budget2526!P74</f>
        <v>19</v>
      </c>
      <c r="Q19" s="6">
        <f>Budget2526!Q68</f>
        <v>0</v>
      </c>
    </row>
    <row r="20" spans="3:17">
      <c r="D20" s="4" t="str">
        <f>'KPI 16a'!D20</f>
        <v>Actual 25/26</v>
      </c>
      <c r="E20" s="6">
        <f>'ACTUAL 2526'!D74</f>
        <v>0</v>
      </c>
      <c r="F20" s="6">
        <f>'ACTUAL 2526'!E74</f>
        <v>0</v>
      </c>
      <c r="G20" s="6">
        <f>'ACTUAL 2526'!F74</f>
        <v>0</v>
      </c>
      <c r="H20" s="6">
        <f>'ACTUAL 2526'!G74</f>
        <v>0</v>
      </c>
      <c r="I20" s="6">
        <f>'ACTUAL 2526'!H74</f>
        <v>0</v>
      </c>
      <c r="J20" s="6">
        <f>'ACTUAL 2526'!I74</f>
        <v>0</v>
      </c>
      <c r="K20" s="6">
        <f>'ACTUAL 2526'!J74</f>
        <v>0</v>
      </c>
      <c r="L20" s="6">
        <f>'ACTUAL 2526'!K74</f>
        <v>0</v>
      </c>
      <c r="M20" s="6">
        <f>'ACTUAL 2526'!L74</f>
        <v>0</v>
      </c>
      <c r="N20" s="6">
        <f>'ACTUAL 2526'!M74</f>
        <v>0</v>
      </c>
      <c r="O20" s="6">
        <f>'ACTUAL 2526'!N74</f>
        <v>0</v>
      </c>
      <c r="P20" s="6">
        <f>'ACTUAL 2526'!O74</f>
        <v>0</v>
      </c>
      <c r="Q20" s="6"/>
    </row>
    <row r="21" spans="3:17">
      <c r="D21" s="4" t="str">
        <f>'KPI 16a'!D21</f>
        <v>Difference</v>
      </c>
      <c r="E21" s="6">
        <f>IF(E20=0,0,E20-E19)</f>
        <v>0</v>
      </c>
      <c r="F21" s="6">
        <f t="shared" ref="F21:P21" si="0">IF(F20=0,0,F20-F19)</f>
        <v>0</v>
      </c>
      <c r="G21" s="6">
        <f t="shared" si="0"/>
        <v>0</v>
      </c>
      <c r="H21" s="6">
        <f t="shared" si="0"/>
        <v>0</v>
      </c>
      <c r="I21" s="6">
        <f t="shared" si="0"/>
        <v>0</v>
      </c>
      <c r="J21" s="6">
        <f t="shared" si="0"/>
        <v>0</v>
      </c>
      <c r="K21" s="6">
        <f t="shared" si="0"/>
        <v>0</v>
      </c>
      <c r="L21" s="6">
        <f t="shared" si="0"/>
        <v>0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/>
    </row>
    <row r="22" spans="3:17">
      <c r="D22" s="4" t="str">
        <f>'KPI 16a'!D22</f>
        <v>% realisation</v>
      </c>
      <c r="E22" s="10">
        <f>E20/E19</f>
        <v>0</v>
      </c>
      <c r="F22" s="10">
        <f t="shared" ref="F22:P22" si="1">F20/F19</f>
        <v>0</v>
      </c>
      <c r="G22" s="10">
        <f t="shared" si="1"/>
        <v>0</v>
      </c>
      <c r="H22" s="10">
        <f t="shared" si="1"/>
        <v>0</v>
      </c>
      <c r="I22" s="10">
        <f t="shared" si="1"/>
        <v>0</v>
      </c>
      <c r="J22" s="10">
        <f t="shared" si="1"/>
        <v>0</v>
      </c>
      <c r="K22" s="10">
        <f t="shared" si="1"/>
        <v>0</v>
      </c>
      <c r="L22" s="10">
        <f t="shared" si="1"/>
        <v>0</v>
      </c>
      <c r="M22" s="10">
        <f t="shared" si="1"/>
        <v>0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10"/>
    </row>
    <row r="23" spans="3:17">
      <c r="D23" s="4" t="str">
        <f>'KPI 1a'!D23</f>
        <v>Actual 24/25</v>
      </c>
      <c r="E23" s="6">
        <f>Actual2425!D62</f>
        <v>0</v>
      </c>
      <c r="F23" s="6">
        <f>Actual2425!E62</f>
        <v>0</v>
      </c>
      <c r="G23" s="6">
        <f>Actual2425!F62</f>
        <v>0</v>
      </c>
      <c r="H23" s="6">
        <f>Actual2425!G62</f>
        <v>0</v>
      </c>
      <c r="I23" s="6">
        <f>Actual2425!H62</f>
        <v>0</v>
      </c>
      <c r="J23" s="6">
        <f>Actual2425!I62</f>
        <v>0</v>
      </c>
      <c r="K23" s="6">
        <f>Actual2425!J62</f>
        <v>0</v>
      </c>
      <c r="L23" s="6">
        <f>Actual2425!K62</f>
        <v>0</v>
      </c>
      <c r="M23" s="6">
        <f>Actual2425!L62</f>
        <v>0</v>
      </c>
      <c r="N23" s="6">
        <f>Actual2425!M62</f>
        <v>0</v>
      </c>
      <c r="O23" s="6">
        <f>Actual2425!N62</f>
        <v>0</v>
      </c>
      <c r="P23" s="6">
        <f>Actual2425!O62</f>
        <v>0</v>
      </c>
      <c r="Q23" s="6"/>
    </row>
    <row r="25" spans="3:17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>
      <c r="D26" s="4" t="str">
        <f>D19</f>
        <v>Budget 25/26</v>
      </c>
      <c r="E26" s="6">
        <f>SUM($E19:E19)</f>
        <v>8</v>
      </c>
      <c r="F26" s="6">
        <f>SUM($E19:F19)</f>
        <v>17</v>
      </c>
      <c r="G26" s="6">
        <f>SUM($E19:G19)</f>
        <v>27</v>
      </c>
      <c r="H26" s="6">
        <f>SUM($E19:H19)</f>
        <v>38</v>
      </c>
      <c r="I26" s="6">
        <f>SUM($E19:I19)</f>
        <v>50</v>
      </c>
      <c r="J26" s="6">
        <f>SUM($E19:J19)</f>
        <v>63</v>
      </c>
      <c r="K26" s="6">
        <f>SUM($E19:K19)</f>
        <v>77</v>
      </c>
      <c r="L26" s="6">
        <f>SUM($E19:L19)</f>
        <v>92</v>
      </c>
      <c r="M26" s="6">
        <f>SUM($E19:M19)</f>
        <v>108</v>
      </c>
      <c r="N26" s="6">
        <f>SUM($E19:N19)</f>
        <v>125</v>
      </c>
      <c r="O26" s="6">
        <f>SUM($E19:O19)</f>
        <v>143</v>
      </c>
      <c r="P26" s="6">
        <f>SUM($E19:P19)</f>
        <v>162</v>
      </c>
      <c r="Q26" s="6"/>
    </row>
    <row r="27" spans="3:17">
      <c r="D27" s="4" t="str">
        <f>D20</f>
        <v>Actual 25/26</v>
      </c>
      <c r="E27" s="6">
        <f>SUM($E20:E20)</f>
        <v>0</v>
      </c>
      <c r="F27" s="6">
        <f>SUM($E20:F20)</f>
        <v>0</v>
      </c>
      <c r="G27" s="6">
        <f>SUM($E20:G20)</f>
        <v>0</v>
      </c>
      <c r="H27" s="6">
        <f>SUM($E20:H20)</f>
        <v>0</v>
      </c>
      <c r="I27" s="6">
        <f>SUM($E20:I20)</f>
        <v>0</v>
      </c>
      <c r="J27" s="6">
        <f>SUM($E20:J20)</f>
        <v>0</v>
      </c>
      <c r="K27" s="6">
        <f>SUM($E20:K20)</f>
        <v>0</v>
      </c>
      <c r="L27" s="6">
        <f>SUM($E20:L20)</f>
        <v>0</v>
      </c>
      <c r="M27" s="6">
        <f>SUM($E20:M20)</f>
        <v>0</v>
      </c>
      <c r="N27" s="6">
        <f>SUM($E20:N20)</f>
        <v>0</v>
      </c>
      <c r="O27" s="6">
        <f>SUM($E20:O20)</f>
        <v>0</v>
      </c>
      <c r="P27" s="6">
        <f>SUM($E20:P20)</f>
        <v>0</v>
      </c>
      <c r="Q27" s="6"/>
    </row>
    <row r="28" spans="3:17">
      <c r="D28" s="4" t="str">
        <f>D21</f>
        <v>Difference</v>
      </c>
      <c r="E28" s="6">
        <f>IF(E27=0,0,E27-E26)</f>
        <v>0</v>
      </c>
      <c r="F28" s="6">
        <f t="shared" ref="F28:P28" si="3">IF(F27=0,0,F27-F26)</f>
        <v>0</v>
      </c>
      <c r="G28" s="6">
        <f t="shared" si="3"/>
        <v>0</v>
      </c>
      <c r="H28" s="6">
        <f t="shared" si="3"/>
        <v>0</v>
      </c>
      <c r="I28" s="6">
        <f t="shared" si="3"/>
        <v>0</v>
      </c>
      <c r="J28" s="6">
        <f t="shared" si="3"/>
        <v>0</v>
      </c>
      <c r="K28" s="6">
        <f t="shared" si="3"/>
        <v>0</v>
      </c>
      <c r="L28" s="6">
        <f t="shared" si="3"/>
        <v>0</v>
      </c>
      <c r="M28" s="6">
        <f t="shared" si="3"/>
        <v>0</v>
      </c>
      <c r="N28" s="6">
        <f t="shared" si="3"/>
        <v>0</v>
      </c>
      <c r="O28" s="6">
        <f t="shared" si="3"/>
        <v>0</v>
      </c>
      <c r="P28" s="6">
        <f t="shared" si="3"/>
        <v>0</v>
      </c>
      <c r="Q28" s="6"/>
    </row>
    <row r="29" spans="3:17">
      <c r="D29" s="4" t="str">
        <f>D22</f>
        <v>% realisation</v>
      </c>
      <c r="E29" s="10">
        <f t="shared" ref="E29:P29" si="4">E27/E26</f>
        <v>0</v>
      </c>
      <c r="F29" s="10">
        <f t="shared" si="4"/>
        <v>0</v>
      </c>
      <c r="G29" s="10">
        <f t="shared" si="4"/>
        <v>0</v>
      </c>
      <c r="H29" s="10">
        <f t="shared" si="4"/>
        <v>0</v>
      </c>
      <c r="I29" s="10">
        <f t="shared" si="4"/>
        <v>0</v>
      </c>
      <c r="J29" s="10">
        <f t="shared" si="4"/>
        <v>0</v>
      </c>
      <c r="K29" s="10">
        <f t="shared" si="4"/>
        <v>0</v>
      </c>
      <c r="L29" s="10">
        <f t="shared" si="4"/>
        <v>0</v>
      </c>
      <c r="M29" s="10">
        <f t="shared" si="4"/>
        <v>0</v>
      </c>
      <c r="N29" s="10">
        <f t="shared" si="4"/>
        <v>0</v>
      </c>
      <c r="O29" s="10">
        <f t="shared" si="4"/>
        <v>0</v>
      </c>
      <c r="P29" s="10">
        <f t="shared" si="4"/>
        <v>0</v>
      </c>
      <c r="Q29" s="6"/>
    </row>
    <row r="30" spans="3:17">
      <c r="D30" s="4" t="str">
        <f>'KPI 1a'!D30</f>
        <v>Actual 24/25</v>
      </c>
      <c r="E30" s="6">
        <f>SUM($E23:E23)</f>
        <v>0</v>
      </c>
      <c r="F30" s="6">
        <f>SUM($E23:F23)</f>
        <v>0</v>
      </c>
      <c r="G30" s="6">
        <f>SUM($E23:G23)</f>
        <v>0</v>
      </c>
      <c r="H30" s="6">
        <f>SUM($E23:H23)</f>
        <v>0</v>
      </c>
      <c r="I30" s="6">
        <f>SUM($E23:I23)</f>
        <v>0</v>
      </c>
      <c r="J30" s="6">
        <f>SUM($E23:J23)</f>
        <v>0</v>
      </c>
      <c r="K30" s="6">
        <f>SUM($E23:K23)</f>
        <v>0</v>
      </c>
      <c r="L30" s="6">
        <f>SUM($E23:L23)</f>
        <v>0</v>
      </c>
      <c r="M30" s="6">
        <f>SUM($E23:M23)</f>
        <v>0</v>
      </c>
      <c r="N30" s="6">
        <f>SUM($E23:N23)</f>
        <v>0</v>
      </c>
      <c r="O30" s="6">
        <f>SUM($E23:O23)</f>
        <v>0</v>
      </c>
      <c r="P30" s="6">
        <f>SUM($E23:P23)</f>
        <v>0</v>
      </c>
      <c r="Q30" s="6"/>
    </row>
  </sheetData>
  <mergeCells count="2">
    <mergeCell ref="J4:Q8"/>
    <mergeCell ref="J10:Q15"/>
  </mergeCells>
  <conditionalFormatting sqref="C3">
    <cfRule type="expression" dxfId="254" priority="2">
      <formula>S4&gt;S6</formula>
    </cfRule>
  </conditionalFormatting>
  <conditionalFormatting sqref="C4">
    <cfRule type="expression" dxfId="253" priority="1">
      <formula>AND(S4&gt;S5,S4&lt;=S6)</formula>
    </cfRule>
  </conditionalFormatting>
  <conditionalFormatting sqref="C5">
    <cfRule type="expression" dxfId="252" priority="3">
      <formula>S4&lt;=S5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62593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6">
    <tabColor rgb="FFFFC000"/>
  </sheetPr>
  <dimension ref="A1:T30"/>
  <sheetViews>
    <sheetView zoomScale="90" zoomScaleNormal="90" zoomScalePageLayoutView="90" workbookViewId="0">
      <pane ySplit="2" topLeftCell="A3" activePane="bottomLeft" state="frozen"/>
      <selection activeCell="D31" sqref="D31"/>
      <selection pane="bottomLeft" activeCell="B1" sqref="B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>
      <c r="A1" s="5" t="s">
        <v>5</v>
      </c>
      <c r="B1" s="5" t="str">
        <f>'Dashboard Production Quality'!A81</f>
        <v>10a</v>
      </c>
      <c r="C1" s="5" t="str">
        <f>'Dashboard Production Quality'!B81</f>
        <v>Water Volume Abstracted</v>
      </c>
      <c r="D1" s="5" t="str">
        <f>'Dashboard Production Quality'!C69</f>
        <v>M3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20">
      <c r="A2" s="4" t="s">
        <v>15</v>
      </c>
      <c r="C2" s="4" t="s">
        <v>16</v>
      </c>
      <c r="R2" s="7"/>
    </row>
    <row r="3" spans="1:20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27">
        <f>INDEX(E27:P27,Actual_month)</f>
        <v>2943</v>
      </c>
      <c r="T4" s="26"/>
    </row>
    <row r="5" spans="1:20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26">
        <f>INDEX(E26:P26,Actual_month)</f>
        <v>2520</v>
      </c>
      <c r="T5" s="26"/>
    </row>
    <row r="6" spans="1:20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26">
        <f>+S5*R6</f>
        <v>2268</v>
      </c>
      <c r="T6" s="26"/>
    </row>
    <row r="7" spans="1:20">
      <c r="J7" s="199"/>
      <c r="K7" s="200"/>
      <c r="L7" s="200"/>
      <c r="M7" s="200"/>
      <c r="N7" s="200"/>
      <c r="O7" s="200"/>
      <c r="P7" s="200"/>
      <c r="Q7" s="201"/>
    </row>
    <row r="8" spans="1:20" ht="15" thickBot="1">
      <c r="J8" s="202"/>
      <c r="K8" s="203"/>
      <c r="L8" s="203"/>
      <c r="M8" s="203"/>
      <c r="N8" s="203"/>
      <c r="O8" s="203"/>
      <c r="P8" s="203"/>
      <c r="Q8" s="204"/>
    </row>
    <row r="9" spans="1:20" ht="15" thickBot="1">
      <c r="J9" s="4" t="s">
        <v>14</v>
      </c>
    </row>
    <row r="10" spans="1:20">
      <c r="J10" s="196"/>
      <c r="K10" s="197"/>
      <c r="L10" s="197"/>
      <c r="M10" s="197"/>
      <c r="N10" s="197"/>
      <c r="O10" s="197"/>
      <c r="P10" s="197"/>
      <c r="Q10" s="198"/>
    </row>
    <row r="11" spans="1:20">
      <c r="J11" s="199"/>
      <c r="K11" s="200"/>
      <c r="L11" s="200"/>
      <c r="M11" s="200"/>
      <c r="N11" s="200"/>
      <c r="O11" s="200"/>
      <c r="P11" s="200"/>
      <c r="Q11" s="201"/>
    </row>
    <row r="12" spans="1:20">
      <c r="J12" s="199"/>
      <c r="K12" s="200"/>
      <c r="L12" s="200"/>
      <c r="M12" s="200"/>
      <c r="N12" s="200"/>
      <c r="O12" s="200"/>
      <c r="P12" s="200"/>
      <c r="Q12" s="201"/>
    </row>
    <row r="13" spans="1:20">
      <c r="J13" s="199"/>
      <c r="K13" s="200"/>
      <c r="L13" s="200"/>
      <c r="M13" s="200"/>
      <c r="N13" s="200"/>
      <c r="O13" s="200"/>
      <c r="P13" s="200"/>
      <c r="Q13" s="201"/>
    </row>
    <row r="14" spans="1:20">
      <c r="J14" s="199"/>
      <c r="K14" s="200"/>
      <c r="L14" s="200"/>
      <c r="M14" s="200"/>
      <c r="N14" s="200"/>
      <c r="O14" s="200"/>
      <c r="P14" s="200"/>
      <c r="Q14" s="201"/>
    </row>
    <row r="15" spans="1:20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12" t="s">
        <v>0</v>
      </c>
    </row>
    <row r="19" spans="3:17">
      <c r="D19" s="4" t="str">
        <f>'KPI 1a'!D19</f>
        <v>Budget 25/26</v>
      </c>
      <c r="E19" s="6">
        <f>Budget2526!E76</f>
        <v>280</v>
      </c>
      <c r="F19" s="6">
        <f>Budget2526!F76</f>
        <v>290</v>
      </c>
      <c r="G19" s="6">
        <f>Budget2526!G76</f>
        <v>300</v>
      </c>
      <c r="H19" s="6">
        <f>Budget2526!H76</f>
        <v>310</v>
      </c>
      <c r="I19" s="6">
        <f>Budget2526!I76</f>
        <v>320</v>
      </c>
      <c r="J19" s="6">
        <f>Budget2526!J76</f>
        <v>330</v>
      </c>
      <c r="K19" s="6">
        <f>Budget2526!K76</f>
        <v>340</v>
      </c>
      <c r="L19" s="6">
        <f>Budget2526!L76</f>
        <v>350</v>
      </c>
      <c r="M19" s="6">
        <f>Budget2526!M76</f>
        <v>360</v>
      </c>
      <c r="N19" s="6">
        <f>Budget2526!N76</f>
        <v>370</v>
      </c>
      <c r="O19" s="6">
        <f>Budget2526!O76</f>
        <v>380</v>
      </c>
      <c r="P19" s="6">
        <f>Budget2526!P76</f>
        <v>390</v>
      </c>
      <c r="Q19" s="6">
        <f>SUM(E19:P19)</f>
        <v>4020</v>
      </c>
    </row>
    <row r="20" spans="3:17">
      <c r="D20" s="4" t="str">
        <f>'KPI 1a'!D20</f>
        <v>Actual 25/26</v>
      </c>
      <c r="E20" s="6">
        <f>'ACTUAL 2526'!D76</f>
        <v>332</v>
      </c>
      <c r="F20" s="6">
        <f>'ACTUAL 2526'!E76</f>
        <v>320</v>
      </c>
      <c r="G20" s="6">
        <f>'ACTUAL 2526'!F76</f>
        <v>287</v>
      </c>
      <c r="H20" s="6">
        <f>'ACTUAL 2526'!G76</f>
        <v>310</v>
      </c>
      <c r="I20" s="6">
        <f>'ACTUAL 2526'!H76</f>
        <v>249</v>
      </c>
      <c r="J20" s="6">
        <f>'ACTUAL 2526'!I76</f>
        <v>282</v>
      </c>
      <c r="K20" s="6">
        <f>'ACTUAL 2526'!J76</f>
        <v>437</v>
      </c>
      <c r="L20" s="6">
        <f>'ACTUAL 2526'!K76</f>
        <v>726</v>
      </c>
      <c r="M20" s="6">
        <f>'ACTUAL 2526'!L76</f>
        <v>0</v>
      </c>
      <c r="N20" s="6">
        <f>'ACTUAL 2526'!M76</f>
        <v>0</v>
      </c>
      <c r="O20" s="6">
        <f>'ACTUAL 2526'!N76</f>
        <v>0</v>
      </c>
      <c r="P20" s="6">
        <f>'ACTUAL 2526'!O76</f>
        <v>0</v>
      </c>
      <c r="Q20" s="6">
        <f>SUM(E20:P20)</f>
        <v>2943</v>
      </c>
    </row>
    <row r="21" spans="3:17">
      <c r="D21" s="4" t="str">
        <f>'KPI 1a'!D21</f>
        <v>Difference</v>
      </c>
      <c r="E21" s="6">
        <f>IF(E20=0,0,E20-E19)</f>
        <v>52</v>
      </c>
      <c r="F21" s="6">
        <f t="shared" ref="F21:P21" si="0">IF(F20=0,0,F20-F19)</f>
        <v>30</v>
      </c>
      <c r="G21" s="6">
        <f t="shared" si="0"/>
        <v>-13</v>
      </c>
      <c r="H21" s="6">
        <f t="shared" si="0"/>
        <v>0</v>
      </c>
      <c r="I21" s="6">
        <f t="shared" si="0"/>
        <v>-71</v>
      </c>
      <c r="J21" s="6">
        <f t="shared" si="0"/>
        <v>-48</v>
      </c>
      <c r="K21" s="6">
        <f t="shared" si="0"/>
        <v>97</v>
      </c>
      <c r="L21" s="6">
        <f t="shared" si="0"/>
        <v>376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423</v>
      </c>
    </row>
    <row r="22" spans="3:17">
      <c r="D22" s="4" t="str">
        <f>'KPI 1a'!D22</f>
        <v>% realisation</v>
      </c>
      <c r="E22" s="10">
        <f>E20/E19</f>
        <v>1.1857142857142857</v>
      </c>
      <c r="F22" s="10">
        <f t="shared" ref="F22:P22" si="1">F20/F19</f>
        <v>1.103448275862069</v>
      </c>
      <c r="G22" s="10">
        <f t="shared" si="1"/>
        <v>0.95666666666666667</v>
      </c>
      <c r="H22" s="10">
        <f t="shared" si="1"/>
        <v>1</v>
      </c>
      <c r="I22" s="10">
        <f t="shared" si="1"/>
        <v>0.77812499999999996</v>
      </c>
      <c r="J22" s="10">
        <f t="shared" si="1"/>
        <v>0.8545454545454545</v>
      </c>
      <c r="K22" s="10">
        <f t="shared" si="1"/>
        <v>1.2852941176470589</v>
      </c>
      <c r="L22" s="10">
        <f t="shared" si="1"/>
        <v>2.0742857142857143</v>
      </c>
      <c r="M22" s="10">
        <f t="shared" si="1"/>
        <v>0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6">
        <f>SUM(E22:P22)</f>
        <v>9.2380795147212496</v>
      </c>
    </row>
    <row r="23" spans="3:17">
      <c r="D23" s="4" t="str">
        <f>'KPI 1a'!D23</f>
        <v>Actual 24/25</v>
      </c>
      <c r="E23" s="69">
        <f>Actual2425!D64</f>
        <v>199</v>
      </c>
      <c r="F23" s="69">
        <f>Actual2425!E64</f>
        <v>313</v>
      </c>
      <c r="G23" s="69">
        <f>Actual2425!F64</f>
        <v>318</v>
      </c>
      <c r="H23" s="69">
        <f>Actual2425!G64</f>
        <v>364</v>
      </c>
      <c r="I23" s="69">
        <f>Actual2425!H64</f>
        <v>311</v>
      </c>
      <c r="J23" s="69">
        <f>Actual2425!I64</f>
        <v>160</v>
      </c>
      <c r="K23" s="69">
        <f>Actual2425!J64</f>
        <v>224</v>
      </c>
      <c r="L23" s="69">
        <f>Actual2425!K64</f>
        <v>465</v>
      </c>
      <c r="M23" s="69">
        <f>Actual2425!L64</f>
        <v>535</v>
      </c>
      <c r="N23" s="69">
        <f>Actual2425!M64</f>
        <v>444</v>
      </c>
      <c r="O23" s="69">
        <f>Actual2425!N64</f>
        <v>349</v>
      </c>
      <c r="P23" s="69">
        <f>Actual2425!O64</f>
        <v>332</v>
      </c>
      <c r="Q23" s="69"/>
    </row>
    <row r="24" spans="3:17"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</row>
    <row r="25" spans="3:17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>
      <c r="D26" s="4" t="str">
        <f>D19</f>
        <v>Budget 25/26</v>
      </c>
      <c r="E26" s="6">
        <f>+E19</f>
        <v>280</v>
      </c>
      <c r="F26" s="6">
        <f>+F19+E26</f>
        <v>570</v>
      </c>
      <c r="G26" s="6">
        <f>F26+G19</f>
        <v>870</v>
      </c>
      <c r="H26" s="6">
        <f>+H19+G26</f>
        <v>1180</v>
      </c>
      <c r="I26" s="6">
        <f>H26+I19</f>
        <v>1500</v>
      </c>
      <c r="J26" s="6">
        <f>+J19+I26</f>
        <v>1830</v>
      </c>
      <c r="K26" s="6">
        <f>J26+K19</f>
        <v>2170</v>
      </c>
      <c r="L26" s="6">
        <f>+L19+K26</f>
        <v>2520</v>
      </c>
      <c r="M26" s="6">
        <f>L26+M19</f>
        <v>2880</v>
      </c>
      <c r="N26" s="6">
        <f>+N19+M26</f>
        <v>3250</v>
      </c>
      <c r="O26" s="6">
        <f>N26+O19</f>
        <v>3630</v>
      </c>
      <c r="P26" s="6">
        <f>+P19+O26</f>
        <v>4020</v>
      </c>
      <c r="Q26" s="6">
        <f>SUM(E26:P26)</f>
        <v>24700</v>
      </c>
    </row>
    <row r="27" spans="3:17">
      <c r="D27" s="4" t="str">
        <f>D20</f>
        <v>Actual 25/26</v>
      </c>
      <c r="E27" s="6">
        <f>+E20</f>
        <v>332</v>
      </c>
      <c r="F27" s="6">
        <f>+F20+E27</f>
        <v>652</v>
      </c>
      <c r="G27" s="6">
        <f>+G20+F27</f>
        <v>939</v>
      </c>
      <c r="H27" s="6">
        <f>+H20+G27</f>
        <v>1249</v>
      </c>
      <c r="I27" s="6">
        <f>+I20+H27</f>
        <v>1498</v>
      </c>
      <c r="J27" s="6">
        <f>+J20+I27</f>
        <v>1780</v>
      </c>
      <c r="K27" s="6">
        <f>+K20+J27</f>
        <v>2217</v>
      </c>
      <c r="L27" s="6">
        <f>+L20+K27</f>
        <v>2943</v>
      </c>
      <c r="M27" s="6">
        <f>+M20+L27</f>
        <v>2943</v>
      </c>
      <c r="N27" s="6">
        <f>+N20+M27</f>
        <v>2943</v>
      </c>
      <c r="O27" s="6">
        <f>+O20+N27</f>
        <v>2943</v>
      </c>
      <c r="P27" s="6">
        <f>+P20+O27</f>
        <v>2943</v>
      </c>
      <c r="Q27" s="6">
        <f>SUM(E27:P27)</f>
        <v>23382</v>
      </c>
    </row>
    <row r="28" spans="3:17">
      <c r="D28" s="4" t="str">
        <f>D21</f>
        <v>Difference</v>
      </c>
      <c r="E28" s="6">
        <f>SUM($E21:E21)</f>
        <v>52</v>
      </c>
      <c r="F28" s="6">
        <f>SUM($E21:F21)</f>
        <v>82</v>
      </c>
      <c r="G28" s="6">
        <f>SUM($E21:G21)</f>
        <v>69</v>
      </c>
      <c r="H28" s="6">
        <f>SUM($E21:H21)</f>
        <v>69</v>
      </c>
      <c r="I28" s="6">
        <f>SUM($E21:I21)</f>
        <v>-2</v>
      </c>
      <c r="J28" s="6">
        <f>SUM($E21:J21)</f>
        <v>-50</v>
      </c>
      <c r="K28" s="6">
        <f>SUM($E21:K21)</f>
        <v>47</v>
      </c>
      <c r="L28" s="6">
        <f>SUM($E21:L21)</f>
        <v>423</v>
      </c>
      <c r="M28" s="6">
        <f>SUM($E21:M21)</f>
        <v>423</v>
      </c>
      <c r="N28" s="6">
        <f>SUM($E21:N21)</f>
        <v>423</v>
      </c>
      <c r="O28" s="6">
        <f>SUM($E21:O21)</f>
        <v>423</v>
      </c>
      <c r="P28" s="6">
        <f>SUM($E21:P21)</f>
        <v>423</v>
      </c>
      <c r="Q28" s="6">
        <f>SUM(E28:P28)</f>
        <v>2382</v>
      </c>
    </row>
    <row r="29" spans="3:17">
      <c r="D29" s="4" t="str">
        <f>D22</f>
        <v>% realisation</v>
      </c>
      <c r="E29" s="10">
        <f t="shared" ref="E29:P29" si="3">E27/E26</f>
        <v>1.1857142857142857</v>
      </c>
      <c r="F29" s="10">
        <f t="shared" si="3"/>
        <v>1.143859649122807</v>
      </c>
      <c r="G29" s="10">
        <f t="shared" si="3"/>
        <v>1.0793103448275863</v>
      </c>
      <c r="H29" s="10">
        <f t="shared" si="3"/>
        <v>1.0584745762711865</v>
      </c>
      <c r="I29" s="10">
        <f t="shared" si="3"/>
        <v>0.9986666666666667</v>
      </c>
      <c r="J29" s="10">
        <f t="shared" si="3"/>
        <v>0.97267759562841527</v>
      </c>
      <c r="K29" s="10">
        <f t="shared" si="3"/>
        <v>1.0216589861751153</v>
      </c>
      <c r="L29" s="10">
        <f t="shared" si="3"/>
        <v>1.1678571428571429</v>
      </c>
      <c r="M29" s="10">
        <f t="shared" si="3"/>
        <v>1.0218750000000001</v>
      </c>
      <c r="N29" s="10">
        <f t="shared" si="3"/>
        <v>0.90553846153846151</v>
      </c>
      <c r="O29" s="10">
        <f t="shared" si="3"/>
        <v>0.81074380165289262</v>
      </c>
      <c r="P29" s="10">
        <f t="shared" si="3"/>
        <v>0.73208955223880601</v>
      </c>
      <c r="Q29" s="6">
        <f>SUM(E29:P29)</f>
        <v>12.098466062693365</v>
      </c>
    </row>
    <row r="30" spans="3:17">
      <c r="D30" s="4" t="str">
        <f>D23</f>
        <v>Actual 24/25</v>
      </c>
      <c r="E30" s="6">
        <f>SUM($E23:E23)</f>
        <v>199</v>
      </c>
      <c r="F30" s="6">
        <f>SUM($E23:F23)</f>
        <v>512</v>
      </c>
      <c r="G30" s="6">
        <f>SUM($E23:G23)</f>
        <v>830</v>
      </c>
      <c r="H30" s="6">
        <f>SUM($E23:H23)</f>
        <v>1194</v>
      </c>
      <c r="I30" s="6">
        <f>SUM($E23:I23)</f>
        <v>1505</v>
      </c>
      <c r="J30" s="6">
        <f>SUM($E23:J23)</f>
        <v>1665</v>
      </c>
      <c r="K30" s="6">
        <f>SUM($E23:K23)</f>
        <v>1889</v>
      </c>
      <c r="L30" s="6">
        <f>SUM($E23:L23)</f>
        <v>2354</v>
      </c>
      <c r="M30" s="6">
        <f>SUM($E23:M23)</f>
        <v>2889</v>
      </c>
      <c r="N30" s="6">
        <f>SUM($E23:N23)</f>
        <v>3333</v>
      </c>
      <c r="O30" s="6">
        <f>SUM($E23:O23)</f>
        <v>3682</v>
      </c>
      <c r="P30" s="6">
        <f>SUM($E23:P23)</f>
        <v>4014</v>
      </c>
    </row>
  </sheetData>
  <mergeCells count="2">
    <mergeCell ref="J4:Q8"/>
    <mergeCell ref="J10:Q15"/>
  </mergeCells>
  <conditionalFormatting sqref="C3">
    <cfRule type="expression" dxfId="251" priority="2">
      <formula>S4&lt;S6</formula>
    </cfRule>
  </conditionalFormatting>
  <conditionalFormatting sqref="C4">
    <cfRule type="expression" dxfId="250" priority="1">
      <formula>AND(S4&gt;=S6,S4&lt;S5)</formula>
    </cfRule>
  </conditionalFormatting>
  <conditionalFormatting sqref="C5">
    <cfRule type="expression" dxfId="249" priority="3">
      <formula>S4&gt;=S5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63617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T30"/>
  <sheetViews>
    <sheetView zoomScale="90" zoomScaleNormal="90" zoomScalePageLayoutView="90" workbookViewId="0">
      <pane ySplit="2" topLeftCell="A4" activePane="bottomLeft" state="frozen"/>
      <selection activeCell="D31" sqref="D31"/>
      <selection pane="bottomLeft" activeCell="L1" sqref="L1"/>
    </sheetView>
  </sheetViews>
  <sheetFormatPr defaultColWidth="9.1796875" defaultRowHeight="14.5"/>
  <cols>
    <col min="1" max="1" width="9.1796875" style="4"/>
    <col min="2" max="2" width="6.81640625" style="4" bestFit="1" customWidth="1"/>
    <col min="3" max="3" width="29.81640625" style="4" bestFit="1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>
      <c r="A1" s="5" t="s">
        <v>5</v>
      </c>
      <c r="B1" s="5" t="str">
        <f>'Dashboard Production Quality'!A82</f>
        <v>10b</v>
      </c>
      <c r="C1" s="5" t="str">
        <f>'Dashboard Production Quality'!B82</f>
        <v>Water Volume Suplied</v>
      </c>
      <c r="D1" s="5" t="str">
        <f>'Dashboard Production Quality'!C69</f>
        <v>M3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20">
      <c r="A2" s="4" t="s">
        <v>15</v>
      </c>
      <c r="C2" s="4" t="s">
        <v>16</v>
      </c>
      <c r="R2" s="7"/>
    </row>
    <row r="3" spans="1:20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27">
        <f>INDEX(E27:P27,Actual_month)</f>
        <v>2943</v>
      </c>
      <c r="T4" s="26"/>
    </row>
    <row r="5" spans="1:20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26">
        <f>INDEX(E26:P26,Actual_month)</f>
        <v>2469.6</v>
      </c>
      <c r="T5" s="26"/>
    </row>
    <row r="6" spans="1:20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26">
        <f>+S5*R6</f>
        <v>2222.64</v>
      </c>
      <c r="T6" s="26"/>
    </row>
    <row r="7" spans="1:20">
      <c r="J7" s="199"/>
      <c r="K7" s="200"/>
      <c r="L7" s="200"/>
      <c r="M7" s="200"/>
      <c r="N7" s="200"/>
      <c r="O7" s="200"/>
      <c r="P7" s="200"/>
      <c r="Q7" s="201"/>
    </row>
    <row r="8" spans="1:20" ht="15" thickBot="1">
      <c r="J8" s="202"/>
      <c r="K8" s="203"/>
      <c r="L8" s="203"/>
      <c r="M8" s="203"/>
      <c r="N8" s="203"/>
      <c r="O8" s="203"/>
      <c r="P8" s="203"/>
      <c r="Q8" s="204"/>
    </row>
    <row r="9" spans="1:20" ht="15" thickBot="1">
      <c r="J9" s="4" t="s">
        <v>14</v>
      </c>
    </row>
    <row r="10" spans="1:20">
      <c r="J10" s="196"/>
      <c r="K10" s="197"/>
      <c r="L10" s="197"/>
      <c r="M10" s="197"/>
      <c r="N10" s="197"/>
      <c r="O10" s="197"/>
      <c r="P10" s="197"/>
      <c r="Q10" s="198"/>
    </row>
    <row r="11" spans="1:20">
      <c r="J11" s="199"/>
      <c r="K11" s="200"/>
      <c r="L11" s="200"/>
      <c r="M11" s="200"/>
      <c r="N11" s="200"/>
      <c r="O11" s="200"/>
      <c r="P11" s="200"/>
      <c r="Q11" s="201"/>
    </row>
    <row r="12" spans="1:20">
      <c r="J12" s="199"/>
      <c r="K12" s="200"/>
      <c r="L12" s="200"/>
      <c r="M12" s="200"/>
      <c r="N12" s="200"/>
      <c r="O12" s="200"/>
      <c r="P12" s="200"/>
      <c r="Q12" s="201"/>
    </row>
    <row r="13" spans="1:20">
      <c r="J13" s="199"/>
      <c r="K13" s="200"/>
      <c r="L13" s="200"/>
      <c r="M13" s="200"/>
      <c r="N13" s="200"/>
      <c r="O13" s="200"/>
      <c r="P13" s="200"/>
      <c r="Q13" s="201"/>
    </row>
    <row r="14" spans="1:20">
      <c r="J14" s="199"/>
      <c r="K14" s="200"/>
      <c r="L14" s="200"/>
      <c r="M14" s="200"/>
      <c r="N14" s="200"/>
      <c r="O14" s="200"/>
      <c r="P14" s="200"/>
      <c r="Q14" s="201"/>
    </row>
    <row r="15" spans="1:20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12" t="s">
        <v>0</v>
      </c>
    </row>
    <row r="19" spans="3:17">
      <c r="D19" s="4" t="str">
        <f>'KPI 1a'!D19</f>
        <v>Budget 25/26</v>
      </c>
      <c r="E19" s="6">
        <f>Budget2526!E77</f>
        <v>274.39999999999998</v>
      </c>
      <c r="F19" s="6">
        <f>Budget2526!F77</f>
        <v>284.2</v>
      </c>
      <c r="G19" s="6">
        <f>Budget2526!G77</f>
        <v>294</v>
      </c>
      <c r="H19" s="6">
        <f>Budget2526!H77</f>
        <v>303.8</v>
      </c>
      <c r="I19" s="6">
        <f>Budget2526!I77</f>
        <v>313.60000000000002</v>
      </c>
      <c r="J19" s="6">
        <f>Budget2526!J77</f>
        <v>323.39999999999998</v>
      </c>
      <c r="K19" s="6">
        <f>Budget2526!K77</f>
        <v>333.2</v>
      </c>
      <c r="L19" s="6">
        <f>Budget2526!L77</f>
        <v>343</v>
      </c>
      <c r="M19" s="6">
        <f>Budget2526!M77</f>
        <v>352.8</v>
      </c>
      <c r="N19" s="6">
        <f>Budget2526!N77</f>
        <v>362.6</v>
      </c>
      <c r="O19" s="6">
        <f>Budget2526!O77</f>
        <v>372.4</v>
      </c>
      <c r="P19" s="6">
        <f>Budget2526!P77</f>
        <v>382.2</v>
      </c>
      <c r="Q19" s="6">
        <f>SUM(E19:P19)</f>
        <v>3939.6</v>
      </c>
    </row>
    <row r="20" spans="3:17">
      <c r="D20" s="4" t="str">
        <f>'KPI 1a'!D20</f>
        <v>Actual 25/26</v>
      </c>
      <c r="E20" s="6">
        <f>'ACTUAL 2526'!D77</f>
        <v>332</v>
      </c>
      <c r="F20" s="6">
        <f>'ACTUAL 2526'!E77</f>
        <v>320</v>
      </c>
      <c r="G20" s="6">
        <f>'ACTUAL 2526'!F77</f>
        <v>287</v>
      </c>
      <c r="H20" s="6">
        <f>'ACTUAL 2526'!G77</f>
        <v>310</v>
      </c>
      <c r="I20" s="6">
        <f>'ACTUAL 2526'!H77</f>
        <v>249</v>
      </c>
      <c r="J20" s="6">
        <f>'ACTUAL 2526'!I77</f>
        <v>282</v>
      </c>
      <c r="K20" s="6">
        <f>'ACTUAL 2526'!J77</f>
        <v>437</v>
      </c>
      <c r="L20" s="6">
        <f>'ACTUAL 2526'!K77</f>
        <v>726</v>
      </c>
      <c r="M20" s="6">
        <f>'ACTUAL 2526'!L77</f>
        <v>0</v>
      </c>
      <c r="N20" s="6">
        <f>'ACTUAL 2526'!M77</f>
        <v>0</v>
      </c>
      <c r="O20" s="6">
        <f>'ACTUAL 2526'!N77</f>
        <v>0</v>
      </c>
      <c r="P20" s="6">
        <f>'ACTUAL 2526'!O77</f>
        <v>0</v>
      </c>
      <c r="Q20" s="6">
        <f>SUM(E20:P20)</f>
        <v>2943</v>
      </c>
    </row>
    <row r="21" spans="3:17">
      <c r="D21" s="4" t="str">
        <f>'KPI 1a'!D21</f>
        <v>Difference</v>
      </c>
      <c r="E21" s="6">
        <f>IF(E20=0,0,E20-E19)</f>
        <v>57.600000000000023</v>
      </c>
      <c r="F21" s="6">
        <f t="shared" ref="F21:P21" si="0">IF(F20=0,0,F20-F19)</f>
        <v>35.800000000000011</v>
      </c>
      <c r="G21" s="6">
        <f t="shared" si="0"/>
        <v>-7</v>
      </c>
      <c r="H21" s="6">
        <f t="shared" si="0"/>
        <v>6.1999999999999886</v>
      </c>
      <c r="I21" s="6">
        <f t="shared" si="0"/>
        <v>-64.600000000000023</v>
      </c>
      <c r="J21" s="6">
        <f t="shared" si="0"/>
        <v>-41.399999999999977</v>
      </c>
      <c r="K21" s="6">
        <f t="shared" si="0"/>
        <v>103.80000000000001</v>
      </c>
      <c r="L21" s="6">
        <f t="shared" si="0"/>
        <v>383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473.40000000000003</v>
      </c>
    </row>
    <row r="22" spans="3:17">
      <c r="D22" s="4" t="str">
        <f>'KPI 1a'!D22</f>
        <v>% realisation</v>
      </c>
      <c r="E22" s="10">
        <f>E20/E19</f>
        <v>1.2099125364431489</v>
      </c>
      <c r="F22" s="10">
        <f t="shared" ref="F22:P22" si="1">F20/F19</f>
        <v>1.1259676284306828</v>
      </c>
      <c r="G22" s="10">
        <f t="shared" si="1"/>
        <v>0.97619047619047616</v>
      </c>
      <c r="H22" s="10">
        <f t="shared" si="1"/>
        <v>1.0204081632653061</v>
      </c>
      <c r="I22" s="10">
        <f t="shared" si="1"/>
        <v>0.79400510204081631</v>
      </c>
      <c r="J22" s="10">
        <f t="shared" si="1"/>
        <v>0.87198515769944351</v>
      </c>
      <c r="K22" s="10">
        <f t="shared" si="1"/>
        <v>1.3115246098439377</v>
      </c>
      <c r="L22" s="10">
        <f t="shared" si="1"/>
        <v>2.1166180758017492</v>
      </c>
      <c r="M22" s="10">
        <f t="shared" si="1"/>
        <v>0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6">
        <f>SUM(E22:P22)</f>
        <v>9.4266117497155602</v>
      </c>
    </row>
    <row r="23" spans="3:17">
      <c r="D23" s="4" t="str">
        <f>'KPI 1a'!D23</f>
        <v>Actual 24/25</v>
      </c>
      <c r="E23" s="69">
        <f>Actual2425!D64</f>
        <v>199</v>
      </c>
      <c r="F23" s="69">
        <f>Actual2425!E64</f>
        <v>313</v>
      </c>
      <c r="G23" s="69">
        <f>Actual2425!F64</f>
        <v>318</v>
      </c>
      <c r="H23" s="69">
        <f>Actual2425!G64</f>
        <v>364</v>
      </c>
      <c r="I23" s="69">
        <f>Actual2425!H64</f>
        <v>311</v>
      </c>
      <c r="J23" s="69">
        <f>Actual2425!I64</f>
        <v>160</v>
      </c>
      <c r="K23" s="69">
        <f>Actual2425!J64</f>
        <v>224</v>
      </c>
      <c r="L23" s="69">
        <f>Actual2425!K64</f>
        <v>465</v>
      </c>
      <c r="M23" s="69">
        <f>Actual2425!L64</f>
        <v>535</v>
      </c>
      <c r="N23" s="69">
        <f>Actual2425!M64</f>
        <v>444</v>
      </c>
      <c r="O23" s="69">
        <f>Actual2425!N64</f>
        <v>349</v>
      </c>
      <c r="P23" s="69">
        <f>Actual2425!O64</f>
        <v>332</v>
      </c>
      <c r="Q23" s="69"/>
    </row>
    <row r="24" spans="3:17"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</row>
    <row r="25" spans="3:17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>
      <c r="D26" s="4" t="str">
        <f>D19</f>
        <v>Budget 25/26</v>
      </c>
      <c r="E26" s="6">
        <f>+E19</f>
        <v>274.39999999999998</v>
      </c>
      <c r="F26" s="6">
        <f>+F19+E26</f>
        <v>558.59999999999991</v>
      </c>
      <c r="G26" s="6">
        <f>F26+G19</f>
        <v>852.59999999999991</v>
      </c>
      <c r="H26" s="6">
        <f>+H19+G26</f>
        <v>1156.3999999999999</v>
      </c>
      <c r="I26" s="6">
        <f>H26+I19</f>
        <v>1470</v>
      </c>
      <c r="J26" s="6">
        <f>+J19+I26</f>
        <v>1793.4</v>
      </c>
      <c r="K26" s="6">
        <f>J26+K19</f>
        <v>2126.6</v>
      </c>
      <c r="L26" s="6">
        <f>+L19+K26</f>
        <v>2469.6</v>
      </c>
      <c r="M26" s="6">
        <f>L26+M19</f>
        <v>2822.4</v>
      </c>
      <c r="N26" s="6">
        <f>+N19+M26</f>
        <v>3185</v>
      </c>
      <c r="O26" s="6">
        <f>N26+O19</f>
        <v>3557.4</v>
      </c>
      <c r="P26" s="6">
        <f>+P19+O26</f>
        <v>3939.6</v>
      </c>
      <c r="Q26" s="6">
        <f>SUM(E26:P26)</f>
        <v>24206</v>
      </c>
    </row>
    <row r="27" spans="3:17">
      <c r="D27" s="4" t="str">
        <f>D20</f>
        <v>Actual 25/26</v>
      </c>
      <c r="E27" s="6">
        <f>+E20</f>
        <v>332</v>
      </c>
      <c r="F27" s="6">
        <f>+F20+E27</f>
        <v>652</v>
      </c>
      <c r="G27" s="6">
        <f>+G20+F27</f>
        <v>939</v>
      </c>
      <c r="H27" s="6">
        <f>+H20+G27</f>
        <v>1249</v>
      </c>
      <c r="I27" s="6">
        <f>+I20+H27</f>
        <v>1498</v>
      </c>
      <c r="J27" s="6">
        <f>+J20+I27</f>
        <v>1780</v>
      </c>
      <c r="K27" s="6">
        <f>+K20+J27</f>
        <v>2217</v>
      </c>
      <c r="L27" s="6">
        <f>+L20+K27</f>
        <v>2943</v>
      </c>
      <c r="M27" s="6">
        <f>+M20+L27</f>
        <v>2943</v>
      </c>
      <c r="N27" s="6">
        <f>+N20+M27</f>
        <v>2943</v>
      </c>
      <c r="O27" s="6">
        <f>+O20+N27</f>
        <v>2943</v>
      </c>
      <c r="P27" s="6">
        <f>+P20+O27</f>
        <v>2943</v>
      </c>
      <c r="Q27" s="6">
        <f>SUM(E27:P27)</f>
        <v>23382</v>
      </c>
    </row>
    <row r="28" spans="3:17">
      <c r="D28" s="4" t="str">
        <f>D21</f>
        <v>Difference</v>
      </c>
      <c r="E28" s="6">
        <f>SUM($E21:E21)</f>
        <v>57.600000000000023</v>
      </c>
      <c r="F28" s="6">
        <f>SUM($E21:F21)</f>
        <v>93.400000000000034</v>
      </c>
      <c r="G28" s="6">
        <f>SUM($E21:G21)</f>
        <v>86.400000000000034</v>
      </c>
      <c r="H28" s="6">
        <f>SUM($E21:H21)</f>
        <v>92.600000000000023</v>
      </c>
      <c r="I28" s="6">
        <f>SUM($E21:I21)</f>
        <v>28</v>
      </c>
      <c r="J28" s="6">
        <f>SUM($E21:J21)</f>
        <v>-13.399999999999977</v>
      </c>
      <c r="K28" s="6">
        <f>SUM($E21:K21)</f>
        <v>90.400000000000034</v>
      </c>
      <c r="L28" s="6">
        <f>SUM($E21:L21)</f>
        <v>473.40000000000003</v>
      </c>
      <c r="M28" s="6">
        <f>SUM($E21:M21)</f>
        <v>473.40000000000003</v>
      </c>
      <c r="N28" s="6">
        <f>SUM($E21:N21)</f>
        <v>473.40000000000003</v>
      </c>
      <c r="O28" s="6">
        <f>SUM($E21:O21)</f>
        <v>473.40000000000003</v>
      </c>
      <c r="P28" s="6">
        <f>SUM($E21:P21)</f>
        <v>473.40000000000003</v>
      </c>
      <c r="Q28" s="6">
        <f>SUM(E28:P28)</f>
        <v>2802.0000000000005</v>
      </c>
    </row>
    <row r="29" spans="3:17">
      <c r="D29" s="4" t="str">
        <f>D22</f>
        <v>% realisation</v>
      </c>
      <c r="E29" s="10">
        <f t="shared" ref="E29:P29" si="3">E27/E26</f>
        <v>1.2099125364431489</v>
      </c>
      <c r="F29" s="10">
        <f t="shared" si="3"/>
        <v>1.1672037235947013</v>
      </c>
      <c r="G29" s="10">
        <f t="shared" si="3"/>
        <v>1.1013370865587615</v>
      </c>
      <c r="H29" s="10">
        <f t="shared" si="3"/>
        <v>1.0800760982359046</v>
      </c>
      <c r="I29" s="10">
        <f t="shared" si="3"/>
        <v>1.019047619047619</v>
      </c>
      <c r="J29" s="10">
        <f t="shared" si="3"/>
        <v>0.9925281588045054</v>
      </c>
      <c r="K29" s="10">
        <f t="shared" si="3"/>
        <v>1.0425091695664441</v>
      </c>
      <c r="L29" s="10">
        <f t="shared" si="3"/>
        <v>1.1916909620991254</v>
      </c>
      <c r="M29" s="10">
        <f t="shared" si="3"/>
        <v>1.0427295918367347</v>
      </c>
      <c r="N29" s="10">
        <f t="shared" si="3"/>
        <v>0.92401883830455256</v>
      </c>
      <c r="O29" s="10">
        <f t="shared" si="3"/>
        <v>0.82728959352335973</v>
      </c>
      <c r="P29" s="10">
        <f t="shared" si="3"/>
        <v>0.74703015534572037</v>
      </c>
      <c r="Q29" s="6">
        <f>SUM(E29:P29)</f>
        <v>12.345373533360577</v>
      </c>
    </row>
    <row r="30" spans="3:17">
      <c r="D30" s="4" t="str">
        <f>D23</f>
        <v>Actual 24/25</v>
      </c>
      <c r="E30" s="6">
        <f>SUM($E23:E23)</f>
        <v>199</v>
      </c>
      <c r="F30" s="6">
        <f>SUM($E23:F23)</f>
        <v>512</v>
      </c>
      <c r="G30" s="6">
        <f>SUM($E23:G23)</f>
        <v>830</v>
      </c>
      <c r="H30" s="6">
        <f>SUM($E23:H23)</f>
        <v>1194</v>
      </c>
      <c r="I30" s="6">
        <f>SUM($E23:I23)</f>
        <v>1505</v>
      </c>
      <c r="J30" s="6">
        <f>SUM($E23:J23)</f>
        <v>1665</v>
      </c>
      <c r="K30" s="6">
        <f>SUM($E23:K23)</f>
        <v>1889</v>
      </c>
      <c r="L30" s="6">
        <f>SUM($E23:L23)</f>
        <v>2354</v>
      </c>
      <c r="M30" s="6">
        <f>SUM($E23:M23)</f>
        <v>2889</v>
      </c>
      <c r="N30" s="6">
        <f>SUM($E23:N23)</f>
        <v>3333</v>
      </c>
      <c r="O30" s="6">
        <f>SUM($E23:O23)</f>
        <v>3682</v>
      </c>
      <c r="P30" s="6">
        <f>SUM($E23:P23)</f>
        <v>4014</v>
      </c>
    </row>
  </sheetData>
  <mergeCells count="2">
    <mergeCell ref="J4:Q8"/>
    <mergeCell ref="J10:Q15"/>
  </mergeCells>
  <conditionalFormatting sqref="C3">
    <cfRule type="expression" dxfId="248" priority="2">
      <formula>S4&lt;S6</formula>
    </cfRule>
  </conditionalFormatting>
  <conditionalFormatting sqref="C4">
    <cfRule type="expression" dxfId="247" priority="1">
      <formula>AND(S4&gt;=S6,S4&lt;S5)</formula>
    </cfRule>
  </conditionalFormatting>
  <conditionalFormatting sqref="C5">
    <cfRule type="expression" dxfId="246" priority="3">
      <formula>S4&gt;=S5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89665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7">
    <tabColor rgb="FFFFC000"/>
  </sheetPr>
  <dimension ref="A1:S30"/>
  <sheetViews>
    <sheetView zoomScale="90" zoomScaleNormal="90" zoomScalePageLayoutView="90" workbookViewId="0">
      <pane ySplit="2" topLeftCell="A12" activePane="bottomLeft" state="frozen"/>
      <selection activeCell="D31" sqref="D31"/>
      <selection pane="bottomLeft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36.1796875" style="4" customWidth="1"/>
    <col min="5" max="16" width="11.1796875" style="4" customWidth="1"/>
    <col min="17" max="17" width="10.453125" style="4" bestFit="1" customWidth="1"/>
    <col min="18" max="18" width="9.1796875" style="4" customWidth="1"/>
    <col min="19" max="16384" width="9.1796875" style="4"/>
  </cols>
  <sheetData>
    <row r="1" spans="1:19" ht="21">
      <c r="A1" s="5" t="s">
        <v>5</v>
      </c>
      <c r="B1" s="5" t="str">
        <f>'Dashboard Production Quality'!A83</f>
        <v>10c</v>
      </c>
      <c r="C1" s="5" t="str">
        <f>'Dashboard Production Quality'!B83</f>
        <v xml:space="preserve">Power Solar 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19">
      <c r="A2" s="4" t="s">
        <v>15</v>
      </c>
      <c r="C2" s="4" t="s">
        <v>45</v>
      </c>
      <c r="R2" s="7"/>
    </row>
    <row r="3" spans="1:19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>
      <c r="C4" s="2" t="s">
        <v>6</v>
      </c>
      <c r="E4" s="11"/>
      <c r="F4" s="11"/>
      <c r="G4" s="11"/>
      <c r="H4" s="11"/>
      <c r="I4" s="11"/>
      <c r="J4" s="205"/>
      <c r="K4" s="206"/>
      <c r="L4" s="206"/>
      <c r="M4" s="206"/>
      <c r="N4" s="206"/>
      <c r="O4" s="206"/>
      <c r="P4" s="206"/>
      <c r="Q4" s="207"/>
      <c r="R4" s="4" t="s">
        <v>26</v>
      </c>
      <c r="S4" s="6">
        <f>INDEX(E27:P27,Actual_month)</f>
        <v>0</v>
      </c>
    </row>
    <row r="5" spans="1:19" ht="25.5" customHeight="1">
      <c r="C5" s="2" t="s">
        <v>6</v>
      </c>
      <c r="E5" s="11"/>
      <c r="F5" s="11"/>
      <c r="G5" s="11"/>
      <c r="H5" s="11"/>
      <c r="I5" s="11"/>
      <c r="J5" s="208"/>
      <c r="K5" s="209"/>
      <c r="L5" s="209"/>
      <c r="M5" s="209"/>
      <c r="N5" s="209"/>
      <c r="O5" s="209"/>
      <c r="P5" s="209"/>
      <c r="Q5" s="210"/>
      <c r="R5" s="4" t="s">
        <v>27</v>
      </c>
      <c r="S5" s="6">
        <f>INDEX(E26:P26,Actual_month)</f>
        <v>0</v>
      </c>
    </row>
    <row r="6" spans="1:19">
      <c r="J6" s="208"/>
      <c r="K6" s="209"/>
      <c r="L6" s="209"/>
      <c r="M6" s="209"/>
      <c r="N6" s="209"/>
      <c r="O6" s="209"/>
      <c r="P6" s="209"/>
      <c r="Q6" s="210"/>
      <c r="R6" s="7">
        <v>0.9</v>
      </c>
      <c r="S6" s="6">
        <f>+S5/R6</f>
        <v>0</v>
      </c>
    </row>
    <row r="7" spans="1:19">
      <c r="J7" s="208"/>
      <c r="K7" s="209"/>
      <c r="L7" s="209"/>
      <c r="M7" s="209"/>
      <c r="N7" s="209"/>
      <c r="O7" s="209"/>
      <c r="P7" s="209"/>
      <c r="Q7" s="210"/>
    </row>
    <row r="8" spans="1:19" ht="15" thickBot="1">
      <c r="J8" s="211"/>
      <c r="K8" s="212"/>
      <c r="L8" s="212"/>
      <c r="M8" s="212"/>
      <c r="N8" s="212"/>
      <c r="O8" s="212"/>
      <c r="P8" s="212"/>
      <c r="Q8" s="213"/>
    </row>
    <row r="9" spans="1:19" ht="15" thickBot="1">
      <c r="J9" s="4" t="s">
        <v>14</v>
      </c>
    </row>
    <row r="10" spans="1:19">
      <c r="J10" s="205"/>
      <c r="K10" s="206"/>
      <c r="L10" s="206"/>
      <c r="M10" s="206"/>
      <c r="N10" s="206"/>
      <c r="O10" s="206"/>
      <c r="P10" s="206"/>
      <c r="Q10" s="207"/>
    </row>
    <row r="11" spans="1:19">
      <c r="J11" s="208"/>
      <c r="K11" s="209"/>
      <c r="L11" s="209"/>
      <c r="M11" s="209"/>
      <c r="N11" s="209"/>
      <c r="O11" s="209"/>
      <c r="P11" s="209"/>
      <c r="Q11" s="210"/>
    </row>
    <row r="12" spans="1:19">
      <c r="J12" s="208"/>
      <c r="K12" s="209"/>
      <c r="L12" s="209"/>
      <c r="M12" s="209"/>
      <c r="N12" s="209"/>
      <c r="O12" s="209"/>
      <c r="P12" s="209"/>
      <c r="Q12" s="210"/>
    </row>
    <row r="13" spans="1:19">
      <c r="J13" s="208"/>
      <c r="K13" s="209"/>
      <c r="L13" s="209"/>
      <c r="M13" s="209"/>
      <c r="N13" s="209"/>
      <c r="O13" s="209"/>
      <c r="P13" s="209"/>
      <c r="Q13" s="210"/>
    </row>
    <row r="14" spans="1:19">
      <c r="J14" s="208"/>
      <c r="K14" s="209"/>
      <c r="L14" s="209"/>
      <c r="M14" s="209"/>
      <c r="N14" s="209"/>
      <c r="O14" s="209"/>
      <c r="P14" s="209"/>
      <c r="Q14" s="210"/>
    </row>
    <row r="15" spans="1:19" ht="15" thickBot="1">
      <c r="J15" s="211"/>
      <c r="K15" s="212"/>
      <c r="L15" s="212"/>
      <c r="M15" s="212"/>
      <c r="N15" s="212"/>
      <c r="O15" s="212"/>
      <c r="P15" s="212"/>
      <c r="Q15" s="213"/>
    </row>
    <row r="18" spans="3:18">
      <c r="C18" s="8" t="s">
        <v>10</v>
      </c>
      <c r="E18" s="12">
        <f>'KPI 20l'!E18</f>
        <v>45839</v>
      </c>
      <c r="F18" s="12">
        <f>'KPI 20l'!F18</f>
        <v>45870</v>
      </c>
      <c r="G18" s="12">
        <f>'KPI 20l'!G18</f>
        <v>45901</v>
      </c>
      <c r="H18" s="12">
        <f>'KPI 20l'!H18</f>
        <v>45931</v>
      </c>
      <c r="I18" s="12">
        <f>'KPI 20l'!I18</f>
        <v>45962</v>
      </c>
      <c r="J18" s="12">
        <f>'KPI 20l'!J18</f>
        <v>45992</v>
      </c>
      <c r="K18" s="12">
        <f>'KPI 20l'!K18</f>
        <v>46023</v>
      </c>
      <c r="L18" s="12">
        <f>'KPI 20l'!L18</f>
        <v>46054</v>
      </c>
      <c r="M18" s="12">
        <f>'KPI 20l'!M18</f>
        <v>46082</v>
      </c>
      <c r="N18" s="12">
        <f>'KPI 20l'!N18</f>
        <v>46113</v>
      </c>
      <c r="O18" s="12">
        <f>'KPI 20l'!O18</f>
        <v>46143</v>
      </c>
      <c r="P18" s="12">
        <f>'KPI 20l'!P18</f>
        <v>46174</v>
      </c>
      <c r="Q18" s="9" t="s">
        <v>0</v>
      </c>
    </row>
    <row r="19" spans="3:18">
      <c r="D19" s="4" t="str">
        <f>'KPI 20l'!D19</f>
        <v>Budget 25/26</v>
      </c>
      <c r="E19" s="53">
        <f>Budget2526!E78</f>
        <v>0</v>
      </c>
      <c r="F19" s="53">
        <f>Budget2526!F78</f>
        <v>0</v>
      </c>
      <c r="G19" s="53">
        <f>Budget2526!G78</f>
        <v>0</v>
      </c>
      <c r="H19" s="53">
        <f>Budget2526!H78</f>
        <v>0</v>
      </c>
      <c r="I19" s="53">
        <f>Budget2526!I78</f>
        <v>0</v>
      </c>
      <c r="J19" s="53">
        <f>Budget2526!J78</f>
        <v>0</v>
      </c>
      <c r="K19" s="53">
        <f>Budget2526!K78</f>
        <v>0</v>
      </c>
      <c r="L19" s="53">
        <f>Budget2526!L78</f>
        <v>0</v>
      </c>
      <c r="M19" s="53">
        <f>Budget2526!M78</f>
        <v>0</v>
      </c>
      <c r="N19" s="53">
        <f>Budget2526!N78</f>
        <v>0</v>
      </c>
      <c r="O19" s="53">
        <f>Budget2526!O78</f>
        <v>0</v>
      </c>
      <c r="P19" s="53">
        <f>Budget2526!P78</f>
        <v>0</v>
      </c>
      <c r="Q19" s="53">
        <f>SUM(E19:P19)</f>
        <v>0</v>
      </c>
    </row>
    <row r="20" spans="3:18">
      <c r="D20" s="4" t="str">
        <f>'KPI 20l'!D20</f>
        <v>Actual 25/26</v>
      </c>
      <c r="E20" s="53">
        <f>'ACTUAL 2526'!D78</f>
        <v>0</v>
      </c>
      <c r="F20" s="53">
        <f>'ACTUAL 2526'!E78</f>
        <v>0</v>
      </c>
      <c r="G20" s="53">
        <f>'ACTUAL 2526'!F78</f>
        <v>0</v>
      </c>
      <c r="H20" s="53">
        <f>'ACTUAL 2526'!G78</f>
        <v>0</v>
      </c>
      <c r="I20" s="53">
        <f>'ACTUAL 2526'!H78</f>
        <v>0</v>
      </c>
      <c r="J20" s="53">
        <f>'ACTUAL 2526'!I78</f>
        <v>0</v>
      </c>
      <c r="K20" s="53">
        <f>'ACTUAL 2526'!J78</f>
        <v>0</v>
      </c>
      <c r="L20" s="53">
        <f>'ACTUAL 2526'!K78</f>
        <v>0</v>
      </c>
      <c r="M20" s="53">
        <f>'ACTUAL 2526'!L78</f>
        <v>0</v>
      </c>
      <c r="N20" s="53">
        <f>'ACTUAL 2526'!M78</f>
        <v>0</v>
      </c>
      <c r="O20" s="53">
        <f>'ACTUAL 2526'!N78</f>
        <v>0</v>
      </c>
      <c r="P20" s="53">
        <f>'ACTUAL 2526'!O78</f>
        <v>0</v>
      </c>
      <c r="Q20" s="53">
        <f>SUM(E20:P20)</f>
        <v>0</v>
      </c>
      <c r="R20" s="7"/>
    </row>
    <row r="21" spans="3:18">
      <c r="D21" s="4" t="str">
        <f>'KPI 20l'!D21</f>
        <v>Difference</v>
      </c>
      <c r="E21" s="53">
        <f t="shared" ref="E21:P21" si="0">IF(E20=0,0,E20-E19)</f>
        <v>0</v>
      </c>
      <c r="F21" s="53">
        <f t="shared" si="0"/>
        <v>0</v>
      </c>
      <c r="G21" s="53">
        <f t="shared" si="0"/>
        <v>0</v>
      </c>
      <c r="H21" s="53">
        <f t="shared" si="0"/>
        <v>0</v>
      </c>
      <c r="I21" s="53">
        <f>IF(I20=0,0,I20-I19)</f>
        <v>0</v>
      </c>
      <c r="J21" s="53">
        <f t="shared" si="0"/>
        <v>0</v>
      </c>
      <c r="K21" s="53">
        <f t="shared" si="0"/>
        <v>0</v>
      </c>
      <c r="L21" s="53">
        <f t="shared" si="0"/>
        <v>0</v>
      </c>
      <c r="M21" s="53">
        <f t="shared" si="0"/>
        <v>0</v>
      </c>
      <c r="N21" s="53">
        <f t="shared" si="0"/>
        <v>0</v>
      </c>
      <c r="O21" s="53">
        <f t="shared" si="0"/>
        <v>0</v>
      </c>
      <c r="P21" s="53">
        <f t="shared" si="0"/>
        <v>0</v>
      </c>
      <c r="Q21" s="53">
        <f>SUM(E21:P21)</f>
        <v>0</v>
      </c>
    </row>
    <row r="22" spans="3:18">
      <c r="D22" s="4" t="str">
        <f>'KPI 20l'!D22</f>
        <v>% realisation</v>
      </c>
      <c r="E22" s="52" t="e">
        <f>E20/E19</f>
        <v>#DIV/0!</v>
      </c>
      <c r="F22" s="52" t="e">
        <f t="shared" ref="F22:P22" si="1">F20/F19</f>
        <v>#DIV/0!</v>
      </c>
      <c r="G22" s="52" t="e">
        <f t="shared" si="1"/>
        <v>#DIV/0!</v>
      </c>
      <c r="H22" s="52" t="e">
        <f t="shared" si="1"/>
        <v>#DIV/0!</v>
      </c>
      <c r="I22" s="52" t="e">
        <f t="shared" si="1"/>
        <v>#DIV/0!</v>
      </c>
      <c r="J22" s="52" t="e">
        <f t="shared" si="1"/>
        <v>#DIV/0!</v>
      </c>
      <c r="K22" s="52" t="e">
        <f t="shared" si="1"/>
        <v>#DIV/0!</v>
      </c>
      <c r="L22" s="52" t="e">
        <f t="shared" si="1"/>
        <v>#DIV/0!</v>
      </c>
      <c r="M22" s="52" t="e">
        <f t="shared" si="1"/>
        <v>#DIV/0!</v>
      </c>
      <c r="N22" s="52" t="e">
        <f t="shared" si="1"/>
        <v>#DIV/0!</v>
      </c>
      <c r="O22" s="52" t="e">
        <f t="shared" si="1"/>
        <v>#DIV/0!</v>
      </c>
      <c r="P22" s="52" t="e">
        <f t="shared" si="1"/>
        <v>#DIV/0!</v>
      </c>
      <c r="Q22" s="53" t="e">
        <f>SUM(E22:P22)</f>
        <v>#DIV/0!</v>
      </c>
    </row>
    <row r="23" spans="3:18">
      <c r="D23" s="4" t="str">
        <f>'KPI 1a'!D23</f>
        <v>Actual 24/25</v>
      </c>
      <c r="E23" s="1">
        <f>Actual2425!D65</f>
        <v>0</v>
      </c>
      <c r="F23" s="1">
        <f>Actual2425!E65</f>
        <v>0</v>
      </c>
      <c r="G23" s="1">
        <f>Actual2425!F65</f>
        <v>0</v>
      </c>
      <c r="H23" s="1">
        <f>Actual2425!G65</f>
        <v>0</v>
      </c>
      <c r="I23" s="1">
        <f>Actual2425!H65</f>
        <v>0</v>
      </c>
      <c r="J23" s="1">
        <f>Actual2425!I65</f>
        <v>0</v>
      </c>
      <c r="K23" s="1">
        <f>Actual2425!J65</f>
        <v>0</v>
      </c>
      <c r="L23" s="1">
        <f>Actual2425!K65</f>
        <v>0</v>
      </c>
      <c r="M23" s="1">
        <f>Actual2425!L65</f>
        <v>0</v>
      </c>
      <c r="N23" s="1">
        <f>Actual2425!M65</f>
        <v>0</v>
      </c>
      <c r="O23" s="1">
        <f>Actual2425!N65</f>
        <v>0</v>
      </c>
      <c r="P23" s="1">
        <f>Actual2425!O65</f>
        <v>0</v>
      </c>
      <c r="Q23" s="53">
        <f>SUM(E23:P23)</f>
        <v>0</v>
      </c>
    </row>
    <row r="24" spans="3:18"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spans="3:18">
      <c r="C25" s="8" t="s">
        <v>4</v>
      </c>
      <c r="E25" s="12">
        <f>E18</f>
        <v>45839</v>
      </c>
      <c r="F25" s="12">
        <f t="shared" ref="F25:P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/>
    </row>
    <row r="26" spans="3:18">
      <c r="D26" s="4" t="str">
        <f>D19</f>
        <v>Budget 25/26</v>
      </c>
      <c r="E26" s="53">
        <f>+E19</f>
        <v>0</v>
      </c>
      <c r="F26" s="53">
        <f>+E26+F19</f>
        <v>0</v>
      </c>
      <c r="G26" s="53">
        <f>+F26+G19</f>
        <v>0</v>
      </c>
      <c r="H26" s="53">
        <f t="shared" ref="F26:P27" si="3">+G26+H19</f>
        <v>0</v>
      </c>
      <c r="I26" s="53">
        <f t="shared" si="3"/>
        <v>0</v>
      </c>
      <c r="J26" s="53">
        <f t="shared" si="3"/>
        <v>0</v>
      </c>
      <c r="K26" s="53">
        <f t="shared" si="3"/>
        <v>0</v>
      </c>
      <c r="L26" s="53">
        <f t="shared" si="3"/>
        <v>0</v>
      </c>
      <c r="M26" s="53">
        <f t="shared" si="3"/>
        <v>0</v>
      </c>
      <c r="N26" s="53">
        <f t="shared" si="3"/>
        <v>0</v>
      </c>
      <c r="O26" s="53">
        <f t="shared" si="3"/>
        <v>0</v>
      </c>
      <c r="P26" s="53">
        <f t="shared" si="3"/>
        <v>0</v>
      </c>
      <c r="Q26" s="6"/>
    </row>
    <row r="27" spans="3:18">
      <c r="D27" s="4" t="str">
        <f>D20</f>
        <v>Actual 25/26</v>
      </c>
      <c r="E27" s="53">
        <f>+E20</f>
        <v>0</v>
      </c>
      <c r="F27" s="53">
        <f t="shared" si="3"/>
        <v>0</v>
      </c>
      <c r="G27" s="53">
        <f>+F27+G20</f>
        <v>0</v>
      </c>
      <c r="H27" s="53">
        <f t="shared" si="3"/>
        <v>0</v>
      </c>
      <c r="I27" s="53">
        <f t="shared" si="3"/>
        <v>0</v>
      </c>
      <c r="J27" s="53">
        <f t="shared" si="3"/>
        <v>0</v>
      </c>
      <c r="K27" s="53">
        <f t="shared" si="3"/>
        <v>0</v>
      </c>
      <c r="L27" s="53">
        <f t="shared" si="3"/>
        <v>0</v>
      </c>
      <c r="M27" s="53">
        <f t="shared" si="3"/>
        <v>0</v>
      </c>
      <c r="N27" s="53">
        <f t="shared" si="3"/>
        <v>0</v>
      </c>
      <c r="O27" s="53">
        <f t="shared" si="3"/>
        <v>0</v>
      </c>
      <c r="P27" s="53">
        <f t="shared" si="3"/>
        <v>0</v>
      </c>
      <c r="Q27" s="6"/>
    </row>
    <row r="28" spans="3:18">
      <c r="D28" s="4" t="str">
        <f>D21</f>
        <v>Difference</v>
      </c>
      <c r="E28" s="53">
        <f t="shared" ref="E28:P28" si="4">IF(E27=0,0,E27-E26)</f>
        <v>0</v>
      </c>
      <c r="F28" s="53">
        <f t="shared" si="4"/>
        <v>0</v>
      </c>
      <c r="G28" s="53">
        <f t="shared" si="4"/>
        <v>0</v>
      </c>
      <c r="H28" s="53">
        <f t="shared" si="4"/>
        <v>0</v>
      </c>
      <c r="I28" s="53">
        <f t="shared" si="4"/>
        <v>0</v>
      </c>
      <c r="J28" s="53">
        <f t="shared" si="4"/>
        <v>0</v>
      </c>
      <c r="K28" s="53">
        <f t="shared" si="4"/>
        <v>0</v>
      </c>
      <c r="L28" s="53">
        <f t="shared" si="4"/>
        <v>0</v>
      </c>
      <c r="M28" s="53">
        <f t="shared" si="4"/>
        <v>0</v>
      </c>
      <c r="N28" s="53">
        <f t="shared" si="4"/>
        <v>0</v>
      </c>
      <c r="O28" s="53">
        <f t="shared" si="4"/>
        <v>0</v>
      </c>
      <c r="P28" s="53">
        <f t="shared" si="4"/>
        <v>0</v>
      </c>
      <c r="Q28" s="6"/>
    </row>
    <row r="29" spans="3:18">
      <c r="D29" s="4" t="str">
        <f>D22</f>
        <v>% realisation</v>
      </c>
      <c r="E29" s="52" t="e">
        <f>E27/E26</f>
        <v>#DIV/0!</v>
      </c>
      <c r="F29" s="52" t="e">
        <f t="shared" ref="F29:P29" si="5">F27/F26</f>
        <v>#DIV/0!</v>
      </c>
      <c r="G29" s="52" t="e">
        <f t="shared" si="5"/>
        <v>#DIV/0!</v>
      </c>
      <c r="H29" s="52" t="e">
        <f t="shared" si="5"/>
        <v>#DIV/0!</v>
      </c>
      <c r="I29" s="52" t="e">
        <f t="shared" si="5"/>
        <v>#DIV/0!</v>
      </c>
      <c r="J29" s="52" t="e">
        <f t="shared" si="5"/>
        <v>#DIV/0!</v>
      </c>
      <c r="K29" s="52" t="e">
        <f t="shared" si="5"/>
        <v>#DIV/0!</v>
      </c>
      <c r="L29" s="52" t="e">
        <f t="shared" si="5"/>
        <v>#DIV/0!</v>
      </c>
      <c r="M29" s="52" t="e">
        <f t="shared" si="5"/>
        <v>#DIV/0!</v>
      </c>
      <c r="N29" s="52" t="e">
        <f t="shared" si="5"/>
        <v>#DIV/0!</v>
      </c>
      <c r="O29" s="52" t="e">
        <f t="shared" si="5"/>
        <v>#DIV/0!</v>
      </c>
      <c r="P29" s="52" t="e">
        <f t="shared" si="5"/>
        <v>#DIV/0!</v>
      </c>
      <c r="Q29" s="6"/>
    </row>
    <row r="30" spans="3:18">
      <c r="D30" s="4" t="str">
        <f>'KPI 1a'!D30</f>
        <v>Actual 24/25</v>
      </c>
      <c r="E30" s="53">
        <f>+E23</f>
        <v>0</v>
      </c>
      <c r="F30" s="53">
        <f t="shared" ref="F30:P30" si="6">+E30+F23</f>
        <v>0</v>
      </c>
      <c r="G30" s="53">
        <f t="shared" si="6"/>
        <v>0</v>
      </c>
      <c r="H30" s="53">
        <f t="shared" si="6"/>
        <v>0</v>
      </c>
      <c r="I30" s="53">
        <f t="shared" si="6"/>
        <v>0</v>
      </c>
      <c r="J30" s="53">
        <f t="shared" si="6"/>
        <v>0</v>
      </c>
      <c r="K30" s="53">
        <f t="shared" si="6"/>
        <v>0</v>
      </c>
      <c r="L30" s="53">
        <f t="shared" si="6"/>
        <v>0</v>
      </c>
      <c r="M30" s="53">
        <f t="shared" si="6"/>
        <v>0</v>
      </c>
      <c r="N30" s="53">
        <f t="shared" si="6"/>
        <v>0</v>
      </c>
      <c r="O30" s="53">
        <f t="shared" si="6"/>
        <v>0</v>
      </c>
      <c r="P30" s="53">
        <f t="shared" si="6"/>
        <v>0</v>
      </c>
      <c r="Q30" s="6"/>
    </row>
  </sheetData>
  <mergeCells count="2">
    <mergeCell ref="J4:Q8"/>
    <mergeCell ref="J10:Q15"/>
  </mergeCells>
  <conditionalFormatting sqref="C3">
    <cfRule type="expression" dxfId="245" priority="2">
      <formula>S4&gt;S6</formula>
    </cfRule>
  </conditionalFormatting>
  <conditionalFormatting sqref="C4">
    <cfRule type="expression" dxfId="244" priority="1">
      <formula>AND(S4&gt;S5,S4&lt;=S6)</formula>
    </cfRule>
  </conditionalFormatting>
  <conditionalFormatting sqref="C5">
    <cfRule type="expression" dxfId="243" priority="3">
      <formula>S4&lt;=S5</formula>
    </cfRule>
  </conditionalFormatting>
  <hyperlinks>
    <hyperlink ref="L1" location="'Dashboard Production Quality'!A1" display="Dashboard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64641" r:id="rId4" name="Spinner 1">
              <controlPr defaultSize="0" autoPict="0">
                <anchor moveWithCells="1" sizeWithCells="1">
                  <from>
                    <xdr:col>9</xdr:col>
                    <xdr:colOff>0</xdr:colOff>
                    <xdr:row>0</xdr:row>
                    <xdr:rowOff>0</xdr:rowOff>
                  </from>
                  <to>
                    <xdr:col>9</xdr:col>
                    <xdr:colOff>603250</xdr:colOff>
                    <xdr:row>1</xdr:row>
                    <xdr:rowOff>184150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8">
    <tabColor rgb="FFFFC000"/>
  </sheetPr>
  <dimension ref="A1:S30"/>
  <sheetViews>
    <sheetView zoomScale="90" zoomScaleNormal="90" zoomScalePageLayoutView="90" workbookViewId="0">
      <pane ySplit="2" topLeftCell="A15" activePane="bottomLeft" state="frozen"/>
      <selection activeCell="D31" sqref="D31"/>
      <selection pane="bottomLeft" activeCell="B1" sqref="B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19" ht="21">
      <c r="A1" s="5" t="s">
        <v>5</v>
      </c>
      <c r="B1" s="5" t="str">
        <f>'Dashboard Production Quality'!A84</f>
        <v>10d</v>
      </c>
      <c r="C1" s="5" t="str">
        <f>'Dashboard Production Quality'!B84</f>
        <v>Power  Efficiency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19">
      <c r="A2" s="4" t="s">
        <v>15</v>
      </c>
      <c r="C2" s="4" t="s">
        <v>46</v>
      </c>
      <c r="R2" s="7"/>
    </row>
    <row r="3" spans="1:19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>
      <c r="C4" s="2" t="s">
        <v>6</v>
      </c>
      <c r="E4" s="11"/>
      <c r="F4" s="11"/>
      <c r="G4" s="11"/>
      <c r="H4" s="11"/>
      <c r="I4" s="11"/>
      <c r="J4" s="205"/>
      <c r="K4" s="206"/>
      <c r="L4" s="206"/>
      <c r="M4" s="206"/>
      <c r="N4" s="206"/>
      <c r="O4" s="206"/>
      <c r="P4" s="206"/>
      <c r="Q4" s="207"/>
      <c r="R4" s="4" t="s">
        <v>26</v>
      </c>
      <c r="S4" s="56">
        <f>INDEX(E27:P27,Actual_month)</f>
        <v>0</v>
      </c>
    </row>
    <row r="5" spans="1:19" ht="25.5" customHeight="1">
      <c r="C5" s="2" t="s">
        <v>6</v>
      </c>
      <c r="E5" s="11"/>
      <c r="F5" s="11"/>
      <c r="G5" s="11"/>
      <c r="H5" s="11"/>
      <c r="I5" s="11"/>
      <c r="J5" s="208"/>
      <c r="K5" s="209"/>
      <c r="L5" s="209"/>
      <c r="M5" s="209"/>
      <c r="N5" s="209"/>
      <c r="O5" s="209"/>
      <c r="P5" s="209"/>
      <c r="Q5" s="210"/>
      <c r="R5" s="4" t="s">
        <v>27</v>
      </c>
      <c r="S5" s="54">
        <f>INDEX(E26:P26,Actual_month)</f>
        <v>0</v>
      </c>
    </row>
    <row r="6" spans="1:19">
      <c r="J6" s="208"/>
      <c r="K6" s="209"/>
      <c r="L6" s="209"/>
      <c r="M6" s="209"/>
      <c r="N6" s="209"/>
      <c r="O6" s="209"/>
      <c r="P6" s="209"/>
      <c r="Q6" s="210"/>
      <c r="R6" s="7">
        <v>0.9</v>
      </c>
      <c r="S6" s="54">
        <f>+S5/R6</f>
        <v>0</v>
      </c>
    </row>
    <row r="7" spans="1:19">
      <c r="J7" s="208"/>
      <c r="K7" s="209"/>
      <c r="L7" s="209"/>
      <c r="M7" s="209"/>
      <c r="N7" s="209"/>
      <c r="O7" s="209"/>
      <c r="P7" s="209"/>
      <c r="Q7" s="210"/>
    </row>
    <row r="8" spans="1:19" ht="15" thickBot="1">
      <c r="J8" s="211"/>
      <c r="K8" s="212"/>
      <c r="L8" s="212"/>
      <c r="M8" s="212"/>
      <c r="N8" s="212"/>
      <c r="O8" s="212"/>
      <c r="P8" s="212"/>
      <c r="Q8" s="213"/>
    </row>
    <row r="9" spans="1:19" ht="15" thickBot="1">
      <c r="J9" s="4" t="s">
        <v>14</v>
      </c>
    </row>
    <row r="10" spans="1:19">
      <c r="J10" s="205"/>
      <c r="K10" s="206"/>
      <c r="L10" s="206"/>
      <c r="M10" s="206"/>
      <c r="N10" s="206"/>
      <c r="O10" s="206"/>
      <c r="P10" s="206"/>
      <c r="Q10" s="207"/>
    </row>
    <row r="11" spans="1:19">
      <c r="J11" s="208"/>
      <c r="K11" s="209"/>
      <c r="L11" s="209"/>
      <c r="M11" s="209"/>
      <c r="N11" s="209"/>
      <c r="O11" s="209"/>
      <c r="P11" s="209"/>
      <c r="Q11" s="210"/>
    </row>
    <row r="12" spans="1:19">
      <c r="J12" s="208"/>
      <c r="K12" s="209"/>
      <c r="L12" s="209"/>
      <c r="M12" s="209"/>
      <c r="N12" s="209"/>
      <c r="O12" s="209"/>
      <c r="P12" s="209"/>
      <c r="Q12" s="210"/>
    </row>
    <row r="13" spans="1:19">
      <c r="J13" s="208"/>
      <c r="K13" s="209"/>
      <c r="L13" s="209"/>
      <c r="M13" s="209"/>
      <c r="N13" s="209"/>
      <c r="O13" s="209"/>
      <c r="P13" s="209"/>
      <c r="Q13" s="210"/>
    </row>
    <row r="14" spans="1:19">
      <c r="J14" s="208"/>
      <c r="K14" s="209"/>
      <c r="L14" s="209"/>
      <c r="M14" s="209"/>
      <c r="N14" s="209"/>
      <c r="O14" s="209"/>
      <c r="P14" s="209"/>
      <c r="Q14" s="210"/>
    </row>
    <row r="15" spans="1:19" ht="15" thickBot="1">
      <c r="J15" s="211"/>
      <c r="K15" s="212"/>
      <c r="L15" s="212"/>
      <c r="M15" s="212"/>
      <c r="N15" s="212"/>
      <c r="O15" s="212"/>
      <c r="P15" s="212"/>
      <c r="Q15" s="213"/>
    </row>
    <row r="18" spans="3:17">
      <c r="C18" s="8" t="s">
        <v>10</v>
      </c>
      <c r="E18" s="12">
        <f>'KPI 6c'!E18</f>
        <v>45839</v>
      </c>
      <c r="F18" s="12">
        <f>'KPI 6c'!F18</f>
        <v>45870</v>
      </c>
      <c r="G18" s="12">
        <f>'KPI 6c'!G18</f>
        <v>45901</v>
      </c>
      <c r="H18" s="12">
        <f>'KPI 6c'!H18</f>
        <v>45931</v>
      </c>
      <c r="I18" s="12">
        <f>'KPI 6c'!I18</f>
        <v>45962</v>
      </c>
      <c r="J18" s="12">
        <f>'KPI 6c'!J18</f>
        <v>45992</v>
      </c>
      <c r="K18" s="12">
        <f>'KPI 6c'!K18</f>
        <v>46023</v>
      </c>
      <c r="L18" s="12">
        <f>'KPI 6c'!L18</f>
        <v>46054</v>
      </c>
      <c r="M18" s="12">
        <f>'KPI 6c'!M18</f>
        <v>46082</v>
      </c>
      <c r="N18" s="12">
        <f>'KPI 6c'!N18</f>
        <v>46113</v>
      </c>
      <c r="O18" s="12">
        <f>'KPI 6c'!O18</f>
        <v>46143</v>
      </c>
      <c r="P18" s="12">
        <f>'KPI 6c'!P18</f>
        <v>46174</v>
      </c>
      <c r="Q18" s="9"/>
    </row>
    <row r="19" spans="3:17">
      <c r="D19" s="4" t="str">
        <f>'KPI 6c'!D19</f>
        <v>Budget 25/26</v>
      </c>
      <c r="E19" s="69">
        <f>Budget2526!E79</f>
        <v>0</v>
      </c>
      <c r="F19" s="69">
        <f>Budget2526!F79</f>
        <v>0</v>
      </c>
      <c r="G19" s="69">
        <f>Budget2526!G79</f>
        <v>0</v>
      </c>
      <c r="H19" s="69">
        <f>Budget2526!H79</f>
        <v>0</v>
      </c>
      <c r="I19" s="69">
        <f>Budget2526!I79</f>
        <v>0</v>
      </c>
      <c r="J19" s="69">
        <f>Budget2526!J79</f>
        <v>0</v>
      </c>
      <c r="K19" s="69">
        <f>Budget2526!K79</f>
        <v>0</v>
      </c>
      <c r="L19" s="69">
        <f>Budget2526!L79</f>
        <v>0</v>
      </c>
      <c r="M19" s="69">
        <f>Budget2526!M79</f>
        <v>0</v>
      </c>
      <c r="N19" s="69">
        <f>Budget2526!N79</f>
        <v>0</v>
      </c>
      <c r="O19" s="69">
        <f>Budget2526!O79</f>
        <v>0</v>
      </c>
      <c r="P19" s="69">
        <f>Budget2526!P79</f>
        <v>0</v>
      </c>
      <c r="Q19" s="54"/>
    </row>
    <row r="20" spans="3:17">
      <c r="D20" s="4" t="str">
        <f>'KPI 6c'!D20</f>
        <v>Actual 25/26</v>
      </c>
      <c r="E20" s="69">
        <f>'ACTUAL 2526'!D79</f>
        <v>0</v>
      </c>
      <c r="F20" s="69">
        <f>'ACTUAL 2526'!E79</f>
        <v>0</v>
      </c>
      <c r="G20" s="69">
        <f>'ACTUAL 2526'!F79</f>
        <v>0</v>
      </c>
      <c r="H20" s="69">
        <f>'ACTUAL 2526'!G79</f>
        <v>0</v>
      </c>
      <c r="I20" s="69">
        <f>'ACTUAL 2526'!H79</f>
        <v>0</v>
      </c>
      <c r="J20" s="69">
        <f>'ACTUAL 2526'!I79</f>
        <v>0</v>
      </c>
      <c r="K20" s="69">
        <f>'ACTUAL 2526'!J79</f>
        <v>0</v>
      </c>
      <c r="L20" s="69">
        <f>'ACTUAL 2526'!K79</f>
        <v>0</v>
      </c>
      <c r="M20" s="69" t="e">
        <f>'ACTUAL 2526'!L79</f>
        <v>#DIV/0!</v>
      </c>
      <c r="N20" s="69" t="e">
        <f>'ACTUAL 2526'!M79</f>
        <v>#DIV/0!</v>
      </c>
      <c r="O20" s="69" t="e">
        <f>'ACTUAL 2526'!N79</f>
        <v>#DIV/0!</v>
      </c>
      <c r="P20" s="69" t="e">
        <f>'ACTUAL 2526'!O79</f>
        <v>#DIV/0!</v>
      </c>
      <c r="Q20" s="54"/>
    </row>
    <row r="21" spans="3:17">
      <c r="D21" s="4" t="str">
        <f>'KPI 6c'!D21</f>
        <v>Difference</v>
      </c>
      <c r="E21" s="69">
        <f>IF(E20=0,0,E20-E19)</f>
        <v>0</v>
      </c>
      <c r="F21" s="69">
        <f t="shared" ref="F21:P21" si="0">IF(F20=0,0,F20-F19)</f>
        <v>0</v>
      </c>
      <c r="G21" s="69">
        <f t="shared" si="0"/>
        <v>0</v>
      </c>
      <c r="H21" s="69">
        <f t="shared" si="0"/>
        <v>0</v>
      </c>
      <c r="I21" s="69">
        <f t="shared" si="0"/>
        <v>0</v>
      </c>
      <c r="J21" s="69">
        <f t="shared" si="0"/>
        <v>0</v>
      </c>
      <c r="K21" s="69">
        <f t="shared" si="0"/>
        <v>0</v>
      </c>
      <c r="L21" s="69">
        <f t="shared" si="0"/>
        <v>0</v>
      </c>
      <c r="M21" s="69" t="e">
        <f t="shared" si="0"/>
        <v>#DIV/0!</v>
      </c>
      <c r="N21" s="69" t="e">
        <f t="shared" si="0"/>
        <v>#DIV/0!</v>
      </c>
      <c r="O21" s="69" t="e">
        <f t="shared" si="0"/>
        <v>#DIV/0!</v>
      </c>
      <c r="P21" s="69" t="e">
        <f t="shared" si="0"/>
        <v>#DIV/0!</v>
      </c>
      <c r="Q21" s="54"/>
    </row>
    <row r="22" spans="3:17">
      <c r="D22" s="4" t="str">
        <f>'KPI 6c'!D22</f>
        <v>% realisation</v>
      </c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</row>
    <row r="23" spans="3:17">
      <c r="D23" s="4" t="str">
        <f>'KPI 1a'!D23</f>
        <v>Actual 24/25</v>
      </c>
      <c r="E23" s="54">
        <f>Actual2425!D66</f>
        <v>0</v>
      </c>
      <c r="F23" s="54">
        <f>Actual2425!E66</f>
        <v>0</v>
      </c>
      <c r="G23" s="54">
        <f>Actual2425!F66</f>
        <v>0</v>
      </c>
      <c r="H23" s="54">
        <f>Actual2425!G66</f>
        <v>0</v>
      </c>
      <c r="I23" s="54">
        <f>Actual2425!H66</f>
        <v>0</v>
      </c>
      <c r="J23" s="54">
        <f>Actual2425!I66</f>
        <v>0</v>
      </c>
      <c r="K23" s="54">
        <f>Actual2425!J66</f>
        <v>0</v>
      </c>
      <c r="L23" s="54">
        <f>Actual2425!K66</f>
        <v>0</v>
      </c>
      <c r="M23" s="54">
        <f>Actual2425!L66</f>
        <v>0</v>
      </c>
      <c r="N23" s="54">
        <f>Actual2425!M66</f>
        <v>0</v>
      </c>
      <c r="O23" s="54">
        <f>Actual2425!N66</f>
        <v>0</v>
      </c>
      <c r="P23" s="54">
        <f>Actual2425!O66</f>
        <v>0</v>
      </c>
      <c r="Q23" s="54"/>
    </row>
    <row r="24" spans="3:17"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</row>
    <row r="25" spans="3:17">
      <c r="C25" s="8" t="s">
        <v>4</v>
      </c>
      <c r="E25" s="12">
        <f>E18</f>
        <v>45839</v>
      </c>
      <c r="F25" s="12">
        <f t="shared" ref="F25:P25" si="1">F18</f>
        <v>45870</v>
      </c>
      <c r="G25" s="12">
        <f t="shared" si="1"/>
        <v>45901</v>
      </c>
      <c r="H25" s="12">
        <f t="shared" si="1"/>
        <v>45931</v>
      </c>
      <c r="I25" s="12">
        <f t="shared" si="1"/>
        <v>45962</v>
      </c>
      <c r="J25" s="12">
        <f t="shared" si="1"/>
        <v>45992</v>
      </c>
      <c r="K25" s="12">
        <f t="shared" si="1"/>
        <v>46023</v>
      </c>
      <c r="L25" s="12">
        <f t="shared" si="1"/>
        <v>46054</v>
      </c>
      <c r="M25" s="12">
        <f t="shared" si="1"/>
        <v>46082</v>
      </c>
      <c r="N25" s="12">
        <f t="shared" si="1"/>
        <v>46113</v>
      </c>
      <c r="O25" s="12">
        <f t="shared" si="1"/>
        <v>46143</v>
      </c>
      <c r="P25" s="12">
        <f t="shared" si="1"/>
        <v>46174</v>
      </c>
    </row>
    <row r="26" spans="3:17">
      <c r="D26" s="4" t="str">
        <f>D19</f>
        <v>Budget 25/26</v>
      </c>
      <c r="E26" s="69">
        <f>+E19</f>
        <v>0</v>
      </c>
      <c r="F26" s="69">
        <f>AVERAGE($E19:F19)</f>
        <v>0</v>
      </c>
      <c r="G26" s="69">
        <f>AVERAGE($E19:G19)</f>
        <v>0</v>
      </c>
      <c r="H26" s="69">
        <f>AVERAGE($E19:H19)</f>
        <v>0</v>
      </c>
      <c r="I26" s="69">
        <f>AVERAGE($E19:I19)</f>
        <v>0</v>
      </c>
      <c r="J26" s="69">
        <f>AVERAGE($E19:J19)</f>
        <v>0</v>
      </c>
      <c r="K26" s="69">
        <f>AVERAGE($E19:K19)</f>
        <v>0</v>
      </c>
      <c r="L26" s="69">
        <f>AVERAGE($E19:L19)</f>
        <v>0</v>
      </c>
      <c r="M26" s="69">
        <f>AVERAGE($E19:M19)</f>
        <v>0</v>
      </c>
      <c r="N26" s="69">
        <f>+M26+N19</f>
        <v>0</v>
      </c>
      <c r="O26" s="69">
        <f>+N26+O19</f>
        <v>0</v>
      </c>
      <c r="P26" s="69">
        <f>+O26+P19</f>
        <v>0</v>
      </c>
    </row>
    <row r="27" spans="3:17">
      <c r="D27" s="4" t="str">
        <f>D20</f>
        <v>Actual 25/26</v>
      </c>
      <c r="E27" s="69">
        <f>+E20</f>
        <v>0</v>
      </c>
      <c r="F27" s="69">
        <f>AVERAGE($E20:F20)</f>
        <v>0</v>
      </c>
      <c r="G27" s="69">
        <f>AVERAGE($E20:G20)</f>
        <v>0</v>
      </c>
      <c r="H27" s="69">
        <f>AVERAGE($E20:H20)</f>
        <v>0</v>
      </c>
      <c r="I27" s="69">
        <f>AVERAGE($E20:I20)</f>
        <v>0</v>
      </c>
      <c r="J27" s="69">
        <f>AVERAGE($E20:J20)</f>
        <v>0</v>
      </c>
      <c r="K27" s="69">
        <f>AVERAGE($E20:K20)</f>
        <v>0</v>
      </c>
      <c r="L27" s="69">
        <f>AVERAGE($E20:L20)</f>
        <v>0</v>
      </c>
      <c r="M27" s="69" t="e">
        <f>AVERAGE($E20:M20)</f>
        <v>#DIV/0!</v>
      </c>
      <c r="N27" s="69" t="e">
        <f>AVERAGE($E20:N20)</f>
        <v>#DIV/0!</v>
      </c>
      <c r="O27" s="69" t="e">
        <f>AVERAGE($E20:O20)</f>
        <v>#DIV/0!</v>
      </c>
      <c r="P27" s="69" t="e">
        <f>AVERAGE($E20:P20)</f>
        <v>#DIV/0!</v>
      </c>
    </row>
    <row r="28" spans="3:17">
      <c r="D28" s="4" t="str">
        <f>D21</f>
        <v>Difference</v>
      </c>
      <c r="E28" s="69">
        <f>SUM($E21:E21)</f>
        <v>0</v>
      </c>
      <c r="F28" s="69">
        <f>AVERAGE($E21:F21)</f>
        <v>0</v>
      </c>
      <c r="G28" s="69">
        <f>SUM($E21:G21)</f>
        <v>0</v>
      </c>
      <c r="H28" s="69">
        <f>SUM($E21:H21)</f>
        <v>0</v>
      </c>
      <c r="I28" s="69">
        <f>SUM($E21:I21)</f>
        <v>0</v>
      </c>
      <c r="J28" s="69">
        <f>SUM($E21:J21)</f>
        <v>0</v>
      </c>
      <c r="K28" s="69">
        <f>SUM($E21:K21)</f>
        <v>0</v>
      </c>
      <c r="L28" s="69">
        <f>SUM($E21:L21)</f>
        <v>0</v>
      </c>
      <c r="M28" s="69" t="e">
        <f>SUM($E21:M21)</f>
        <v>#DIV/0!</v>
      </c>
      <c r="N28" s="69" t="e">
        <f>SUM($E21:N21)</f>
        <v>#DIV/0!</v>
      </c>
      <c r="O28" s="69" t="e">
        <f>SUM($E21:O21)</f>
        <v>#DIV/0!</v>
      </c>
      <c r="P28" s="69" t="e">
        <f>SUM($E21:P21)</f>
        <v>#DIV/0!</v>
      </c>
    </row>
    <row r="29" spans="3:17">
      <c r="D29" s="4" t="str">
        <f>D22</f>
        <v>% realisation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spans="3:17">
      <c r="D30" s="4" t="str">
        <f>'KPI 1a'!D30</f>
        <v>Actual 24/25</v>
      </c>
      <c r="E30" s="54">
        <f>AVERAGE($E23:F23)</f>
        <v>0</v>
      </c>
      <c r="F30" s="54">
        <f>AVERAGE($E23:G23)</f>
        <v>0</v>
      </c>
      <c r="G30" s="54">
        <f>AVERAGE($E23:H23)</f>
        <v>0</v>
      </c>
      <c r="H30" s="54">
        <f>AVERAGE($E23:I23)</f>
        <v>0</v>
      </c>
      <c r="I30" s="54">
        <f>AVERAGE($E23:J23)</f>
        <v>0</v>
      </c>
      <c r="J30" s="54">
        <f>AVERAGE($E23:K23)</f>
        <v>0</v>
      </c>
      <c r="K30" s="54">
        <f>AVERAGE($E23:L23)</f>
        <v>0</v>
      </c>
      <c r="L30" s="54">
        <f>AVERAGE($E23:M23)</f>
        <v>0</v>
      </c>
      <c r="M30" s="54">
        <f>AVERAGE($E23:N23)</f>
        <v>0</v>
      </c>
      <c r="N30" s="54">
        <f>AVERAGE($E23:O23)</f>
        <v>0</v>
      </c>
      <c r="O30" s="54">
        <f>AVERAGE($E23:P23)</f>
        <v>0</v>
      </c>
      <c r="P30" s="54">
        <f>AVERAGE($E23:Q23)</f>
        <v>0</v>
      </c>
    </row>
  </sheetData>
  <mergeCells count="2">
    <mergeCell ref="J4:Q8"/>
    <mergeCell ref="J10:Q15"/>
  </mergeCells>
  <conditionalFormatting sqref="C3">
    <cfRule type="expression" dxfId="242" priority="2">
      <formula>S4&gt;S6</formula>
    </cfRule>
  </conditionalFormatting>
  <conditionalFormatting sqref="C4">
    <cfRule type="expression" dxfId="241" priority="1">
      <formula>AND(S4&gt;S5,S4&lt;=S6)</formula>
    </cfRule>
  </conditionalFormatting>
  <conditionalFormatting sqref="C5">
    <cfRule type="expression" dxfId="240" priority="3">
      <formula>S4&lt;=S5</formula>
    </cfRule>
  </conditionalFormatting>
  <hyperlinks>
    <hyperlink ref="L1" location="'Dashboard Production Quality'!A1" display="Dashboard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65665" r:id="rId4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4">
    <tabColor rgb="FFFFC000"/>
  </sheetPr>
  <dimension ref="A1:T30"/>
  <sheetViews>
    <sheetView zoomScale="90" zoomScaleNormal="90" zoomScalePageLayoutView="90" workbookViewId="0">
      <pane ySplit="2" topLeftCell="A12" activePane="bottomLeft" state="frozen"/>
      <selection activeCell="D31" sqref="D31"/>
      <selection pane="bottomLeft" activeCell="C1" sqref="C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>
      <c r="A1" s="5" t="s">
        <v>5</v>
      </c>
      <c r="B1" s="5" t="str">
        <f>'Dashboard Production Quality'!A85</f>
        <v>10e</v>
      </c>
      <c r="C1" s="5" t="str">
        <f>'Dashboard Production Quality'!B85</f>
        <v>Production Loss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20">
      <c r="A2" s="4" t="s">
        <v>15</v>
      </c>
      <c r="C2" s="4" t="s">
        <v>16</v>
      </c>
      <c r="R2" s="7"/>
    </row>
    <row r="3" spans="1:20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27">
        <f>INDEX(E27:P27,Actual_month)</f>
        <v>0</v>
      </c>
      <c r="T4" s="26"/>
    </row>
    <row r="5" spans="1:20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26">
        <f>INDEX(E26:P26,Actual_month)</f>
        <v>50.4</v>
      </c>
      <c r="T5" s="26"/>
    </row>
    <row r="6" spans="1:20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26">
        <f>+S5/R6</f>
        <v>56</v>
      </c>
      <c r="T6" s="26"/>
    </row>
    <row r="7" spans="1:20">
      <c r="J7" s="199"/>
      <c r="K7" s="200"/>
      <c r="L7" s="200"/>
      <c r="M7" s="200"/>
      <c r="N7" s="200"/>
      <c r="O7" s="200"/>
      <c r="P7" s="200"/>
      <c r="Q7" s="201"/>
    </row>
    <row r="8" spans="1:20" ht="15" thickBot="1">
      <c r="J8" s="202"/>
      <c r="K8" s="203"/>
      <c r="L8" s="203"/>
      <c r="M8" s="203"/>
      <c r="N8" s="203"/>
      <c r="O8" s="203"/>
      <c r="P8" s="203"/>
      <c r="Q8" s="204"/>
    </row>
    <row r="9" spans="1:20" ht="15" thickBot="1">
      <c r="J9" s="4" t="s">
        <v>14</v>
      </c>
    </row>
    <row r="10" spans="1:20">
      <c r="J10" s="196"/>
      <c r="K10" s="197"/>
      <c r="L10" s="197"/>
      <c r="M10" s="197"/>
      <c r="N10" s="197"/>
      <c r="O10" s="197"/>
      <c r="P10" s="197"/>
      <c r="Q10" s="198"/>
    </row>
    <row r="11" spans="1:20">
      <c r="J11" s="199"/>
      <c r="K11" s="200"/>
      <c r="L11" s="200"/>
      <c r="M11" s="200"/>
      <c r="N11" s="200"/>
      <c r="O11" s="200"/>
      <c r="P11" s="200"/>
      <c r="Q11" s="201"/>
    </row>
    <row r="12" spans="1:20">
      <c r="J12" s="199"/>
      <c r="K12" s="200"/>
      <c r="L12" s="200"/>
      <c r="M12" s="200"/>
      <c r="N12" s="200"/>
      <c r="O12" s="200"/>
      <c r="P12" s="200"/>
      <c r="Q12" s="201"/>
    </row>
    <row r="13" spans="1:20">
      <c r="J13" s="199"/>
      <c r="K13" s="200"/>
      <c r="L13" s="200"/>
      <c r="M13" s="200"/>
      <c r="N13" s="200"/>
      <c r="O13" s="200"/>
      <c r="P13" s="200"/>
      <c r="Q13" s="201"/>
    </row>
    <row r="14" spans="1:20">
      <c r="J14" s="199"/>
      <c r="K14" s="200"/>
      <c r="L14" s="200"/>
      <c r="M14" s="200"/>
      <c r="N14" s="200"/>
      <c r="O14" s="200"/>
      <c r="P14" s="200"/>
      <c r="Q14" s="201"/>
    </row>
    <row r="15" spans="1:20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Budget2526!E80</f>
        <v>5.6000000000000005</v>
      </c>
      <c r="F18" s="12">
        <f>'KPI 16a'!F18</f>
        <v>45870</v>
      </c>
      <c r="G18" s="12">
        <f>'KPI 16a'!G18</f>
        <v>45901</v>
      </c>
      <c r="H18" s="12">
        <f>'KPI 16a'!H18</f>
        <v>45931</v>
      </c>
      <c r="I18" s="12">
        <f>'KPI 16a'!I18</f>
        <v>45962</v>
      </c>
      <c r="J18" s="12">
        <f>'KPI 16a'!J18</f>
        <v>45992</v>
      </c>
      <c r="K18" s="12">
        <f>'KPI 16a'!K18</f>
        <v>46023</v>
      </c>
      <c r="L18" s="12">
        <f>'KPI 16a'!L18</f>
        <v>46054</v>
      </c>
      <c r="M18" s="12">
        <f>'KPI 16a'!M18</f>
        <v>46082</v>
      </c>
      <c r="N18" s="12">
        <f>'KPI 16a'!N18</f>
        <v>46113</v>
      </c>
      <c r="O18" s="12">
        <f>'KPI 16a'!O18</f>
        <v>46143</v>
      </c>
      <c r="P18" s="12">
        <f>'KPI 16a'!P18</f>
        <v>46174</v>
      </c>
      <c r="Q18" s="12" t="s">
        <v>0</v>
      </c>
    </row>
    <row r="19" spans="3:17">
      <c r="D19" s="4" t="str">
        <f>'KPI 16a'!D19</f>
        <v>Budget 25/26</v>
      </c>
      <c r="E19" s="6">
        <f>Budget2526!E80</f>
        <v>5.6000000000000005</v>
      </c>
      <c r="F19" s="6">
        <f>Budget2526!F80</f>
        <v>5.8</v>
      </c>
      <c r="G19" s="6">
        <f>Budget2526!G80</f>
        <v>6</v>
      </c>
      <c r="H19" s="6">
        <f>Budget2526!H80</f>
        <v>6.2</v>
      </c>
      <c r="I19" s="6">
        <f>Budget2526!I80</f>
        <v>6.4</v>
      </c>
      <c r="J19" s="6">
        <f>Budget2526!J80</f>
        <v>6.6000000000000005</v>
      </c>
      <c r="K19" s="6">
        <f>Budget2526!K80</f>
        <v>6.8</v>
      </c>
      <c r="L19" s="6">
        <f>Budget2526!L80</f>
        <v>7</v>
      </c>
      <c r="M19" s="6">
        <f>Budget2526!M80</f>
        <v>7.2</v>
      </c>
      <c r="N19" s="6">
        <f>Budget2526!N80</f>
        <v>7.4</v>
      </c>
      <c r="O19" s="6">
        <f>Budget2526!O80</f>
        <v>7.6000000000000005</v>
      </c>
      <c r="P19" s="6">
        <f>Budget2526!P80</f>
        <v>7.8</v>
      </c>
      <c r="Q19" s="6">
        <f>SUM(E19:P19)</f>
        <v>80.399999999999991</v>
      </c>
    </row>
    <row r="20" spans="3:17">
      <c r="D20" s="4" t="str">
        <f>'KPI 16a'!D20</f>
        <v>Actual 25/26</v>
      </c>
      <c r="E20" s="6">
        <f>'ACTUAL 2526'!D80</f>
        <v>0</v>
      </c>
      <c r="F20" s="6">
        <f>'ACTUAL 2526'!E80</f>
        <v>0</v>
      </c>
      <c r="G20" s="6">
        <f>'ACTUAL 2526'!F80</f>
        <v>0</v>
      </c>
      <c r="H20" s="6">
        <f>'ACTUAL 2526'!G80</f>
        <v>0</v>
      </c>
      <c r="I20" s="6">
        <f>'ACTUAL 2526'!H80</f>
        <v>0</v>
      </c>
      <c r="J20" s="6">
        <f>'ACTUAL 2526'!I80</f>
        <v>0</v>
      </c>
      <c r="K20" s="6">
        <f>'ACTUAL 2526'!J80</f>
        <v>0</v>
      </c>
      <c r="L20" s="6">
        <f>'ACTUAL 2526'!K80</f>
        <v>0</v>
      </c>
      <c r="M20" s="6">
        <f>'ACTUAL 2526'!L80</f>
        <v>0</v>
      </c>
      <c r="N20" s="6">
        <f>'ACTUAL 2526'!M80</f>
        <v>0</v>
      </c>
      <c r="O20" s="6">
        <f>'ACTUAL 2526'!N80</f>
        <v>0</v>
      </c>
      <c r="P20" s="6">
        <f>'ACTUAL 2526'!O80</f>
        <v>0</v>
      </c>
      <c r="Q20" s="6">
        <f>SUM(E20:P20)</f>
        <v>0</v>
      </c>
    </row>
    <row r="21" spans="3:17">
      <c r="D21" s="4" t="str">
        <f>'KPI 16a'!D21</f>
        <v>Difference</v>
      </c>
      <c r="E21" s="6">
        <f>IF(E20=0,0,E20-E19)</f>
        <v>0</v>
      </c>
      <c r="F21" s="6">
        <f t="shared" ref="F21:P21" si="0">IF(F20=0,0,F20-F19)</f>
        <v>0</v>
      </c>
      <c r="G21" s="6">
        <f t="shared" si="0"/>
        <v>0</v>
      </c>
      <c r="H21" s="6">
        <f t="shared" si="0"/>
        <v>0</v>
      </c>
      <c r="I21" s="6">
        <f t="shared" si="0"/>
        <v>0</v>
      </c>
      <c r="J21" s="6">
        <f t="shared" si="0"/>
        <v>0</v>
      </c>
      <c r="K21" s="6">
        <f t="shared" si="0"/>
        <v>0</v>
      </c>
      <c r="L21" s="6">
        <f t="shared" si="0"/>
        <v>0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/>
    </row>
    <row r="22" spans="3:17">
      <c r="D22" s="4" t="str">
        <f>'KPI 16a'!D22</f>
        <v>% realisation</v>
      </c>
      <c r="E22" s="10">
        <f>E20/E19</f>
        <v>0</v>
      </c>
      <c r="F22" s="10">
        <f t="shared" ref="F22:P22" si="1">F20/F19</f>
        <v>0</v>
      </c>
      <c r="G22" s="10">
        <f t="shared" si="1"/>
        <v>0</v>
      </c>
      <c r="H22" s="10">
        <f t="shared" si="1"/>
        <v>0</v>
      </c>
      <c r="I22" s="10">
        <f t="shared" si="1"/>
        <v>0</v>
      </c>
      <c r="J22" s="10">
        <f t="shared" si="1"/>
        <v>0</v>
      </c>
      <c r="K22" s="10">
        <f t="shared" si="1"/>
        <v>0</v>
      </c>
      <c r="L22" s="10">
        <f t="shared" si="1"/>
        <v>0</v>
      </c>
      <c r="M22" s="10">
        <f t="shared" si="1"/>
        <v>0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10"/>
    </row>
    <row r="23" spans="3:17">
      <c r="D23" s="4" t="str">
        <f>'KPI 1a'!D23</f>
        <v>Actual 24/25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/>
    </row>
    <row r="25" spans="3:17">
      <c r="C25" s="8" t="s">
        <v>4</v>
      </c>
      <c r="E25" s="12">
        <f>E18</f>
        <v>5.6000000000000005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>
      <c r="D26" s="4" t="str">
        <f>D19</f>
        <v>Budget 25/26</v>
      </c>
      <c r="E26" s="6">
        <f>SUM($E19:E19)</f>
        <v>5.6000000000000005</v>
      </c>
      <c r="F26" s="6">
        <f>SUM($E19:F19)</f>
        <v>11.4</v>
      </c>
      <c r="G26" s="6">
        <f>SUM($E19:G19)</f>
        <v>17.399999999999999</v>
      </c>
      <c r="H26" s="6">
        <f>SUM($E19:H19)</f>
        <v>23.599999999999998</v>
      </c>
      <c r="I26" s="6">
        <f>SUM($E19:I19)</f>
        <v>30</v>
      </c>
      <c r="J26" s="6">
        <f>SUM($E19:J19)</f>
        <v>36.6</v>
      </c>
      <c r="K26" s="6">
        <f>SUM($E19:K19)</f>
        <v>43.4</v>
      </c>
      <c r="L26" s="6">
        <f>SUM($E19:L19)</f>
        <v>50.4</v>
      </c>
      <c r="M26" s="6">
        <f>SUM($E19:M19)</f>
        <v>57.6</v>
      </c>
      <c r="N26" s="6">
        <f>SUM($E19:N19)</f>
        <v>65</v>
      </c>
      <c r="O26" s="6">
        <f>SUM($E19:O19)</f>
        <v>72.599999999999994</v>
      </c>
      <c r="P26" s="6">
        <f>SUM($E19:P19)</f>
        <v>80.399999999999991</v>
      </c>
      <c r="Q26" s="6"/>
    </row>
    <row r="27" spans="3:17">
      <c r="D27" s="4" t="str">
        <f>D20</f>
        <v>Actual 25/26</v>
      </c>
      <c r="E27" s="6">
        <f>SUM($E20:E20)</f>
        <v>0</v>
      </c>
      <c r="F27" s="6">
        <f>SUM($E20:F20)</f>
        <v>0</v>
      </c>
      <c r="G27" s="6">
        <f>SUM($E20:G20)</f>
        <v>0</v>
      </c>
      <c r="H27" s="6">
        <f>SUM($E20:H20)</f>
        <v>0</v>
      </c>
      <c r="I27" s="6">
        <f>SUM($E20:I20)</f>
        <v>0</v>
      </c>
      <c r="J27" s="6">
        <f>SUM($E20:J20)</f>
        <v>0</v>
      </c>
      <c r="K27" s="6">
        <f>SUM($E20:K20)</f>
        <v>0</v>
      </c>
      <c r="L27" s="6">
        <f>SUM($E20:L20)</f>
        <v>0</v>
      </c>
      <c r="M27" s="6">
        <f>SUM($E20:M20)</f>
        <v>0</v>
      </c>
      <c r="N27" s="6">
        <f>SUM($E20:N20)</f>
        <v>0</v>
      </c>
      <c r="O27" s="6">
        <f>SUM($E20:O20)</f>
        <v>0</v>
      </c>
      <c r="P27" s="6">
        <f>SUM($E20:P20)</f>
        <v>0</v>
      </c>
      <c r="Q27" s="6"/>
    </row>
    <row r="28" spans="3:17">
      <c r="D28" s="4" t="str">
        <f>D21</f>
        <v>Difference</v>
      </c>
      <c r="E28" s="6">
        <f>IF(E27=0,0,E27-E26)</f>
        <v>0</v>
      </c>
      <c r="F28" s="6">
        <f t="shared" ref="F28:P28" si="3">IF(F27=0,0,F27-F26)</f>
        <v>0</v>
      </c>
      <c r="G28" s="6">
        <f t="shared" si="3"/>
        <v>0</v>
      </c>
      <c r="H28" s="6">
        <f t="shared" si="3"/>
        <v>0</v>
      </c>
      <c r="I28" s="6">
        <f t="shared" si="3"/>
        <v>0</v>
      </c>
      <c r="J28" s="6">
        <f t="shared" si="3"/>
        <v>0</v>
      </c>
      <c r="K28" s="6">
        <f t="shared" si="3"/>
        <v>0</v>
      </c>
      <c r="L28" s="6">
        <f t="shared" si="3"/>
        <v>0</v>
      </c>
      <c r="M28" s="6">
        <f t="shared" si="3"/>
        <v>0</v>
      </c>
      <c r="N28" s="6">
        <f t="shared" si="3"/>
        <v>0</v>
      </c>
      <c r="O28" s="6">
        <f t="shared" si="3"/>
        <v>0</v>
      </c>
      <c r="P28" s="6">
        <f t="shared" si="3"/>
        <v>0</v>
      </c>
      <c r="Q28" s="6"/>
    </row>
    <row r="29" spans="3:17">
      <c r="D29" s="4" t="str">
        <f>D22</f>
        <v>% realisation</v>
      </c>
      <c r="E29" s="10">
        <f t="shared" ref="E29:P29" si="4">E27/E26</f>
        <v>0</v>
      </c>
      <c r="F29" s="10">
        <f t="shared" si="4"/>
        <v>0</v>
      </c>
      <c r="G29" s="10">
        <f t="shared" si="4"/>
        <v>0</v>
      </c>
      <c r="H29" s="10">
        <f t="shared" si="4"/>
        <v>0</v>
      </c>
      <c r="I29" s="10">
        <f t="shared" si="4"/>
        <v>0</v>
      </c>
      <c r="J29" s="10">
        <f t="shared" si="4"/>
        <v>0</v>
      </c>
      <c r="K29" s="10">
        <f t="shared" si="4"/>
        <v>0</v>
      </c>
      <c r="L29" s="10">
        <f t="shared" si="4"/>
        <v>0</v>
      </c>
      <c r="M29" s="10">
        <f t="shared" si="4"/>
        <v>0</v>
      </c>
      <c r="N29" s="10">
        <f t="shared" si="4"/>
        <v>0</v>
      </c>
      <c r="O29" s="10">
        <f t="shared" si="4"/>
        <v>0</v>
      </c>
      <c r="P29" s="10">
        <f t="shared" si="4"/>
        <v>0</v>
      </c>
      <c r="Q29" s="6"/>
    </row>
    <row r="30" spans="3:17">
      <c r="D30" s="4" t="str">
        <f>'KPI 1a'!D30</f>
        <v>Actual 24/25</v>
      </c>
      <c r="E30" s="6">
        <f>SUM($E23:E23)</f>
        <v>0</v>
      </c>
      <c r="F30" s="6">
        <f>SUM($E23:F23)</f>
        <v>0</v>
      </c>
      <c r="G30" s="6">
        <f>SUM($E23:G23)</f>
        <v>0</v>
      </c>
      <c r="H30" s="6">
        <f>SUM($E23:H23)</f>
        <v>0</v>
      </c>
      <c r="I30" s="6">
        <f>SUM($E23:I23)</f>
        <v>0</v>
      </c>
      <c r="J30" s="6">
        <f>SUM($E23:J23)</f>
        <v>0</v>
      </c>
      <c r="K30" s="6">
        <f>SUM($E23:K23)</f>
        <v>0</v>
      </c>
      <c r="L30" s="6">
        <f>SUM($E23:L23)</f>
        <v>0</v>
      </c>
      <c r="M30" s="6">
        <f>SUM($E23:M23)</f>
        <v>0</v>
      </c>
      <c r="N30" s="6">
        <f>SUM($E23:N23)</f>
        <v>0</v>
      </c>
      <c r="O30" s="6">
        <f>SUM($E23:O23)</f>
        <v>0</v>
      </c>
      <c r="P30" s="6">
        <f>SUM($E23:P23)</f>
        <v>0</v>
      </c>
      <c r="Q30" s="6"/>
    </row>
  </sheetData>
  <mergeCells count="2">
    <mergeCell ref="J4:Q8"/>
    <mergeCell ref="J10:Q15"/>
  </mergeCells>
  <conditionalFormatting sqref="C3">
    <cfRule type="expression" dxfId="239" priority="2">
      <formula>S4&gt;S6</formula>
    </cfRule>
  </conditionalFormatting>
  <conditionalFormatting sqref="C4">
    <cfRule type="expression" dxfId="238" priority="1">
      <formula>AND(S4&gt;S5,S4&lt;=S6)</formula>
    </cfRule>
  </conditionalFormatting>
  <conditionalFormatting sqref="C5">
    <cfRule type="expression" dxfId="237" priority="3">
      <formula>S4&lt;=S5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9393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1">
    <tabColor rgb="FFFFC000"/>
  </sheetPr>
  <dimension ref="A1:T30"/>
  <sheetViews>
    <sheetView zoomScale="90" zoomScaleNormal="90" zoomScalePageLayoutView="90" workbookViewId="0">
      <pane ySplit="2" topLeftCell="A9" activePane="bottomLeft" state="frozen"/>
      <selection activeCell="D31" sqref="D31"/>
      <selection pane="bottomLeft" activeCell="B1" sqref="B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>
      <c r="A1" s="5" t="s">
        <v>5</v>
      </c>
      <c r="B1" s="5" t="str">
        <f>'Dashboard Production Quality'!A90</f>
        <v>11a</v>
      </c>
      <c r="C1" s="5" t="str">
        <f>'Dashboard Production Quality'!B90</f>
        <v>Water Volume Abstracted</v>
      </c>
      <c r="D1" s="5" t="str">
        <f>'Dashboard Production Quality'!C69</f>
        <v>M3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20">
      <c r="A2" s="4" t="s">
        <v>15</v>
      </c>
      <c r="C2" s="4" t="s">
        <v>16</v>
      </c>
      <c r="R2" s="7"/>
    </row>
    <row r="3" spans="1:20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27">
        <f>INDEX(E27:P27,Actual_month)</f>
        <v>3337</v>
      </c>
      <c r="T4" s="26"/>
    </row>
    <row r="5" spans="1:20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26">
        <f>INDEX(E26:P26,Actual_month)</f>
        <v>2800</v>
      </c>
      <c r="T5" s="26"/>
    </row>
    <row r="6" spans="1:20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26">
        <f>+S5*R6</f>
        <v>2520</v>
      </c>
      <c r="T6" s="26"/>
    </row>
    <row r="7" spans="1:20">
      <c r="J7" s="199"/>
      <c r="K7" s="200"/>
      <c r="L7" s="200"/>
      <c r="M7" s="200"/>
      <c r="N7" s="200"/>
      <c r="O7" s="200"/>
      <c r="P7" s="200"/>
      <c r="Q7" s="201"/>
    </row>
    <row r="8" spans="1:20" ht="15" thickBot="1">
      <c r="J8" s="202"/>
      <c r="K8" s="203"/>
      <c r="L8" s="203"/>
      <c r="M8" s="203"/>
      <c r="N8" s="203"/>
      <c r="O8" s="203"/>
      <c r="P8" s="203"/>
      <c r="Q8" s="204"/>
    </row>
    <row r="9" spans="1:20" ht="15" thickBot="1">
      <c r="J9" s="4" t="s">
        <v>14</v>
      </c>
    </row>
    <row r="10" spans="1:20">
      <c r="J10" s="196"/>
      <c r="K10" s="197"/>
      <c r="L10" s="197"/>
      <c r="M10" s="197"/>
      <c r="N10" s="197"/>
      <c r="O10" s="197"/>
      <c r="P10" s="197"/>
      <c r="Q10" s="198"/>
    </row>
    <row r="11" spans="1:20">
      <c r="J11" s="199"/>
      <c r="K11" s="200"/>
      <c r="L11" s="200"/>
      <c r="M11" s="200"/>
      <c r="N11" s="200"/>
      <c r="O11" s="200"/>
      <c r="P11" s="200"/>
      <c r="Q11" s="201"/>
    </row>
    <row r="12" spans="1:20">
      <c r="J12" s="199"/>
      <c r="K12" s="200"/>
      <c r="L12" s="200"/>
      <c r="M12" s="200"/>
      <c r="N12" s="200"/>
      <c r="O12" s="200"/>
      <c r="P12" s="200"/>
      <c r="Q12" s="201"/>
    </row>
    <row r="13" spans="1:20">
      <c r="J13" s="199"/>
      <c r="K13" s="200"/>
      <c r="L13" s="200"/>
      <c r="M13" s="200"/>
      <c r="N13" s="200"/>
      <c r="O13" s="200"/>
      <c r="P13" s="200"/>
      <c r="Q13" s="201"/>
    </row>
    <row r="14" spans="1:20">
      <c r="J14" s="199"/>
      <c r="K14" s="200"/>
      <c r="L14" s="200"/>
      <c r="M14" s="200"/>
      <c r="N14" s="200"/>
      <c r="O14" s="200"/>
      <c r="P14" s="200"/>
      <c r="Q14" s="201"/>
    </row>
    <row r="15" spans="1:20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12" t="s">
        <v>0</v>
      </c>
    </row>
    <row r="19" spans="3:17">
      <c r="D19" s="4" t="str">
        <f>'KPI 1a'!D19</f>
        <v>Budget 25/26</v>
      </c>
      <c r="E19" s="6">
        <f>Budget2526!E82</f>
        <v>280</v>
      </c>
      <c r="F19" s="6">
        <f>Budget2526!F82</f>
        <v>300</v>
      </c>
      <c r="G19" s="6">
        <f>Budget2526!G82</f>
        <v>320</v>
      </c>
      <c r="H19" s="6">
        <f>Budget2526!H82</f>
        <v>340</v>
      </c>
      <c r="I19" s="6">
        <f>Budget2526!I82</f>
        <v>360</v>
      </c>
      <c r="J19" s="6">
        <f>Budget2526!J82</f>
        <v>380</v>
      </c>
      <c r="K19" s="6">
        <f>Budget2526!K82</f>
        <v>400</v>
      </c>
      <c r="L19" s="6">
        <f>Budget2526!L82</f>
        <v>420</v>
      </c>
      <c r="M19" s="6">
        <f>Budget2526!M82</f>
        <v>440</v>
      </c>
      <c r="N19" s="6">
        <f>Budget2526!N82</f>
        <v>460</v>
      </c>
      <c r="O19" s="6">
        <f>Budget2526!O82</f>
        <v>480</v>
      </c>
      <c r="P19" s="6">
        <f>Budget2526!P82</f>
        <v>500</v>
      </c>
      <c r="Q19" s="6">
        <f>SUM(E19:P19)</f>
        <v>4680</v>
      </c>
    </row>
    <row r="20" spans="3:17">
      <c r="D20" s="4" t="str">
        <f>'KPI 1a'!D20</f>
        <v>Actual 25/26</v>
      </c>
      <c r="E20" s="6">
        <f>'ACTUAL 2526'!D82</f>
        <v>103</v>
      </c>
      <c r="F20" s="6">
        <f>'ACTUAL 2526'!E82</f>
        <v>464</v>
      </c>
      <c r="G20" s="6">
        <f>'ACTUAL 2526'!F82</f>
        <v>361</v>
      </c>
      <c r="H20" s="6">
        <f>'ACTUAL 2526'!G82</f>
        <v>416</v>
      </c>
      <c r="I20" s="6">
        <f>'ACTUAL 2526'!H82</f>
        <v>425</v>
      </c>
      <c r="J20" s="6">
        <f>'ACTUAL 2526'!I82</f>
        <v>406</v>
      </c>
      <c r="K20" s="6">
        <f>'ACTUAL 2526'!J82</f>
        <v>468</v>
      </c>
      <c r="L20" s="6">
        <f>'ACTUAL 2526'!K82</f>
        <v>694</v>
      </c>
      <c r="M20" s="6">
        <f>'ACTUAL 2526'!L82</f>
        <v>0</v>
      </c>
      <c r="N20" s="6">
        <f>'ACTUAL 2526'!M82</f>
        <v>0</v>
      </c>
      <c r="O20" s="6">
        <f>'ACTUAL 2526'!N82</f>
        <v>0</v>
      </c>
      <c r="P20" s="6">
        <f>'ACTUAL 2526'!O82</f>
        <v>0</v>
      </c>
      <c r="Q20" s="6">
        <f>SUM(E20:P20)</f>
        <v>3337</v>
      </c>
    </row>
    <row r="21" spans="3:17">
      <c r="D21" s="4" t="str">
        <f>'KPI 1a'!D21</f>
        <v>Difference</v>
      </c>
      <c r="E21" s="6">
        <f>IF(E20=0,0,E20-E19)</f>
        <v>-177</v>
      </c>
      <c r="F21" s="6">
        <f t="shared" ref="F21:P21" si="0">IF(F20=0,0,F20-F19)</f>
        <v>164</v>
      </c>
      <c r="G21" s="6">
        <f t="shared" si="0"/>
        <v>41</v>
      </c>
      <c r="H21" s="6">
        <f t="shared" si="0"/>
        <v>76</v>
      </c>
      <c r="I21" s="6">
        <f t="shared" si="0"/>
        <v>65</v>
      </c>
      <c r="J21" s="6">
        <f t="shared" si="0"/>
        <v>26</v>
      </c>
      <c r="K21" s="6">
        <f t="shared" si="0"/>
        <v>68</v>
      </c>
      <c r="L21" s="6">
        <f t="shared" si="0"/>
        <v>274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537</v>
      </c>
    </row>
    <row r="22" spans="3:17">
      <c r="D22" s="4" t="str">
        <f>'KPI 1a'!D22</f>
        <v>% realisation</v>
      </c>
      <c r="E22" s="10">
        <f>E20/E19</f>
        <v>0.36785714285714288</v>
      </c>
      <c r="F22" s="10">
        <f t="shared" ref="F22:P22" si="1">F20/F19</f>
        <v>1.5466666666666666</v>
      </c>
      <c r="G22" s="10">
        <f t="shared" si="1"/>
        <v>1.128125</v>
      </c>
      <c r="H22" s="10">
        <f t="shared" si="1"/>
        <v>1.223529411764706</v>
      </c>
      <c r="I22" s="10">
        <f t="shared" si="1"/>
        <v>1.1805555555555556</v>
      </c>
      <c r="J22" s="10">
        <f t="shared" si="1"/>
        <v>1.0684210526315789</v>
      </c>
      <c r="K22" s="10">
        <f t="shared" si="1"/>
        <v>1.17</v>
      </c>
      <c r="L22" s="10">
        <f t="shared" si="1"/>
        <v>1.6523809523809523</v>
      </c>
      <c r="M22" s="10">
        <f t="shared" si="1"/>
        <v>0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6">
        <f>SUM(E22:P22)</f>
        <v>9.3375357818566016</v>
      </c>
    </row>
    <row r="23" spans="3:17">
      <c r="D23" s="4" t="str">
        <f>'KPI 1a'!D23</f>
        <v>Actual 24/25</v>
      </c>
      <c r="E23" s="69">
        <f>Actual2425!D72</f>
        <v>435</v>
      </c>
      <c r="F23" s="69">
        <f>Actual2425!E72</f>
        <v>485</v>
      </c>
      <c r="G23" s="69">
        <f>Actual2425!F72</f>
        <v>565</v>
      </c>
      <c r="H23" s="69">
        <f>Actual2425!G72</f>
        <v>344</v>
      </c>
      <c r="I23" s="69">
        <f>Actual2425!H72</f>
        <v>345</v>
      </c>
      <c r="J23" s="69">
        <f>Actual2425!I72</f>
        <v>314</v>
      </c>
      <c r="K23" s="69">
        <f>Actual2425!J72</f>
        <v>510</v>
      </c>
      <c r="L23" s="69">
        <f>Actual2425!K72</f>
        <v>508</v>
      </c>
      <c r="M23" s="69">
        <f>Actual2425!L72</f>
        <v>477</v>
      </c>
      <c r="N23" s="69">
        <f>Actual2425!M72</f>
        <v>386</v>
      </c>
      <c r="O23" s="69">
        <f>Actual2425!N72</f>
        <v>238</v>
      </c>
      <c r="P23" s="69">
        <f>Actual2425!O72</f>
        <v>242</v>
      </c>
      <c r="Q23" s="69"/>
    </row>
    <row r="24" spans="3:17"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</row>
    <row r="25" spans="3:17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>
      <c r="D26" s="4" t="str">
        <f>D19</f>
        <v>Budget 25/26</v>
      </c>
      <c r="E26" s="6">
        <f>+E19</f>
        <v>280</v>
      </c>
      <c r="F26" s="6">
        <f>+F19+E26</f>
        <v>580</v>
      </c>
      <c r="G26" s="6">
        <f>F26+G19</f>
        <v>900</v>
      </c>
      <c r="H26" s="6">
        <f>+H19+G26</f>
        <v>1240</v>
      </c>
      <c r="I26" s="6">
        <f>H26+I19</f>
        <v>1600</v>
      </c>
      <c r="J26" s="6">
        <f>+J19+I26</f>
        <v>1980</v>
      </c>
      <c r="K26" s="6">
        <f>J26+K19</f>
        <v>2380</v>
      </c>
      <c r="L26" s="6">
        <f>+L19+K26</f>
        <v>2800</v>
      </c>
      <c r="M26" s="6">
        <f>L26+M19</f>
        <v>3240</v>
      </c>
      <c r="N26" s="6">
        <f>+N19+M26</f>
        <v>3700</v>
      </c>
      <c r="O26" s="6">
        <f>N26+O19</f>
        <v>4180</v>
      </c>
      <c r="P26" s="6">
        <f>+P19+O26</f>
        <v>4680</v>
      </c>
      <c r="Q26" s="6">
        <f>SUM(E26:P26)</f>
        <v>27560</v>
      </c>
    </row>
    <row r="27" spans="3:17">
      <c r="D27" s="4" t="str">
        <f>D20</f>
        <v>Actual 25/26</v>
      </c>
      <c r="E27" s="6">
        <f>+E20</f>
        <v>103</v>
      </c>
      <c r="F27" s="6">
        <f>+F20+E27</f>
        <v>567</v>
      </c>
      <c r="G27" s="6">
        <f>+G20+F27</f>
        <v>928</v>
      </c>
      <c r="H27" s="6">
        <f>+H20+G27</f>
        <v>1344</v>
      </c>
      <c r="I27" s="6">
        <f>+I20+H27</f>
        <v>1769</v>
      </c>
      <c r="J27" s="6">
        <f>+J20+I27</f>
        <v>2175</v>
      </c>
      <c r="K27" s="6">
        <f>+K20+J27</f>
        <v>2643</v>
      </c>
      <c r="L27" s="6">
        <f>+L20+K27</f>
        <v>3337</v>
      </c>
      <c r="M27" s="6">
        <f>+M20+L27</f>
        <v>3337</v>
      </c>
      <c r="N27" s="6">
        <f>+N20+M27</f>
        <v>3337</v>
      </c>
      <c r="O27" s="6">
        <f>+O20+N27</f>
        <v>3337</v>
      </c>
      <c r="P27" s="6">
        <f>+P20+O27</f>
        <v>3337</v>
      </c>
      <c r="Q27" s="6">
        <f>SUM(E27:P27)</f>
        <v>26214</v>
      </c>
    </row>
    <row r="28" spans="3:17">
      <c r="D28" s="4" t="str">
        <f>D21</f>
        <v>Difference</v>
      </c>
      <c r="E28" s="6">
        <f>SUM($E21:E21)</f>
        <v>-177</v>
      </c>
      <c r="F28" s="6">
        <f>SUM($E21:F21)</f>
        <v>-13</v>
      </c>
      <c r="G28" s="6">
        <f>SUM($E21:G21)</f>
        <v>28</v>
      </c>
      <c r="H28" s="6">
        <f>SUM($E21:H21)</f>
        <v>104</v>
      </c>
      <c r="I28" s="6">
        <f>SUM($E21:I21)</f>
        <v>169</v>
      </c>
      <c r="J28" s="6">
        <f>SUM($E21:J21)</f>
        <v>195</v>
      </c>
      <c r="K28" s="6">
        <f>SUM($E21:K21)</f>
        <v>263</v>
      </c>
      <c r="L28" s="6">
        <f>SUM($E21:L21)</f>
        <v>537</v>
      </c>
      <c r="M28" s="6">
        <f>SUM($E21:M21)</f>
        <v>537</v>
      </c>
      <c r="N28" s="6">
        <f>SUM($E21:N21)</f>
        <v>537</v>
      </c>
      <c r="O28" s="6">
        <f>SUM($E21:O21)</f>
        <v>537</v>
      </c>
      <c r="P28" s="6">
        <f>SUM($E21:P21)</f>
        <v>537</v>
      </c>
      <c r="Q28" s="6">
        <f>SUM(E28:P28)</f>
        <v>3254</v>
      </c>
    </row>
    <row r="29" spans="3:17">
      <c r="D29" s="4" t="str">
        <f>D22</f>
        <v>% realisation</v>
      </c>
      <c r="E29" s="10">
        <f t="shared" ref="E29:P29" si="3">E27/E26</f>
        <v>0.36785714285714288</v>
      </c>
      <c r="F29" s="10">
        <f t="shared" si="3"/>
        <v>0.97758620689655173</v>
      </c>
      <c r="G29" s="10">
        <f t="shared" si="3"/>
        <v>1.0311111111111111</v>
      </c>
      <c r="H29" s="10">
        <f t="shared" si="3"/>
        <v>1.0838709677419356</v>
      </c>
      <c r="I29" s="10">
        <f t="shared" si="3"/>
        <v>1.1056250000000001</v>
      </c>
      <c r="J29" s="10">
        <f t="shared" si="3"/>
        <v>1.0984848484848484</v>
      </c>
      <c r="K29" s="10">
        <f t="shared" si="3"/>
        <v>1.1105042016806723</v>
      </c>
      <c r="L29" s="10">
        <f t="shared" si="3"/>
        <v>1.1917857142857142</v>
      </c>
      <c r="M29" s="10">
        <f t="shared" si="3"/>
        <v>1.0299382716049383</v>
      </c>
      <c r="N29" s="10">
        <f t="shared" si="3"/>
        <v>0.90189189189189189</v>
      </c>
      <c r="O29" s="10">
        <f t="shared" si="3"/>
        <v>0.79832535885167466</v>
      </c>
      <c r="P29" s="10">
        <f t="shared" si="3"/>
        <v>0.71303418803418805</v>
      </c>
      <c r="Q29" s="6">
        <f>SUM(E29:P29)</f>
        <v>11.41001490344067</v>
      </c>
    </row>
    <row r="30" spans="3:17">
      <c r="D30" s="4" t="str">
        <f>D23</f>
        <v>Actual 24/25</v>
      </c>
      <c r="E30" s="6">
        <f>SUM($E23:E23)</f>
        <v>435</v>
      </c>
      <c r="F30" s="6">
        <f>SUM($E23:F23)</f>
        <v>920</v>
      </c>
      <c r="G30" s="6">
        <f>SUM($E23:G23)</f>
        <v>1485</v>
      </c>
      <c r="H30" s="6">
        <f>SUM($E23:H23)</f>
        <v>1829</v>
      </c>
      <c r="I30" s="6">
        <f>SUM($E23:I23)</f>
        <v>2174</v>
      </c>
      <c r="J30" s="6">
        <f>SUM($E23:J23)</f>
        <v>2488</v>
      </c>
      <c r="K30" s="6">
        <f>SUM($E23:K23)</f>
        <v>2998</v>
      </c>
      <c r="L30" s="6">
        <f>SUM($E23:L23)</f>
        <v>3506</v>
      </c>
      <c r="M30" s="6">
        <f>SUM($E23:M23)</f>
        <v>3983</v>
      </c>
      <c r="N30" s="6">
        <f>SUM($E23:N23)</f>
        <v>4369</v>
      </c>
      <c r="O30" s="6">
        <f>SUM($E23:O23)</f>
        <v>4607</v>
      </c>
      <c r="P30" s="6">
        <f>SUM($E23:P23)</f>
        <v>4849</v>
      </c>
    </row>
  </sheetData>
  <mergeCells count="2">
    <mergeCell ref="J4:Q8"/>
    <mergeCell ref="J10:Q15"/>
  </mergeCells>
  <conditionalFormatting sqref="C3">
    <cfRule type="expression" dxfId="236" priority="2">
      <formula>S4&lt;S6</formula>
    </cfRule>
  </conditionalFormatting>
  <conditionalFormatting sqref="C4">
    <cfRule type="expression" dxfId="235" priority="1">
      <formula>AND(S4&gt;=S6,S4&lt;S5)</formula>
    </cfRule>
  </conditionalFormatting>
  <conditionalFormatting sqref="C5">
    <cfRule type="expression" dxfId="234" priority="3">
      <formula>S4&gt;=S5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6321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T30"/>
  <sheetViews>
    <sheetView zoomScale="80" zoomScaleNormal="80" zoomScalePageLayoutView="90" workbookViewId="0">
      <pane ySplit="2" topLeftCell="A9" activePane="bottomLeft" state="frozen"/>
      <selection activeCell="D31" sqref="D31"/>
      <selection pane="bottomLeft" activeCell="B2" sqref="B2"/>
    </sheetView>
  </sheetViews>
  <sheetFormatPr defaultColWidth="9.1796875" defaultRowHeight="14.5"/>
  <cols>
    <col min="1" max="1" width="9.1796875" style="4"/>
    <col min="2" max="2" width="6.08984375" style="4" bestFit="1" customWidth="1"/>
    <col min="3" max="3" width="29.26953125" style="4" bestFit="1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>
      <c r="A1" s="5" t="s">
        <v>5</v>
      </c>
      <c r="B1" s="5" t="str">
        <f>'Dashboard Production Quality'!A91</f>
        <v>11b</v>
      </c>
      <c r="C1" s="5" t="str">
        <f>'Dashboard Production Quality'!B75</f>
        <v>Water Volume Abstracted</v>
      </c>
      <c r="D1" s="5" t="str">
        <f>'Dashboard Production Quality'!C69</f>
        <v>M3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20">
      <c r="A2" s="4" t="s">
        <v>15</v>
      </c>
      <c r="C2" s="4" t="s">
        <v>16</v>
      </c>
      <c r="R2" s="7"/>
    </row>
    <row r="3" spans="1:20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27">
        <f>INDEX(E27:P27,Actual_month)</f>
        <v>3337</v>
      </c>
      <c r="T4" s="26"/>
    </row>
    <row r="5" spans="1:20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26">
        <f>INDEX(E26:P26,Actual_month)</f>
        <v>2744</v>
      </c>
      <c r="T5" s="26"/>
    </row>
    <row r="6" spans="1:20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26">
        <f>+S5*R6</f>
        <v>2469.6</v>
      </c>
      <c r="T6" s="26"/>
    </row>
    <row r="7" spans="1:20">
      <c r="J7" s="199"/>
      <c r="K7" s="200"/>
      <c r="L7" s="200"/>
      <c r="M7" s="200"/>
      <c r="N7" s="200"/>
      <c r="O7" s="200"/>
      <c r="P7" s="200"/>
      <c r="Q7" s="201"/>
    </row>
    <row r="8" spans="1:20" ht="15" thickBot="1">
      <c r="J8" s="202"/>
      <c r="K8" s="203"/>
      <c r="L8" s="203"/>
      <c r="M8" s="203"/>
      <c r="N8" s="203"/>
      <c r="O8" s="203"/>
      <c r="P8" s="203"/>
      <c r="Q8" s="204"/>
    </row>
    <row r="9" spans="1:20" ht="15" thickBot="1">
      <c r="J9" s="4" t="s">
        <v>14</v>
      </c>
    </row>
    <row r="10" spans="1:20">
      <c r="J10" s="196"/>
      <c r="K10" s="197"/>
      <c r="L10" s="197"/>
      <c r="M10" s="197"/>
      <c r="N10" s="197"/>
      <c r="O10" s="197"/>
      <c r="P10" s="197"/>
      <c r="Q10" s="198"/>
    </row>
    <row r="11" spans="1:20">
      <c r="J11" s="199"/>
      <c r="K11" s="200"/>
      <c r="L11" s="200"/>
      <c r="M11" s="200"/>
      <c r="N11" s="200"/>
      <c r="O11" s="200"/>
      <c r="P11" s="200"/>
      <c r="Q11" s="201"/>
    </row>
    <row r="12" spans="1:20">
      <c r="J12" s="199"/>
      <c r="K12" s="200"/>
      <c r="L12" s="200"/>
      <c r="M12" s="200"/>
      <c r="N12" s="200"/>
      <c r="O12" s="200"/>
      <c r="P12" s="200"/>
      <c r="Q12" s="201"/>
    </row>
    <row r="13" spans="1:20">
      <c r="J13" s="199"/>
      <c r="K13" s="200"/>
      <c r="L13" s="200"/>
      <c r="M13" s="200"/>
      <c r="N13" s="200"/>
      <c r="O13" s="200"/>
      <c r="P13" s="200"/>
      <c r="Q13" s="201"/>
    </row>
    <row r="14" spans="1:20">
      <c r="J14" s="199"/>
      <c r="K14" s="200"/>
      <c r="L14" s="200"/>
      <c r="M14" s="200"/>
      <c r="N14" s="200"/>
      <c r="O14" s="200"/>
      <c r="P14" s="200"/>
      <c r="Q14" s="201"/>
    </row>
    <row r="15" spans="1:20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12" t="s">
        <v>0</v>
      </c>
    </row>
    <row r="19" spans="3:17">
      <c r="D19" s="4" t="str">
        <f>'KPI 1a'!D19</f>
        <v>Budget 25/26</v>
      </c>
      <c r="E19" s="6">
        <f>Budget2526!E83</f>
        <v>274.39999999999998</v>
      </c>
      <c r="F19" s="6">
        <f>Budget2526!F83</f>
        <v>294</v>
      </c>
      <c r="G19" s="6">
        <f>Budget2526!G83</f>
        <v>313.60000000000002</v>
      </c>
      <c r="H19" s="6">
        <f>Budget2526!H83</f>
        <v>333.2</v>
      </c>
      <c r="I19" s="6">
        <f>Budget2526!I83</f>
        <v>352.8</v>
      </c>
      <c r="J19" s="6">
        <f>Budget2526!J83</f>
        <v>372.4</v>
      </c>
      <c r="K19" s="6">
        <f>Budget2526!K83</f>
        <v>392</v>
      </c>
      <c r="L19" s="6">
        <f>Budget2526!L83</f>
        <v>411.6</v>
      </c>
      <c r="M19" s="6">
        <f>Budget2526!M83</f>
        <v>431.2</v>
      </c>
      <c r="N19" s="6">
        <f>Budget2526!N83</f>
        <v>450.8</v>
      </c>
      <c r="O19" s="6">
        <f>Budget2526!O83</f>
        <v>470.4</v>
      </c>
      <c r="P19" s="6">
        <f>Budget2526!P83</f>
        <v>490</v>
      </c>
      <c r="Q19" s="6">
        <f>SUM(E19:P19)</f>
        <v>4586.3999999999996</v>
      </c>
    </row>
    <row r="20" spans="3:17">
      <c r="D20" s="4" t="str">
        <f>'KPI 1a'!D20</f>
        <v>Actual 25/26</v>
      </c>
      <c r="E20" s="6">
        <f>'ACTUAL 2526'!D83</f>
        <v>103</v>
      </c>
      <c r="F20" s="6">
        <f>'ACTUAL 2526'!E83</f>
        <v>464</v>
      </c>
      <c r="G20" s="6">
        <f>'ACTUAL 2526'!F83</f>
        <v>361</v>
      </c>
      <c r="H20" s="6">
        <f>'ACTUAL 2526'!G83</f>
        <v>416</v>
      </c>
      <c r="I20" s="6">
        <f>'ACTUAL 2526'!H83</f>
        <v>425</v>
      </c>
      <c r="J20" s="6">
        <f>'ACTUAL 2526'!I83</f>
        <v>406</v>
      </c>
      <c r="K20" s="6">
        <f>'ACTUAL 2526'!J83</f>
        <v>468</v>
      </c>
      <c r="L20" s="6">
        <f>'ACTUAL 2526'!K83</f>
        <v>694</v>
      </c>
      <c r="M20" s="6">
        <f>'ACTUAL 2526'!L83</f>
        <v>0</v>
      </c>
      <c r="N20" s="6">
        <f>'ACTUAL 2526'!M83</f>
        <v>0</v>
      </c>
      <c r="O20" s="6">
        <f>'ACTUAL 2526'!N83</f>
        <v>0</v>
      </c>
      <c r="P20" s="6">
        <f>'ACTUAL 2526'!O83</f>
        <v>0</v>
      </c>
      <c r="Q20" s="6">
        <f>SUM(E20:P20)</f>
        <v>3337</v>
      </c>
    </row>
    <row r="21" spans="3:17">
      <c r="D21" s="4" t="str">
        <f>'KPI 1a'!D21</f>
        <v>Difference</v>
      </c>
      <c r="E21" s="6">
        <f>IF(E20=0,0,E20-E19)</f>
        <v>-171.39999999999998</v>
      </c>
      <c r="F21" s="6">
        <f t="shared" ref="F21:P21" si="0">IF(F20=0,0,F20-F19)</f>
        <v>170</v>
      </c>
      <c r="G21" s="6">
        <f t="shared" si="0"/>
        <v>47.399999999999977</v>
      </c>
      <c r="H21" s="6">
        <f t="shared" si="0"/>
        <v>82.800000000000011</v>
      </c>
      <c r="I21" s="6">
        <f t="shared" si="0"/>
        <v>72.199999999999989</v>
      </c>
      <c r="J21" s="6">
        <f t="shared" si="0"/>
        <v>33.600000000000023</v>
      </c>
      <c r="K21" s="6">
        <f t="shared" si="0"/>
        <v>76</v>
      </c>
      <c r="L21" s="6">
        <f t="shared" si="0"/>
        <v>282.39999999999998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593</v>
      </c>
    </row>
    <row r="22" spans="3:17">
      <c r="D22" s="4" t="str">
        <f>'KPI 1a'!D22</f>
        <v>% realisation</v>
      </c>
      <c r="E22" s="10">
        <f>E20/E19</f>
        <v>0.37536443148688048</v>
      </c>
      <c r="F22" s="10">
        <f t="shared" ref="F22:P22" si="1">F20/F19</f>
        <v>1.5782312925170068</v>
      </c>
      <c r="G22" s="10">
        <f t="shared" si="1"/>
        <v>1.1511479591836733</v>
      </c>
      <c r="H22" s="10">
        <f t="shared" si="1"/>
        <v>1.2484993997599041</v>
      </c>
      <c r="I22" s="10">
        <f t="shared" si="1"/>
        <v>1.2046485260770974</v>
      </c>
      <c r="J22" s="10">
        <f t="shared" si="1"/>
        <v>1.0902255639097744</v>
      </c>
      <c r="K22" s="10">
        <f t="shared" si="1"/>
        <v>1.1938775510204083</v>
      </c>
      <c r="L22" s="10">
        <f t="shared" si="1"/>
        <v>1.6861030126336247</v>
      </c>
      <c r="M22" s="10">
        <f t="shared" si="1"/>
        <v>0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6">
        <f>SUM(E22:P22)</f>
        <v>9.5280977365883697</v>
      </c>
    </row>
    <row r="23" spans="3:17">
      <c r="D23" s="4" t="str">
        <f>'KPI 1a'!D23</f>
        <v>Actual 24/25</v>
      </c>
      <c r="E23" s="69">
        <f>Actual2425!D72</f>
        <v>435</v>
      </c>
      <c r="F23" s="69">
        <f>Actual2425!E72</f>
        <v>485</v>
      </c>
      <c r="G23" s="69">
        <f>Actual2425!F72</f>
        <v>565</v>
      </c>
      <c r="H23" s="69">
        <f>Actual2425!G72</f>
        <v>344</v>
      </c>
      <c r="I23" s="69">
        <f>Actual2425!H72</f>
        <v>345</v>
      </c>
      <c r="J23" s="69">
        <f>Actual2425!I72</f>
        <v>314</v>
      </c>
      <c r="K23" s="69">
        <f>Actual2425!J72</f>
        <v>510</v>
      </c>
      <c r="L23" s="69">
        <f>Actual2425!K72</f>
        <v>508</v>
      </c>
      <c r="M23" s="69">
        <f>Actual2425!L72</f>
        <v>477</v>
      </c>
      <c r="N23" s="69">
        <f>Actual2425!M72</f>
        <v>386</v>
      </c>
      <c r="O23" s="69">
        <f>Actual2425!N72</f>
        <v>238</v>
      </c>
      <c r="P23" s="69">
        <f>Actual2425!O72</f>
        <v>242</v>
      </c>
      <c r="Q23" s="69"/>
    </row>
    <row r="24" spans="3:17"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</row>
    <row r="25" spans="3:17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>
      <c r="D26" s="4" t="str">
        <f>D19</f>
        <v>Budget 25/26</v>
      </c>
      <c r="E26" s="6">
        <f>+E19</f>
        <v>274.39999999999998</v>
      </c>
      <c r="F26" s="6">
        <f>+F19+E26</f>
        <v>568.4</v>
      </c>
      <c r="G26" s="6">
        <f>F26+G19</f>
        <v>882</v>
      </c>
      <c r="H26" s="6">
        <f>+H19+G26</f>
        <v>1215.2</v>
      </c>
      <c r="I26" s="6">
        <f>H26+I19</f>
        <v>1568</v>
      </c>
      <c r="J26" s="6">
        <f>+J19+I26</f>
        <v>1940.4</v>
      </c>
      <c r="K26" s="6">
        <f>J26+K19</f>
        <v>2332.4</v>
      </c>
      <c r="L26" s="6">
        <f>+L19+K26</f>
        <v>2744</v>
      </c>
      <c r="M26" s="6">
        <f>L26+M19</f>
        <v>3175.2</v>
      </c>
      <c r="N26" s="6">
        <f>+N19+M26</f>
        <v>3626</v>
      </c>
      <c r="O26" s="6">
        <f>N26+O19</f>
        <v>4096.3999999999996</v>
      </c>
      <c r="P26" s="6">
        <f>+P19+O26</f>
        <v>4586.3999999999996</v>
      </c>
      <c r="Q26" s="6">
        <f>SUM(E26:P26)</f>
        <v>27008.800000000003</v>
      </c>
    </row>
    <row r="27" spans="3:17">
      <c r="D27" s="4" t="str">
        <f>D20</f>
        <v>Actual 25/26</v>
      </c>
      <c r="E27" s="6">
        <f>+E20</f>
        <v>103</v>
      </c>
      <c r="F27" s="6">
        <f>+F20+E27</f>
        <v>567</v>
      </c>
      <c r="G27" s="6">
        <f>+G20+F27</f>
        <v>928</v>
      </c>
      <c r="H27" s="6">
        <f>+H20+G27</f>
        <v>1344</v>
      </c>
      <c r="I27" s="6">
        <f>+I20+H27</f>
        <v>1769</v>
      </c>
      <c r="J27" s="6">
        <f>+J20+I27</f>
        <v>2175</v>
      </c>
      <c r="K27" s="6">
        <f>+K20+J27</f>
        <v>2643</v>
      </c>
      <c r="L27" s="6">
        <f>+L20+K27</f>
        <v>3337</v>
      </c>
      <c r="M27" s="6">
        <f>+M20+L27</f>
        <v>3337</v>
      </c>
      <c r="N27" s="6">
        <f>+N20+M27</f>
        <v>3337</v>
      </c>
      <c r="O27" s="6">
        <f>+O20+N27</f>
        <v>3337</v>
      </c>
      <c r="P27" s="6">
        <f>+P20+O27</f>
        <v>3337</v>
      </c>
      <c r="Q27" s="6">
        <f>SUM(E27:P27)</f>
        <v>26214</v>
      </c>
    </row>
    <row r="28" spans="3:17">
      <c r="D28" s="4" t="str">
        <f>D21</f>
        <v>Difference</v>
      </c>
      <c r="E28" s="6">
        <f>SUM($E21:E21)</f>
        <v>-171.39999999999998</v>
      </c>
      <c r="F28" s="6">
        <f>SUM($E21:F21)</f>
        <v>-1.3999999999999773</v>
      </c>
      <c r="G28" s="6">
        <f>SUM($E21:G21)</f>
        <v>46</v>
      </c>
      <c r="H28" s="6">
        <f>SUM($E21:H21)</f>
        <v>128.80000000000001</v>
      </c>
      <c r="I28" s="6">
        <f>SUM($E21:I21)</f>
        <v>201</v>
      </c>
      <c r="J28" s="6">
        <f>SUM($E21:J21)</f>
        <v>234.60000000000002</v>
      </c>
      <c r="K28" s="6">
        <f>SUM($E21:K21)</f>
        <v>310.60000000000002</v>
      </c>
      <c r="L28" s="6">
        <f>SUM($E21:L21)</f>
        <v>593</v>
      </c>
      <c r="M28" s="6">
        <f>SUM($E21:M21)</f>
        <v>593</v>
      </c>
      <c r="N28" s="6">
        <f>SUM($E21:N21)</f>
        <v>593</v>
      </c>
      <c r="O28" s="6">
        <f>SUM($E21:O21)</f>
        <v>593</v>
      </c>
      <c r="P28" s="6">
        <f>SUM($E21:P21)</f>
        <v>593</v>
      </c>
      <c r="Q28" s="6">
        <f>SUM(E28:P28)</f>
        <v>3713.2</v>
      </c>
    </row>
    <row r="29" spans="3:17">
      <c r="D29" s="4" t="str">
        <f>D22</f>
        <v>% realisation</v>
      </c>
      <c r="E29" s="10">
        <f t="shared" ref="E29:P29" si="3">E27/E26</f>
        <v>0.37536443148688048</v>
      </c>
      <c r="F29" s="10">
        <f t="shared" si="3"/>
        <v>0.99753694581280794</v>
      </c>
      <c r="G29" s="10">
        <f t="shared" si="3"/>
        <v>1.0521541950113378</v>
      </c>
      <c r="H29" s="10">
        <f t="shared" si="3"/>
        <v>1.1059907834101381</v>
      </c>
      <c r="I29" s="10">
        <f t="shared" si="3"/>
        <v>1.128188775510204</v>
      </c>
      <c r="J29" s="10">
        <f t="shared" si="3"/>
        <v>1.1209029066171923</v>
      </c>
      <c r="K29" s="10">
        <f t="shared" si="3"/>
        <v>1.1331675527353797</v>
      </c>
      <c r="L29" s="10">
        <f t="shared" si="3"/>
        <v>1.2161078717201166</v>
      </c>
      <c r="M29" s="10">
        <f t="shared" si="3"/>
        <v>1.0509574200050391</v>
      </c>
      <c r="N29" s="10">
        <f t="shared" si="3"/>
        <v>0.92029784886927746</v>
      </c>
      <c r="O29" s="10">
        <f t="shared" si="3"/>
        <v>0.81461771311395381</v>
      </c>
      <c r="P29" s="10">
        <f t="shared" si="3"/>
        <v>0.72758590615733476</v>
      </c>
      <c r="Q29" s="6">
        <f>SUM(E29:P29)</f>
        <v>11.642872350449663</v>
      </c>
    </row>
    <row r="30" spans="3:17">
      <c r="D30" s="4" t="str">
        <f>D23</f>
        <v>Actual 24/25</v>
      </c>
      <c r="E30" s="6">
        <f>SUM($E23:E23)</f>
        <v>435</v>
      </c>
      <c r="F30" s="6">
        <f>SUM($E23:F23)</f>
        <v>920</v>
      </c>
      <c r="G30" s="6">
        <f>SUM($E23:G23)</f>
        <v>1485</v>
      </c>
      <c r="H30" s="6">
        <f>SUM($E23:H23)</f>
        <v>1829</v>
      </c>
      <c r="I30" s="6">
        <f>SUM($E23:I23)</f>
        <v>2174</v>
      </c>
      <c r="J30" s="6">
        <f>SUM($E23:J23)</f>
        <v>2488</v>
      </c>
      <c r="K30" s="6">
        <f>SUM($E23:K23)</f>
        <v>2998</v>
      </c>
      <c r="L30" s="6">
        <f>SUM($E23:L23)</f>
        <v>3506</v>
      </c>
      <c r="M30" s="6">
        <f>SUM($E23:M23)</f>
        <v>3983</v>
      </c>
      <c r="N30" s="6">
        <f>SUM($E23:N23)</f>
        <v>4369</v>
      </c>
      <c r="O30" s="6">
        <f>SUM($E23:O23)</f>
        <v>4607</v>
      </c>
      <c r="P30" s="6">
        <f>SUM($E23:P23)</f>
        <v>4849</v>
      </c>
    </row>
  </sheetData>
  <mergeCells count="2">
    <mergeCell ref="J4:Q8"/>
    <mergeCell ref="J10:Q15"/>
  </mergeCells>
  <conditionalFormatting sqref="C3">
    <cfRule type="expression" dxfId="233" priority="2">
      <formula>S4&lt;S6</formula>
    </cfRule>
  </conditionalFormatting>
  <conditionalFormatting sqref="C4">
    <cfRule type="expression" dxfId="232" priority="1">
      <formula>AND(S4&gt;=S6,S4&lt;S5)</formula>
    </cfRule>
  </conditionalFormatting>
  <conditionalFormatting sqref="C5">
    <cfRule type="expression" dxfId="231" priority="3">
      <formula>S4&gt;=S5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90689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2">
    <tabColor rgb="FFFFC000"/>
  </sheetPr>
  <dimension ref="A1:S30"/>
  <sheetViews>
    <sheetView zoomScale="90" zoomScaleNormal="90" zoomScalePageLayoutView="90" workbookViewId="0">
      <pane ySplit="2" topLeftCell="A12" activePane="bottomLeft" state="frozen"/>
      <selection activeCell="D31" sqref="D31"/>
      <selection pane="bottomLeft" activeCell="B1" sqref="B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36.1796875" style="4" customWidth="1"/>
    <col min="5" max="16" width="11.1796875" style="4" customWidth="1"/>
    <col min="17" max="17" width="10.453125" style="4" bestFit="1" customWidth="1"/>
    <col min="18" max="18" width="9.1796875" style="4" customWidth="1"/>
    <col min="19" max="16384" width="9.1796875" style="4"/>
  </cols>
  <sheetData>
    <row r="1" spans="1:19" ht="21">
      <c r="A1" s="5" t="s">
        <v>5</v>
      </c>
      <c r="B1" s="5" t="str">
        <f>'Dashboard Production Quality'!A92</f>
        <v>11c</v>
      </c>
      <c r="C1" s="5" t="str">
        <f>'Dashboard Production Quality'!B92</f>
        <v>Power Consumption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19">
      <c r="A2" s="4" t="s">
        <v>15</v>
      </c>
      <c r="C2" s="4" t="s">
        <v>45</v>
      </c>
      <c r="R2" s="7"/>
    </row>
    <row r="3" spans="1:19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>
      <c r="C4" s="2" t="s">
        <v>6</v>
      </c>
      <c r="E4" s="11"/>
      <c r="F4" s="11"/>
      <c r="G4" s="11"/>
      <c r="H4" s="11"/>
      <c r="I4" s="11"/>
      <c r="J4" s="205"/>
      <c r="K4" s="206"/>
      <c r="L4" s="206"/>
      <c r="M4" s="206"/>
      <c r="N4" s="206"/>
      <c r="O4" s="206"/>
      <c r="P4" s="206"/>
      <c r="Q4" s="207"/>
      <c r="R4" s="4" t="s">
        <v>26</v>
      </c>
      <c r="S4" s="6">
        <f>INDEX(E27:P27,Actual_month)</f>
        <v>3407</v>
      </c>
    </row>
    <row r="5" spans="1:19" ht="25.5" customHeight="1">
      <c r="C5" s="2" t="s">
        <v>6</v>
      </c>
      <c r="E5" s="11"/>
      <c r="F5" s="11"/>
      <c r="G5" s="11"/>
      <c r="H5" s="11"/>
      <c r="I5" s="11"/>
      <c r="J5" s="208"/>
      <c r="K5" s="209"/>
      <c r="L5" s="209"/>
      <c r="M5" s="209"/>
      <c r="N5" s="209"/>
      <c r="O5" s="209"/>
      <c r="P5" s="209"/>
      <c r="Q5" s="210"/>
      <c r="R5" s="4" t="s">
        <v>27</v>
      </c>
      <c r="S5" s="6">
        <f>INDEX(E26:P26,Actual_month)</f>
        <v>4200</v>
      </c>
    </row>
    <row r="6" spans="1:19">
      <c r="J6" s="208"/>
      <c r="K6" s="209"/>
      <c r="L6" s="209"/>
      <c r="M6" s="209"/>
      <c r="N6" s="209"/>
      <c r="O6" s="209"/>
      <c r="P6" s="209"/>
      <c r="Q6" s="210"/>
      <c r="R6" s="7">
        <v>0.9</v>
      </c>
      <c r="S6" s="6">
        <f>+S5/R6</f>
        <v>4666.666666666667</v>
      </c>
    </row>
    <row r="7" spans="1:19">
      <c r="J7" s="208"/>
      <c r="K7" s="209"/>
      <c r="L7" s="209"/>
      <c r="M7" s="209"/>
      <c r="N7" s="209"/>
      <c r="O7" s="209"/>
      <c r="P7" s="209"/>
      <c r="Q7" s="210"/>
    </row>
    <row r="8" spans="1:19" ht="15" thickBot="1">
      <c r="J8" s="211"/>
      <c r="K8" s="212"/>
      <c r="L8" s="212"/>
      <c r="M8" s="212"/>
      <c r="N8" s="212"/>
      <c r="O8" s="212"/>
      <c r="P8" s="212"/>
      <c r="Q8" s="213"/>
    </row>
    <row r="9" spans="1:19" ht="15" thickBot="1">
      <c r="J9" s="4" t="s">
        <v>14</v>
      </c>
    </row>
    <row r="10" spans="1:19">
      <c r="J10" s="205"/>
      <c r="K10" s="206"/>
      <c r="L10" s="206"/>
      <c r="M10" s="206"/>
      <c r="N10" s="206"/>
      <c r="O10" s="206"/>
      <c r="P10" s="206"/>
      <c r="Q10" s="207"/>
    </row>
    <row r="11" spans="1:19">
      <c r="J11" s="208"/>
      <c r="K11" s="209"/>
      <c r="L11" s="209"/>
      <c r="M11" s="209"/>
      <c r="N11" s="209"/>
      <c r="O11" s="209"/>
      <c r="P11" s="209"/>
      <c r="Q11" s="210"/>
    </row>
    <row r="12" spans="1:19">
      <c r="J12" s="208"/>
      <c r="K12" s="209"/>
      <c r="L12" s="209"/>
      <c r="M12" s="209"/>
      <c r="N12" s="209"/>
      <c r="O12" s="209"/>
      <c r="P12" s="209"/>
      <c r="Q12" s="210"/>
    </row>
    <row r="13" spans="1:19">
      <c r="J13" s="208"/>
      <c r="K13" s="209"/>
      <c r="L13" s="209"/>
      <c r="M13" s="209"/>
      <c r="N13" s="209"/>
      <c r="O13" s="209"/>
      <c r="P13" s="209"/>
      <c r="Q13" s="210"/>
    </row>
    <row r="14" spans="1:19">
      <c r="J14" s="208"/>
      <c r="K14" s="209"/>
      <c r="L14" s="209"/>
      <c r="M14" s="209"/>
      <c r="N14" s="209"/>
      <c r="O14" s="209"/>
      <c r="P14" s="209"/>
      <c r="Q14" s="210"/>
    </row>
    <row r="15" spans="1:19" ht="15" thickBot="1">
      <c r="J15" s="211"/>
      <c r="K15" s="212"/>
      <c r="L15" s="212"/>
      <c r="M15" s="212"/>
      <c r="N15" s="212"/>
      <c r="O15" s="212"/>
      <c r="P15" s="212"/>
      <c r="Q15" s="213"/>
    </row>
    <row r="18" spans="3:18">
      <c r="C18" s="8" t="s">
        <v>10</v>
      </c>
      <c r="E18" s="12">
        <f>'KPI 20l'!E18</f>
        <v>45839</v>
      </c>
      <c r="F18" s="12">
        <f>'KPI 20l'!F18</f>
        <v>45870</v>
      </c>
      <c r="G18" s="12">
        <f>'KPI 20l'!G18</f>
        <v>45901</v>
      </c>
      <c r="H18" s="12">
        <f>'KPI 20l'!H18</f>
        <v>45931</v>
      </c>
      <c r="I18" s="12">
        <f>'KPI 20l'!I18</f>
        <v>45962</v>
      </c>
      <c r="J18" s="12">
        <f>'KPI 20l'!J18</f>
        <v>45992</v>
      </c>
      <c r="K18" s="12">
        <f>'KPI 20l'!K18</f>
        <v>46023</v>
      </c>
      <c r="L18" s="12">
        <f>'KPI 20l'!L18</f>
        <v>46054</v>
      </c>
      <c r="M18" s="12">
        <f>'KPI 20l'!M18</f>
        <v>46082</v>
      </c>
      <c r="N18" s="12">
        <f>'KPI 20l'!N18</f>
        <v>46113</v>
      </c>
      <c r="O18" s="12">
        <f>'KPI 20l'!O18</f>
        <v>46143</v>
      </c>
      <c r="P18" s="12">
        <f>'KPI 20l'!P18</f>
        <v>46174</v>
      </c>
      <c r="Q18" s="9" t="s">
        <v>0</v>
      </c>
    </row>
    <row r="19" spans="3:18">
      <c r="D19" s="4" t="str">
        <f>'KPI 20l'!D19</f>
        <v>Budget 25/26</v>
      </c>
      <c r="E19" s="53">
        <f>Budget2526!E84</f>
        <v>525</v>
      </c>
      <c r="F19" s="53">
        <f>Budget2526!F84</f>
        <v>525</v>
      </c>
      <c r="G19" s="53">
        <f>Budget2526!G84</f>
        <v>525</v>
      </c>
      <c r="H19" s="53">
        <f>Budget2526!H84</f>
        <v>525</v>
      </c>
      <c r="I19" s="53">
        <f>Budget2526!I84</f>
        <v>525</v>
      </c>
      <c r="J19" s="53">
        <f>Budget2526!J84</f>
        <v>525</v>
      </c>
      <c r="K19" s="53">
        <f>Budget2526!K84</f>
        <v>525</v>
      </c>
      <c r="L19" s="53">
        <f>Budget2526!L84</f>
        <v>525</v>
      </c>
      <c r="M19" s="53">
        <f>Budget2526!M84</f>
        <v>525</v>
      </c>
      <c r="N19" s="53">
        <f>Budget2526!N84</f>
        <v>525</v>
      </c>
      <c r="O19" s="53">
        <f>Budget2526!O84</f>
        <v>525</v>
      </c>
      <c r="P19" s="53">
        <f>Budget2526!P84</f>
        <v>525</v>
      </c>
      <c r="Q19" s="53">
        <f>SUM(E19:P19)</f>
        <v>6300</v>
      </c>
    </row>
    <row r="20" spans="3:18">
      <c r="D20" s="4" t="str">
        <f>'KPI 20l'!D20</f>
        <v>Actual 25/26</v>
      </c>
      <c r="E20" s="53">
        <f>'ACTUAL 2526'!D84</f>
        <v>140</v>
      </c>
      <c r="F20" s="53">
        <f>'ACTUAL 2526'!E84</f>
        <v>645</v>
      </c>
      <c r="G20" s="53">
        <f>'ACTUAL 2526'!F84</f>
        <v>289</v>
      </c>
      <c r="H20" s="53">
        <f>'ACTUAL 2526'!G84</f>
        <v>440</v>
      </c>
      <c r="I20" s="53">
        <f>'ACTUAL 2526'!H84</f>
        <v>326</v>
      </c>
      <c r="J20" s="53">
        <f>'ACTUAL 2526'!I84</f>
        <v>325</v>
      </c>
      <c r="K20" s="53">
        <f>'ACTUAL 2526'!J84</f>
        <v>374</v>
      </c>
      <c r="L20" s="53">
        <f>'ACTUAL 2526'!K84</f>
        <v>868</v>
      </c>
      <c r="M20" s="53">
        <f>'ACTUAL 2526'!L84</f>
        <v>0</v>
      </c>
      <c r="N20" s="53">
        <f>'ACTUAL 2526'!M84</f>
        <v>0</v>
      </c>
      <c r="O20" s="53">
        <f>'ACTUAL 2526'!N84</f>
        <v>0</v>
      </c>
      <c r="P20" s="53">
        <f>'ACTUAL 2526'!O84</f>
        <v>0</v>
      </c>
      <c r="Q20" s="53">
        <f>SUM(E20:P20)</f>
        <v>3407</v>
      </c>
      <c r="R20" s="7"/>
    </row>
    <row r="21" spans="3:18">
      <c r="D21" s="4" t="str">
        <f>'KPI 20l'!D21</f>
        <v>Difference</v>
      </c>
      <c r="E21" s="53">
        <f t="shared" ref="E21:P21" si="0">IF(E20=0,0,E20-E19)</f>
        <v>-385</v>
      </c>
      <c r="F21" s="53">
        <f t="shared" si="0"/>
        <v>120</v>
      </c>
      <c r="G21" s="53">
        <f t="shared" si="0"/>
        <v>-236</v>
      </c>
      <c r="H21" s="53">
        <f t="shared" si="0"/>
        <v>-85</v>
      </c>
      <c r="I21" s="53">
        <f>IF(I20=0,0,I20-I19)</f>
        <v>-199</v>
      </c>
      <c r="J21" s="53">
        <f t="shared" si="0"/>
        <v>-200</v>
      </c>
      <c r="K21" s="53">
        <f t="shared" si="0"/>
        <v>-151</v>
      </c>
      <c r="L21" s="53">
        <f t="shared" si="0"/>
        <v>343</v>
      </c>
      <c r="M21" s="53">
        <f t="shared" si="0"/>
        <v>0</v>
      </c>
      <c r="N21" s="53">
        <f t="shared" si="0"/>
        <v>0</v>
      </c>
      <c r="O21" s="53">
        <f t="shared" si="0"/>
        <v>0</v>
      </c>
      <c r="P21" s="53">
        <f t="shared" si="0"/>
        <v>0</v>
      </c>
      <c r="Q21" s="53">
        <f>SUM(E21:P21)</f>
        <v>-793</v>
      </c>
    </row>
    <row r="22" spans="3:18">
      <c r="D22" s="4" t="str">
        <f>'KPI 20l'!D22</f>
        <v>% realisation</v>
      </c>
      <c r="E22" s="52">
        <f>E20/E19</f>
        <v>0.26666666666666666</v>
      </c>
      <c r="F22" s="52">
        <f t="shared" ref="F22:P22" si="1">F20/F19</f>
        <v>1.2285714285714286</v>
      </c>
      <c r="G22" s="52">
        <f t="shared" si="1"/>
        <v>0.55047619047619045</v>
      </c>
      <c r="H22" s="52">
        <f t="shared" si="1"/>
        <v>0.83809523809523812</v>
      </c>
      <c r="I22" s="52">
        <f t="shared" si="1"/>
        <v>0.62095238095238092</v>
      </c>
      <c r="J22" s="52">
        <f t="shared" si="1"/>
        <v>0.61904761904761907</v>
      </c>
      <c r="K22" s="52">
        <f t="shared" si="1"/>
        <v>0.71238095238095234</v>
      </c>
      <c r="L22" s="52">
        <f t="shared" si="1"/>
        <v>1.6533333333333333</v>
      </c>
      <c r="M22" s="52">
        <f t="shared" si="1"/>
        <v>0</v>
      </c>
      <c r="N22" s="52">
        <f t="shared" si="1"/>
        <v>0</v>
      </c>
      <c r="O22" s="52">
        <f t="shared" si="1"/>
        <v>0</v>
      </c>
      <c r="P22" s="52">
        <f t="shared" si="1"/>
        <v>0</v>
      </c>
      <c r="Q22" s="53">
        <f>SUM(E22:P22)</f>
        <v>6.489523809523809</v>
      </c>
    </row>
    <row r="23" spans="3:18">
      <c r="D23" s="4" t="str">
        <f>'KPI 1a'!D23</f>
        <v>Actual 24/25</v>
      </c>
      <c r="E23" s="1">
        <f>Actual2425!D73</f>
        <v>543</v>
      </c>
      <c r="F23" s="1">
        <f>Actual2425!E73</f>
        <v>581</v>
      </c>
      <c r="G23" s="1">
        <f>Actual2425!F73</f>
        <v>676</v>
      </c>
      <c r="H23" s="1">
        <f>Actual2425!G73</f>
        <v>411</v>
      </c>
      <c r="I23" s="1">
        <f>Actual2425!H73</f>
        <v>412</v>
      </c>
      <c r="J23" s="1">
        <f>Actual2425!I73</f>
        <v>275</v>
      </c>
      <c r="K23" s="1">
        <f>Actual2425!J73</f>
        <v>415</v>
      </c>
      <c r="L23" s="1">
        <f>Actual2425!K73</f>
        <v>482</v>
      </c>
      <c r="M23" s="1">
        <f>Actual2425!L73</f>
        <v>452</v>
      </c>
      <c r="N23" s="1">
        <f>Actual2425!M73</f>
        <v>380</v>
      </c>
      <c r="O23" s="1">
        <f>Actual2425!N73</f>
        <v>236</v>
      </c>
      <c r="P23" s="1">
        <v>0</v>
      </c>
      <c r="Q23" s="53">
        <f>SUM(E23:P23)</f>
        <v>4863</v>
      </c>
    </row>
    <row r="24" spans="3:18"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spans="3:18">
      <c r="C25" s="8" t="s">
        <v>4</v>
      </c>
      <c r="E25" s="12">
        <f>E18</f>
        <v>45839</v>
      </c>
      <c r="F25" s="12">
        <f t="shared" ref="F25:P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/>
    </row>
    <row r="26" spans="3:18">
      <c r="D26" s="4" t="str">
        <f>D19</f>
        <v>Budget 25/26</v>
      </c>
      <c r="E26" s="53">
        <f>+E19</f>
        <v>525</v>
      </c>
      <c r="F26" s="53">
        <f>+E26+F19</f>
        <v>1050</v>
      </c>
      <c r="G26" s="53">
        <f>+F26+G19</f>
        <v>1575</v>
      </c>
      <c r="H26" s="53">
        <f t="shared" ref="F26:P27" si="3">+G26+H19</f>
        <v>2100</v>
      </c>
      <c r="I26" s="53">
        <f t="shared" si="3"/>
        <v>2625</v>
      </c>
      <c r="J26" s="53">
        <f t="shared" si="3"/>
        <v>3150</v>
      </c>
      <c r="K26" s="53">
        <f t="shared" si="3"/>
        <v>3675</v>
      </c>
      <c r="L26" s="53">
        <f t="shared" si="3"/>
        <v>4200</v>
      </c>
      <c r="M26" s="53">
        <f t="shared" si="3"/>
        <v>4725</v>
      </c>
      <c r="N26" s="53">
        <f t="shared" si="3"/>
        <v>5250</v>
      </c>
      <c r="O26" s="53">
        <f t="shared" si="3"/>
        <v>5775</v>
      </c>
      <c r="P26" s="53">
        <f t="shared" si="3"/>
        <v>6300</v>
      </c>
      <c r="Q26" s="6"/>
    </row>
    <row r="27" spans="3:18">
      <c r="D27" s="4" t="str">
        <f>D20</f>
        <v>Actual 25/26</v>
      </c>
      <c r="E27" s="53">
        <f>+E20</f>
        <v>140</v>
      </c>
      <c r="F27" s="53">
        <f t="shared" si="3"/>
        <v>785</v>
      </c>
      <c r="G27" s="53">
        <f>+F27+G20</f>
        <v>1074</v>
      </c>
      <c r="H27" s="53">
        <f t="shared" si="3"/>
        <v>1514</v>
      </c>
      <c r="I27" s="53">
        <f t="shared" si="3"/>
        <v>1840</v>
      </c>
      <c r="J27" s="53">
        <f t="shared" si="3"/>
        <v>2165</v>
      </c>
      <c r="K27" s="53">
        <f t="shared" si="3"/>
        <v>2539</v>
      </c>
      <c r="L27" s="53">
        <f t="shared" si="3"/>
        <v>3407</v>
      </c>
      <c r="M27" s="53">
        <f t="shared" si="3"/>
        <v>3407</v>
      </c>
      <c r="N27" s="53">
        <f t="shared" si="3"/>
        <v>3407</v>
      </c>
      <c r="O27" s="53">
        <f t="shared" si="3"/>
        <v>3407</v>
      </c>
      <c r="P27" s="53">
        <f t="shared" si="3"/>
        <v>3407</v>
      </c>
      <c r="Q27" s="6"/>
    </row>
    <row r="28" spans="3:18">
      <c r="D28" s="4" t="str">
        <f>D21</f>
        <v>Difference</v>
      </c>
      <c r="E28" s="53">
        <f t="shared" ref="E28:P28" si="4">IF(E27=0,0,E27-E26)</f>
        <v>-385</v>
      </c>
      <c r="F28" s="53">
        <f t="shared" si="4"/>
        <v>-265</v>
      </c>
      <c r="G28" s="53">
        <f t="shared" si="4"/>
        <v>-501</v>
      </c>
      <c r="H28" s="53">
        <f t="shared" si="4"/>
        <v>-586</v>
      </c>
      <c r="I28" s="53">
        <f t="shared" si="4"/>
        <v>-785</v>
      </c>
      <c r="J28" s="53">
        <f t="shared" si="4"/>
        <v>-985</v>
      </c>
      <c r="K28" s="53">
        <f t="shared" si="4"/>
        <v>-1136</v>
      </c>
      <c r="L28" s="53">
        <f t="shared" si="4"/>
        <v>-793</v>
      </c>
      <c r="M28" s="53">
        <f t="shared" si="4"/>
        <v>-1318</v>
      </c>
      <c r="N28" s="53">
        <f t="shared" si="4"/>
        <v>-1843</v>
      </c>
      <c r="O28" s="53">
        <f t="shared" si="4"/>
        <v>-2368</v>
      </c>
      <c r="P28" s="53">
        <f t="shared" si="4"/>
        <v>-2893</v>
      </c>
      <c r="Q28" s="6"/>
    </row>
    <row r="29" spans="3:18">
      <c r="D29" s="4" t="str">
        <f>D22</f>
        <v>% realisation</v>
      </c>
      <c r="E29" s="52">
        <f>E27/E26</f>
        <v>0.26666666666666666</v>
      </c>
      <c r="F29" s="52">
        <f t="shared" ref="F29:P29" si="5">F27/F26</f>
        <v>0.74761904761904763</v>
      </c>
      <c r="G29" s="52">
        <f t="shared" si="5"/>
        <v>0.6819047619047619</v>
      </c>
      <c r="H29" s="52">
        <f t="shared" si="5"/>
        <v>0.7209523809523809</v>
      </c>
      <c r="I29" s="52">
        <f t="shared" si="5"/>
        <v>0.70095238095238099</v>
      </c>
      <c r="J29" s="52">
        <f t="shared" si="5"/>
        <v>0.6873015873015873</v>
      </c>
      <c r="K29" s="52">
        <f t="shared" si="5"/>
        <v>0.69088435374149659</v>
      </c>
      <c r="L29" s="52">
        <f t="shared" si="5"/>
        <v>0.81119047619047624</v>
      </c>
      <c r="M29" s="52">
        <f t="shared" si="5"/>
        <v>0.72105820105820106</v>
      </c>
      <c r="N29" s="52">
        <f t="shared" si="5"/>
        <v>0.64895238095238095</v>
      </c>
      <c r="O29" s="52">
        <f t="shared" si="5"/>
        <v>0.5899567099567099</v>
      </c>
      <c r="P29" s="52">
        <f t="shared" si="5"/>
        <v>0.54079365079365083</v>
      </c>
      <c r="Q29" s="6"/>
    </row>
    <row r="30" spans="3:18">
      <c r="D30" s="4" t="str">
        <f>'KPI 1a'!D30</f>
        <v>Actual 24/25</v>
      </c>
      <c r="E30" s="53">
        <f>+E23</f>
        <v>543</v>
      </c>
      <c r="F30" s="53">
        <f t="shared" ref="F30:P30" si="6">+E30+F23</f>
        <v>1124</v>
      </c>
      <c r="G30" s="53">
        <f t="shared" si="6"/>
        <v>1800</v>
      </c>
      <c r="H30" s="53">
        <f t="shared" si="6"/>
        <v>2211</v>
      </c>
      <c r="I30" s="53">
        <f t="shared" si="6"/>
        <v>2623</v>
      </c>
      <c r="J30" s="53">
        <f t="shared" si="6"/>
        <v>2898</v>
      </c>
      <c r="K30" s="53">
        <f t="shared" si="6"/>
        <v>3313</v>
      </c>
      <c r="L30" s="53">
        <f t="shared" si="6"/>
        <v>3795</v>
      </c>
      <c r="M30" s="53">
        <f t="shared" si="6"/>
        <v>4247</v>
      </c>
      <c r="N30" s="53">
        <f t="shared" si="6"/>
        <v>4627</v>
      </c>
      <c r="O30" s="53">
        <f t="shared" si="6"/>
        <v>4863</v>
      </c>
      <c r="P30" s="53">
        <f t="shared" si="6"/>
        <v>4863</v>
      </c>
      <c r="Q30" s="6"/>
    </row>
  </sheetData>
  <mergeCells count="2">
    <mergeCell ref="J4:Q8"/>
    <mergeCell ref="J10:Q15"/>
  </mergeCells>
  <conditionalFormatting sqref="C3">
    <cfRule type="expression" dxfId="230" priority="2">
      <formula>S4&gt;S6</formula>
    </cfRule>
  </conditionalFormatting>
  <conditionalFormatting sqref="C4">
    <cfRule type="expression" dxfId="229" priority="1">
      <formula>AND(S4&gt;S5,S4&lt;=S6)</formula>
    </cfRule>
  </conditionalFormatting>
  <conditionalFormatting sqref="C5">
    <cfRule type="expression" dxfId="228" priority="3">
      <formula>S4&lt;=S5</formula>
    </cfRule>
  </conditionalFormatting>
  <hyperlinks>
    <hyperlink ref="L1" location="'Dashboard Production Quality'!A1" display="Dashboard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7345" r:id="rId4" name="Spinner 1">
              <controlPr defaultSize="0" autoPict="0">
                <anchor moveWithCells="1" sizeWithCells="1">
                  <from>
                    <xdr:col>9</xdr:col>
                    <xdr:colOff>0</xdr:colOff>
                    <xdr:row>0</xdr:row>
                    <xdr:rowOff>0</xdr:rowOff>
                  </from>
                  <to>
                    <xdr:col>9</xdr:col>
                    <xdr:colOff>603250</xdr:colOff>
                    <xdr:row>1</xdr:row>
                    <xdr:rowOff>184150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3">
    <tabColor rgb="FFFFC000"/>
  </sheetPr>
  <dimension ref="A1:S30"/>
  <sheetViews>
    <sheetView zoomScale="90" zoomScaleNormal="90" zoomScalePageLayoutView="90" workbookViewId="0">
      <pane ySplit="2" topLeftCell="A3" activePane="bottomLeft" state="frozen"/>
      <selection activeCell="D31" sqref="D31"/>
      <selection pane="bottomLeft" activeCell="L1" sqref="L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19" ht="21">
      <c r="A1" s="5" t="s">
        <v>5</v>
      </c>
      <c r="B1" s="5" t="str">
        <f>'Dashboard Production Quality'!A93</f>
        <v>11d</v>
      </c>
      <c r="C1" s="5" t="str">
        <f>'Dashboard Production Quality'!B93</f>
        <v>Power  Efficiency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19">
      <c r="A2" s="4" t="s">
        <v>15</v>
      </c>
      <c r="C2" s="4" t="s">
        <v>46</v>
      </c>
      <c r="R2" s="7"/>
    </row>
    <row r="3" spans="1:19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>
      <c r="C4" s="2" t="s">
        <v>6</v>
      </c>
      <c r="E4" s="11"/>
      <c r="F4" s="11"/>
      <c r="G4" s="11"/>
      <c r="H4" s="11"/>
      <c r="I4" s="11"/>
      <c r="J4" s="205"/>
      <c r="K4" s="206"/>
      <c r="L4" s="206"/>
      <c r="M4" s="206"/>
      <c r="N4" s="206"/>
      <c r="O4" s="206"/>
      <c r="P4" s="206"/>
      <c r="Q4" s="207"/>
      <c r="R4" s="4" t="s">
        <v>26</v>
      </c>
      <c r="S4" s="56">
        <f>INDEX(E27:P27,Actual_month)</f>
        <v>1.0281216283484353</v>
      </c>
    </row>
    <row r="5" spans="1:19" ht="25.5" customHeight="1">
      <c r="C5" s="2" t="s">
        <v>6</v>
      </c>
      <c r="E5" s="11"/>
      <c r="F5" s="11"/>
      <c r="G5" s="11"/>
      <c r="H5" s="11"/>
      <c r="I5" s="11"/>
      <c r="J5" s="208"/>
      <c r="K5" s="209"/>
      <c r="L5" s="209"/>
      <c r="M5" s="209"/>
      <c r="N5" s="209"/>
      <c r="O5" s="209"/>
      <c r="P5" s="209"/>
      <c r="Q5" s="210"/>
      <c r="R5" s="4" t="s">
        <v>27</v>
      </c>
      <c r="S5" s="54">
        <f>INDEX(E26:P26,Actual_month)</f>
        <v>1.5265193659700722</v>
      </c>
    </row>
    <row r="6" spans="1:19">
      <c r="J6" s="208"/>
      <c r="K6" s="209"/>
      <c r="L6" s="209"/>
      <c r="M6" s="209"/>
      <c r="N6" s="209"/>
      <c r="O6" s="209"/>
      <c r="P6" s="209"/>
      <c r="Q6" s="210"/>
      <c r="R6" s="7">
        <v>0.9</v>
      </c>
      <c r="S6" s="54">
        <f>+S5/R6</f>
        <v>1.6961326288556358</v>
      </c>
    </row>
    <row r="7" spans="1:19">
      <c r="J7" s="208"/>
      <c r="K7" s="209"/>
      <c r="L7" s="209"/>
      <c r="M7" s="209"/>
      <c r="N7" s="209"/>
      <c r="O7" s="209"/>
      <c r="P7" s="209"/>
      <c r="Q7" s="210"/>
    </row>
    <row r="8" spans="1:19" ht="15" thickBot="1">
      <c r="J8" s="211"/>
      <c r="K8" s="212"/>
      <c r="L8" s="212"/>
      <c r="M8" s="212"/>
      <c r="N8" s="212"/>
      <c r="O8" s="212"/>
      <c r="P8" s="212"/>
      <c r="Q8" s="213"/>
    </row>
    <row r="9" spans="1:19" ht="15" thickBot="1">
      <c r="J9" s="4" t="s">
        <v>14</v>
      </c>
    </row>
    <row r="10" spans="1:19">
      <c r="J10" s="205"/>
      <c r="K10" s="206"/>
      <c r="L10" s="206"/>
      <c r="M10" s="206"/>
      <c r="N10" s="206"/>
      <c r="O10" s="206"/>
      <c r="P10" s="206"/>
      <c r="Q10" s="207"/>
    </row>
    <row r="11" spans="1:19">
      <c r="J11" s="208"/>
      <c r="K11" s="209"/>
      <c r="L11" s="209"/>
      <c r="M11" s="209"/>
      <c r="N11" s="209"/>
      <c r="O11" s="209"/>
      <c r="P11" s="209"/>
      <c r="Q11" s="210"/>
    </row>
    <row r="12" spans="1:19">
      <c r="J12" s="208"/>
      <c r="K12" s="209"/>
      <c r="L12" s="209"/>
      <c r="M12" s="209"/>
      <c r="N12" s="209"/>
      <c r="O12" s="209"/>
      <c r="P12" s="209"/>
      <c r="Q12" s="210"/>
    </row>
    <row r="13" spans="1:19">
      <c r="J13" s="208"/>
      <c r="K13" s="209"/>
      <c r="L13" s="209"/>
      <c r="M13" s="209"/>
      <c r="N13" s="209"/>
      <c r="O13" s="209"/>
      <c r="P13" s="209"/>
      <c r="Q13" s="210"/>
    </row>
    <row r="14" spans="1:19">
      <c r="J14" s="208"/>
      <c r="K14" s="209"/>
      <c r="L14" s="209"/>
      <c r="M14" s="209"/>
      <c r="N14" s="209"/>
      <c r="O14" s="209"/>
      <c r="P14" s="209"/>
      <c r="Q14" s="210"/>
    </row>
    <row r="15" spans="1:19" ht="15" thickBot="1">
      <c r="J15" s="211"/>
      <c r="K15" s="212"/>
      <c r="L15" s="212"/>
      <c r="M15" s="212"/>
      <c r="N15" s="212"/>
      <c r="O15" s="212"/>
      <c r="P15" s="212"/>
      <c r="Q15" s="213"/>
    </row>
    <row r="18" spans="3:17">
      <c r="C18" s="8" t="s">
        <v>10</v>
      </c>
      <c r="E18" s="12">
        <f>'KPI 6c'!E18</f>
        <v>45839</v>
      </c>
      <c r="F18" s="12">
        <f>'KPI 6c'!F18</f>
        <v>45870</v>
      </c>
      <c r="G18" s="12">
        <f>'KPI 6c'!G18</f>
        <v>45901</v>
      </c>
      <c r="H18" s="12">
        <f>'KPI 6c'!H18</f>
        <v>45931</v>
      </c>
      <c r="I18" s="12">
        <f>'KPI 6c'!I18</f>
        <v>45962</v>
      </c>
      <c r="J18" s="12">
        <f>'KPI 6c'!J18</f>
        <v>45992</v>
      </c>
      <c r="K18" s="12">
        <f>'KPI 6c'!K18</f>
        <v>46023</v>
      </c>
      <c r="L18" s="12">
        <f>'KPI 6c'!L18</f>
        <v>46054</v>
      </c>
      <c r="M18" s="12">
        <f>'KPI 6c'!M18</f>
        <v>46082</v>
      </c>
      <c r="N18" s="12">
        <f>'KPI 6c'!N18</f>
        <v>46113</v>
      </c>
      <c r="O18" s="12">
        <f>'KPI 6c'!O18</f>
        <v>46143</v>
      </c>
      <c r="P18" s="12">
        <f>'KPI 6c'!P18</f>
        <v>46174</v>
      </c>
      <c r="Q18" s="9"/>
    </row>
    <row r="19" spans="3:17">
      <c r="D19" s="4" t="str">
        <f>'KPI 6c'!D19</f>
        <v>Budget 25/26</v>
      </c>
      <c r="E19" s="69">
        <f>Budget2526!E85</f>
        <v>1.875</v>
      </c>
      <c r="F19" s="69">
        <f>Budget2526!F85</f>
        <v>1.75</v>
      </c>
      <c r="G19" s="69">
        <f>Budget2526!G85</f>
        <v>1.640625</v>
      </c>
      <c r="H19" s="69">
        <f>Budget2526!H85</f>
        <v>1.5441176470588236</v>
      </c>
      <c r="I19" s="69">
        <f>Budget2526!I85</f>
        <v>1.4583333333333333</v>
      </c>
      <c r="J19" s="69">
        <f>Budget2526!J85</f>
        <v>1.381578947368421</v>
      </c>
      <c r="K19" s="69">
        <f>Budget2526!K85</f>
        <v>1.3125</v>
      </c>
      <c r="L19" s="69">
        <f>Budget2526!L85</f>
        <v>1.25</v>
      </c>
      <c r="M19" s="69">
        <f>Budget2526!M85</f>
        <v>1.1931818181818181</v>
      </c>
      <c r="N19" s="69">
        <f>Budget2526!N85</f>
        <v>1.1413043478260869</v>
      </c>
      <c r="O19" s="69">
        <f>Budget2526!O85</f>
        <v>1.09375</v>
      </c>
      <c r="P19" s="69">
        <f>Budget2526!P85</f>
        <v>1.05</v>
      </c>
      <c r="Q19" s="54"/>
    </row>
    <row r="20" spans="3:17">
      <c r="D20" s="4" t="str">
        <f>'KPI 6c'!D20</f>
        <v>Actual 25/26</v>
      </c>
      <c r="E20" s="69">
        <f>'ACTUAL 2526'!D85</f>
        <v>1.3592233009708738</v>
      </c>
      <c r="F20" s="69">
        <f>'ACTUAL 2526'!E85</f>
        <v>1.3900862068965518</v>
      </c>
      <c r="G20" s="69">
        <f>'ACTUAL 2526'!F85</f>
        <v>0.80055401662049863</v>
      </c>
      <c r="H20" s="69">
        <f>'ACTUAL 2526'!G85</f>
        <v>1.0576923076923077</v>
      </c>
      <c r="I20" s="69">
        <f>'ACTUAL 2526'!H85</f>
        <v>0.76705882352941179</v>
      </c>
      <c r="J20" s="69">
        <f>'ACTUAL 2526'!I85</f>
        <v>0.80049261083743839</v>
      </c>
      <c r="K20" s="69">
        <f>'ACTUAL 2526'!J85</f>
        <v>0.79914529914529919</v>
      </c>
      <c r="L20" s="69">
        <f>'ACTUAL 2526'!K85</f>
        <v>1.2507204610951008</v>
      </c>
      <c r="M20" s="69" t="e">
        <f>'ACTUAL 2526'!L85</f>
        <v>#DIV/0!</v>
      </c>
      <c r="N20" s="69" t="e">
        <f>'ACTUAL 2526'!M85</f>
        <v>#DIV/0!</v>
      </c>
      <c r="O20" s="69" t="e">
        <f>'ACTUAL 2526'!N85</f>
        <v>#DIV/0!</v>
      </c>
      <c r="P20" s="69" t="e">
        <f>'ACTUAL 2526'!O85</f>
        <v>#DIV/0!</v>
      </c>
      <c r="Q20" s="54"/>
    </row>
    <row r="21" spans="3:17">
      <c r="D21" s="4" t="str">
        <f>'KPI 6c'!D21</f>
        <v>Difference</v>
      </c>
      <c r="E21" s="69">
        <f>IF(E20=0,0,E20-E19)</f>
        <v>-0.51577669902912615</v>
      </c>
      <c r="F21" s="69">
        <f t="shared" ref="F21:P21" si="0">IF(F20=0,0,F20-F19)</f>
        <v>-0.35991379310344818</v>
      </c>
      <c r="G21" s="69">
        <f t="shared" si="0"/>
        <v>-0.84007098337950137</v>
      </c>
      <c r="H21" s="69">
        <f t="shared" si="0"/>
        <v>-0.48642533936651589</v>
      </c>
      <c r="I21" s="69">
        <f t="shared" si="0"/>
        <v>-0.69127450980392147</v>
      </c>
      <c r="J21" s="69">
        <f t="shared" si="0"/>
        <v>-0.58108633653098263</v>
      </c>
      <c r="K21" s="69">
        <f t="shared" si="0"/>
        <v>-0.51335470085470081</v>
      </c>
      <c r="L21" s="69">
        <f t="shared" si="0"/>
        <v>7.2046109510082168E-4</v>
      </c>
      <c r="M21" s="69" t="e">
        <f t="shared" si="0"/>
        <v>#DIV/0!</v>
      </c>
      <c r="N21" s="69" t="e">
        <f t="shared" si="0"/>
        <v>#DIV/0!</v>
      </c>
      <c r="O21" s="69" t="e">
        <f t="shared" si="0"/>
        <v>#DIV/0!</v>
      </c>
      <c r="P21" s="69" t="e">
        <f t="shared" si="0"/>
        <v>#DIV/0!</v>
      </c>
      <c r="Q21" s="54"/>
    </row>
    <row r="22" spans="3:17">
      <c r="D22" s="4" t="str">
        <f>'KPI 6c'!D22</f>
        <v>% realisation</v>
      </c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</row>
    <row r="23" spans="3:17">
      <c r="D23" s="4" t="str">
        <f>'KPI 1a'!D23</f>
        <v>Actual 24/25</v>
      </c>
      <c r="E23" s="10">
        <f>Actual2425!D74</f>
        <v>1.2482758620689656</v>
      </c>
      <c r="F23" s="10">
        <f>Actual2425!E74</f>
        <v>1.1979381443298969</v>
      </c>
      <c r="G23" s="10">
        <f>Actual2425!F74</f>
        <v>1.1964601769911505</v>
      </c>
      <c r="H23" s="10">
        <f>Actual2425!G74</f>
        <v>1.194767441860465</v>
      </c>
      <c r="I23" s="10">
        <f>Actual2425!H74</f>
        <v>1.1942028985507247</v>
      </c>
      <c r="J23" s="10">
        <f>Actual2425!I74</f>
        <v>0.87579617834394907</v>
      </c>
      <c r="K23" s="10">
        <f>Actual2425!J74</f>
        <v>0.81372549019607843</v>
      </c>
      <c r="L23" s="10">
        <f>Actual2425!K74</f>
        <v>0.94881889763779526</v>
      </c>
      <c r="M23" s="10">
        <f>Actual2425!L74</f>
        <v>0.94758909853249473</v>
      </c>
      <c r="N23" s="10">
        <f>Actual2425!M74</f>
        <v>0.98445595854922274</v>
      </c>
      <c r="O23" s="10">
        <f>Actual2425!N74</f>
        <v>0.99159663865546221</v>
      </c>
      <c r="P23" s="10">
        <f>Actual2425!O74</f>
        <v>0.98445595854922285</v>
      </c>
      <c r="Q23" s="54"/>
    </row>
    <row r="24" spans="3:17"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</row>
    <row r="25" spans="3:17">
      <c r="C25" s="8" t="s">
        <v>4</v>
      </c>
      <c r="E25" s="12">
        <f>E18</f>
        <v>45839</v>
      </c>
      <c r="F25" s="12">
        <f t="shared" ref="F25:P25" si="1">F18</f>
        <v>45870</v>
      </c>
      <c r="G25" s="12">
        <f t="shared" si="1"/>
        <v>45901</v>
      </c>
      <c r="H25" s="12">
        <f t="shared" si="1"/>
        <v>45931</v>
      </c>
      <c r="I25" s="12">
        <f t="shared" si="1"/>
        <v>45962</v>
      </c>
      <c r="J25" s="12">
        <f t="shared" si="1"/>
        <v>45992</v>
      </c>
      <c r="K25" s="12">
        <f t="shared" si="1"/>
        <v>46023</v>
      </c>
      <c r="L25" s="12">
        <f t="shared" si="1"/>
        <v>46054</v>
      </c>
      <c r="M25" s="12">
        <f t="shared" si="1"/>
        <v>46082</v>
      </c>
      <c r="N25" s="12">
        <f t="shared" si="1"/>
        <v>46113</v>
      </c>
      <c r="O25" s="12">
        <f t="shared" si="1"/>
        <v>46143</v>
      </c>
      <c r="P25" s="12">
        <f t="shared" si="1"/>
        <v>46174</v>
      </c>
    </row>
    <row r="26" spans="3:17">
      <c r="D26" s="4" t="str">
        <f>D19</f>
        <v>Budget 25/26</v>
      </c>
      <c r="E26" s="69">
        <f>+E19</f>
        <v>1.875</v>
      </c>
      <c r="F26" s="69">
        <f>AVERAGE($E19:F19)</f>
        <v>1.8125</v>
      </c>
      <c r="G26" s="69">
        <f>AVERAGE($E19:G19)</f>
        <v>1.7552083333333333</v>
      </c>
      <c r="H26" s="69">
        <f>AVERAGE($E19:H19)</f>
        <v>1.7024356617647058</v>
      </c>
      <c r="I26" s="69">
        <f>AVERAGE($E19:I19)</f>
        <v>1.6536151960784313</v>
      </c>
      <c r="J26" s="69">
        <f>AVERAGE($E19:J19)</f>
        <v>1.6082758212934296</v>
      </c>
      <c r="K26" s="69">
        <f>AVERAGE($E19:K19)</f>
        <v>1.5660221325372254</v>
      </c>
      <c r="L26" s="69">
        <f>AVERAGE($E19:L19)</f>
        <v>1.5265193659700722</v>
      </c>
      <c r="M26" s="69">
        <f>AVERAGE($E19:M19)</f>
        <v>1.4894818606602662</v>
      </c>
      <c r="N26" s="69">
        <f>+M26+N19</f>
        <v>2.6307862084863531</v>
      </c>
      <c r="O26" s="69">
        <f>+N26+O19</f>
        <v>3.7245362084863531</v>
      </c>
      <c r="P26" s="69">
        <f>+O26+P19</f>
        <v>4.774536208486353</v>
      </c>
    </row>
    <row r="27" spans="3:17">
      <c r="D27" s="4" t="str">
        <f>D20</f>
        <v>Actual 25/26</v>
      </c>
      <c r="E27" s="69">
        <f>+E20</f>
        <v>1.3592233009708738</v>
      </c>
      <c r="F27" s="69">
        <f>AVERAGE($E20:F20)</f>
        <v>1.3746547539337128</v>
      </c>
      <c r="G27" s="69">
        <f>AVERAGE($E20:G20)</f>
        <v>1.1832878414959749</v>
      </c>
      <c r="H27" s="69">
        <f>AVERAGE($E20:H20)</f>
        <v>1.151888958045058</v>
      </c>
      <c r="I27" s="69">
        <f>AVERAGE($E20:I20)</f>
        <v>1.0749229311419288</v>
      </c>
      <c r="J27" s="69">
        <f>AVERAGE($E20:J20)</f>
        <v>1.0291845444245138</v>
      </c>
      <c r="K27" s="69">
        <f>AVERAGE($E20:K20)</f>
        <v>0.99632179509891172</v>
      </c>
      <c r="L27" s="69">
        <f>AVERAGE($E20:L20)</f>
        <v>1.0281216283484353</v>
      </c>
      <c r="M27" s="69" t="e">
        <f>AVERAGE($E20:M20)</f>
        <v>#DIV/0!</v>
      </c>
      <c r="N27" s="69" t="e">
        <f>AVERAGE($E20:N20)</f>
        <v>#DIV/0!</v>
      </c>
      <c r="O27" s="69" t="e">
        <f>AVERAGE($E20:O20)</f>
        <v>#DIV/0!</v>
      </c>
      <c r="P27" s="69" t="e">
        <f>AVERAGE($E20:P20)</f>
        <v>#DIV/0!</v>
      </c>
    </row>
    <row r="28" spans="3:17">
      <c r="D28" s="4" t="str">
        <f>D21</f>
        <v>Difference</v>
      </c>
      <c r="E28" s="69">
        <f>SUM($E21:E21)</f>
        <v>-0.51577669902912615</v>
      </c>
      <c r="F28" s="69">
        <f>AVERAGE($E21:F21)</f>
        <v>-0.43784524606628716</v>
      </c>
      <c r="G28" s="69">
        <f>SUM($E21:G21)</f>
        <v>-1.7157614755120756</v>
      </c>
      <c r="H28" s="69">
        <f>SUM($E21:H21)</f>
        <v>-2.2021868148785915</v>
      </c>
      <c r="I28" s="69">
        <f>SUM($E21:I21)</f>
        <v>-2.8934613246825132</v>
      </c>
      <c r="J28" s="69">
        <f>SUM($E21:J21)</f>
        <v>-3.4745476612134958</v>
      </c>
      <c r="K28" s="69">
        <f>SUM($E21:K21)</f>
        <v>-3.9879023620681968</v>
      </c>
      <c r="L28" s="69">
        <f>SUM($E21:L21)</f>
        <v>-3.9871819009730958</v>
      </c>
      <c r="M28" s="69" t="e">
        <f>SUM($E21:M21)</f>
        <v>#DIV/0!</v>
      </c>
      <c r="N28" s="69" t="e">
        <f>SUM($E21:N21)</f>
        <v>#DIV/0!</v>
      </c>
      <c r="O28" s="69" t="e">
        <f>SUM($E21:O21)</f>
        <v>#DIV/0!</v>
      </c>
      <c r="P28" s="69" t="e">
        <f>SUM($E21:P21)</f>
        <v>#DIV/0!</v>
      </c>
    </row>
    <row r="29" spans="3:17">
      <c r="D29" s="4" t="str">
        <f>D22</f>
        <v>% realisation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spans="3:17">
      <c r="D30" s="4" t="str">
        <f>'KPI 1a'!D30</f>
        <v>Actual 24/25</v>
      </c>
      <c r="E30" s="10">
        <f>AVERAGE($E23)</f>
        <v>1.2482758620689656</v>
      </c>
      <c r="F30" s="10">
        <f>AVERAGE($E23:F23)</f>
        <v>1.2231070031994311</v>
      </c>
      <c r="G30" s="10">
        <f>AVERAGE($E23:G23)</f>
        <v>1.2142247277966709</v>
      </c>
      <c r="H30" s="10">
        <f>AVERAGE($E23:H23)</f>
        <v>1.2093604063126195</v>
      </c>
      <c r="I30" s="10">
        <f>AVERAGE($E23:I23)</f>
        <v>1.2063289047602406</v>
      </c>
      <c r="J30" s="10">
        <f>AVERAGE($E23:J23)</f>
        <v>1.1512401170241919</v>
      </c>
      <c r="K30" s="10">
        <f>AVERAGE($E23:K23)</f>
        <v>1.1030237417630329</v>
      </c>
      <c r="L30" s="10">
        <f>AVERAGE($E23:L23)</f>
        <v>1.0837481362473782</v>
      </c>
      <c r="M30" s="10">
        <f>AVERAGE($E23:M23)</f>
        <v>1.0686193542790579</v>
      </c>
      <c r="N30" s="10">
        <f>AVERAGE($E23:N23)</f>
        <v>1.0602030147060744</v>
      </c>
      <c r="O30" s="10">
        <f>AVERAGE($E23:O23)</f>
        <v>1.053966071428746</v>
      </c>
      <c r="P30" s="10">
        <f>AVERAGE($E23:P23)</f>
        <v>1.0481735620221191</v>
      </c>
    </row>
  </sheetData>
  <mergeCells count="2">
    <mergeCell ref="J4:Q8"/>
    <mergeCell ref="J10:Q15"/>
  </mergeCells>
  <conditionalFormatting sqref="C3">
    <cfRule type="expression" dxfId="227" priority="2">
      <formula>S4&gt;S6</formula>
    </cfRule>
  </conditionalFormatting>
  <conditionalFormatting sqref="C4">
    <cfRule type="expression" dxfId="226" priority="1">
      <formula>AND(S4&gt;S5,S4&lt;=S6)</formula>
    </cfRule>
  </conditionalFormatting>
  <conditionalFormatting sqref="C5">
    <cfRule type="expression" dxfId="225" priority="3">
      <formula>S4&lt;=S5</formula>
    </cfRule>
  </conditionalFormatting>
  <hyperlinks>
    <hyperlink ref="L1" location="'Dashboard Production Quality'!A1" display="Dashboard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8369" r:id="rId4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9">
    <tabColor rgb="FFFFC000"/>
  </sheetPr>
  <dimension ref="A1:T30"/>
  <sheetViews>
    <sheetView zoomScale="90" zoomScaleNormal="90" zoomScalePageLayoutView="90" workbookViewId="0">
      <pane ySplit="2" topLeftCell="A12" activePane="bottomLeft" state="frozen"/>
      <selection activeCell="D31" sqref="D31"/>
      <selection pane="bottomLeft" activeCell="L1" sqref="L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>
      <c r="A1" s="5" t="s">
        <v>5</v>
      </c>
      <c r="B1" s="5" t="str">
        <f>'Dashboard Production Quality'!A94</f>
        <v>11e</v>
      </c>
      <c r="C1" s="5" t="str">
        <f>'Dashboard Production Quality'!B94</f>
        <v>Production Loss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20">
      <c r="A2" s="4" t="s">
        <v>15</v>
      </c>
      <c r="C2" s="4" t="s">
        <v>16</v>
      </c>
      <c r="R2" s="7"/>
    </row>
    <row r="3" spans="1:20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27">
        <f>INDEX(E27:P27,Actual_month)</f>
        <v>0</v>
      </c>
      <c r="T4" s="26"/>
    </row>
    <row r="5" spans="1:20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26">
        <f>INDEX(E26:P26,Actual_month)</f>
        <v>56</v>
      </c>
      <c r="T5" s="26"/>
    </row>
    <row r="6" spans="1:20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26">
        <f>+S5/R6</f>
        <v>62.222222222222221</v>
      </c>
      <c r="T6" s="26"/>
    </row>
    <row r="7" spans="1:20">
      <c r="J7" s="199"/>
      <c r="K7" s="200"/>
      <c r="L7" s="200"/>
      <c r="M7" s="200"/>
      <c r="N7" s="200"/>
      <c r="O7" s="200"/>
      <c r="P7" s="200"/>
      <c r="Q7" s="201"/>
    </row>
    <row r="8" spans="1:20" ht="15" thickBot="1">
      <c r="J8" s="202"/>
      <c r="K8" s="203"/>
      <c r="L8" s="203"/>
      <c r="M8" s="203"/>
      <c r="N8" s="203"/>
      <c r="O8" s="203"/>
      <c r="P8" s="203"/>
      <c r="Q8" s="204"/>
    </row>
    <row r="9" spans="1:20" ht="15" thickBot="1">
      <c r="J9" s="4" t="s">
        <v>14</v>
      </c>
    </row>
    <row r="10" spans="1:20">
      <c r="J10" s="196"/>
      <c r="K10" s="197"/>
      <c r="L10" s="197"/>
      <c r="M10" s="197"/>
      <c r="N10" s="197"/>
      <c r="O10" s="197"/>
      <c r="P10" s="197"/>
      <c r="Q10" s="198"/>
    </row>
    <row r="11" spans="1:20">
      <c r="J11" s="199"/>
      <c r="K11" s="200"/>
      <c r="L11" s="200"/>
      <c r="M11" s="200"/>
      <c r="N11" s="200"/>
      <c r="O11" s="200"/>
      <c r="P11" s="200"/>
      <c r="Q11" s="201"/>
    </row>
    <row r="12" spans="1:20">
      <c r="J12" s="199"/>
      <c r="K12" s="200"/>
      <c r="L12" s="200"/>
      <c r="M12" s="200"/>
      <c r="N12" s="200"/>
      <c r="O12" s="200"/>
      <c r="P12" s="200"/>
      <c r="Q12" s="201"/>
    </row>
    <row r="13" spans="1:20">
      <c r="J13" s="199"/>
      <c r="K13" s="200"/>
      <c r="L13" s="200"/>
      <c r="M13" s="200"/>
      <c r="N13" s="200"/>
      <c r="O13" s="200"/>
      <c r="P13" s="200"/>
      <c r="Q13" s="201"/>
    </row>
    <row r="14" spans="1:20">
      <c r="J14" s="199"/>
      <c r="K14" s="200"/>
      <c r="L14" s="200"/>
      <c r="M14" s="200"/>
      <c r="N14" s="200"/>
      <c r="O14" s="200"/>
      <c r="P14" s="200"/>
      <c r="Q14" s="201"/>
    </row>
    <row r="15" spans="1:20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'KPI 16a'!E18</f>
        <v>45839</v>
      </c>
      <c r="F18" s="12">
        <f>'KPI 16a'!F18</f>
        <v>45870</v>
      </c>
      <c r="G18" s="12">
        <f>'KPI 16a'!G18</f>
        <v>45901</v>
      </c>
      <c r="H18" s="12">
        <f>'KPI 16a'!H18</f>
        <v>45931</v>
      </c>
      <c r="I18" s="12">
        <f>'KPI 16a'!I18</f>
        <v>45962</v>
      </c>
      <c r="J18" s="12">
        <f>'KPI 16a'!J18</f>
        <v>45992</v>
      </c>
      <c r="K18" s="12">
        <f>'KPI 16a'!K18</f>
        <v>46023</v>
      </c>
      <c r="L18" s="12">
        <f>'KPI 16a'!L18</f>
        <v>46054</v>
      </c>
      <c r="M18" s="12">
        <f>'KPI 16a'!M18</f>
        <v>46082</v>
      </c>
      <c r="N18" s="12">
        <f>'KPI 16a'!N18</f>
        <v>46113</v>
      </c>
      <c r="O18" s="12">
        <f>'KPI 16a'!O18</f>
        <v>46143</v>
      </c>
      <c r="P18" s="12">
        <f>'KPI 16a'!P18</f>
        <v>46174</v>
      </c>
      <c r="Q18" s="12" t="s">
        <v>0</v>
      </c>
    </row>
    <row r="19" spans="3:17">
      <c r="D19" s="4" t="str">
        <f>'KPI 16a'!D19</f>
        <v>Budget 25/26</v>
      </c>
      <c r="E19" s="6">
        <f>Budget2526!E86</f>
        <v>5.6000000000000005</v>
      </c>
      <c r="F19" s="6">
        <f>Budget2526!F86</f>
        <v>6</v>
      </c>
      <c r="G19" s="6">
        <f>Budget2526!G86</f>
        <v>6.4</v>
      </c>
      <c r="H19" s="6">
        <f>Budget2526!H86</f>
        <v>6.8</v>
      </c>
      <c r="I19" s="6">
        <f>Budget2526!I86</f>
        <v>7.2</v>
      </c>
      <c r="J19" s="6">
        <f>Budget2526!J86</f>
        <v>7.6000000000000005</v>
      </c>
      <c r="K19" s="6">
        <f>Budget2526!K86</f>
        <v>8</v>
      </c>
      <c r="L19" s="6">
        <f>Budget2526!L86</f>
        <v>8.4</v>
      </c>
      <c r="M19" s="6">
        <f>Budget2526!M86</f>
        <v>8.8000000000000007</v>
      </c>
      <c r="N19" s="6">
        <f>Budget2526!N86</f>
        <v>9.2000000000000011</v>
      </c>
      <c r="O19" s="6">
        <f>Budget2526!O86</f>
        <v>9.6</v>
      </c>
      <c r="P19" s="6">
        <f>Budget2526!P86</f>
        <v>10</v>
      </c>
      <c r="Q19" s="6">
        <f>SUM(E19:P19)</f>
        <v>93.6</v>
      </c>
    </row>
    <row r="20" spans="3:17">
      <c r="D20" s="4" t="str">
        <f>'KPI 16a'!D20</f>
        <v>Actual 25/26</v>
      </c>
      <c r="E20" s="6">
        <f>'ACTUAL 2526'!D86</f>
        <v>0</v>
      </c>
      <c r="F20" s="6">
        <f>'ACTUAL 2526'!E86</f>
        <v>0</v>
      </c>
      <c r="G20" s="6">
        <f>'ACTUAL 2526'!F86</f>
        <v>0</v>
      </c>
      <c r="H20" s="6">
        <f>'ACTUAL 2526'!G86</f>
        <v>0</v>
      </c>
      <c r="I20" s="6">
        <f>'ACTUAL 2526'!H86</f>
        <v>0</v>
      </c>
      <c r="J20" s="6">
        <f>'ACTUAL 2526'!I86</f>
        <v>0</v>
      </c>
      <c r="K20" s="6">
        <f>'ACTUAL 2526'!J86</f>
        <v>0</v>
      </c>
      <c r="L20" s="6">
        <f>'ACTUAL 2526'!K86</f>
        <v>0</v>
      </c>
      <c r="M20" s="6">
        <f>'ACTUAL 2526'!L86</f>
        <v>0</v>
      </c>
      <c r="N20" s="6">
        <f>'ACTUAL 2526'!M86</f>
        <v>0</v>
      </c>
      <c r="O20" s="6">
        <f>'ACTUAL 2526'!N86</f>
        <v>0</v>
      </c>
      <c r="P20" s="6">
        <f>'ACTUAL 2526'!O86</f>
        <v>0</v>
      </c>
      <c r="Q20" s="6">
        <f>SUM(E20:P20)</f>
        <v>0</v>
      </c>
    </row>
    <row r="21" spans="3:17">
      <c r="D21" s="4" t="str">
        <f>'KPI 16a'!D21</f>
        <v>Difference</v>
      </c>
      <c r="E21" s="6">
        <f>IF(E20=0,0,E20-E19)</f>
        <v>0</v>
      </c>
      <c r="F21" s="6">
        <f t="shared" ref="F21:P21" si="0">IF(F20=0,0,F20-F19)</f>
        <v>0</v>
      </c>
      <c r="G21" s="6">
        <f t="shared" si="0"/>
        <v>0</v>
      </c>
      <c r="H21" s="6">
        <f t="shared" si="0"/>
        <v>0</v>
      </c>
      <c r="I21" s="6">
        <f t="shared" si="0"/>
        <v>0</v>
      </c>
      <c r="J21" s="6">
        <f t="shared" si="0"/>
        <v>0</v>
      </c>
      <c r="K21" s="6">
        <f t="shared" si="0"/>
        <v>0</v>
      </c>
      <c r="L21" s="6">
        <f t="shared" si="0"/>
        <v>0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/>
    </row>
    <row r="22" spans="3:17">
      <c r="D22" s="4" t="str">
        <f>'KPI 16a'!D22</f>
        <v>% realisation</v>
      </c>
      <c r="E22" s="10">
        <f>E20/E19</f>
        <v>0</v>
      </c>
      <c r="F22" s="10">
        <f t="shared" ref="F22:P22" si="1">F20/F19</f>
        <v>0</v>
      </c>
      <c r="G22" s="10">
        <f t="shared" si="1"/>
        <v>0</v>
      </c>
      <c r="H22" s="10">
        <f t="shared" si="1"/>
        <v>0</v>
      </c>
      <c r="I22" s="10">
        <f t="shared" si="1"/>
        <v>0</v>
      </c>
      <c r="J22" s="10">
        <f t="shared" si="1"/>
        <v>0</v>
      </c>
      <c r="K22" s="10">
        <f t="shared" si="1"/>
        <v>0</v>
      </c>
      <c r="L22" s="10">
        <f t="shared" si="1"/>
        <v>0</v>
      </c>
      <c r="M22" s="10">
        <f t="shared" si="1"/>
        <v>0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10"/>
    </row>
    <row r="23" spans="3:17">
      <c r="D23" s="4" t="str">
        <f>'KPI 1a'!D23</f>
        <v>Actual 24/25</v>
      </c>
      <c r="E23" s="6">
        <f>Actual2425!D67</f>
        <v>0</v>
      </c>
      <c r="F23" s="6">
        <f>Actual2425!E67</f>
        <v>0</v>
      </c>
      <c r="G23" s="6">
        <f>Actual2425!F67</f>
        <v>0</v>
      </c>
      <c r="H23" s="6">
        <f>Actual2425!G67</f>
        <v>0</v>
      </c>
      <c r="I23" s="6">
        <f>Actual2425!H67</f>
        <v>0</v>
      </c>
      <c r="J23" s="6">
        <f>Actual2425!I67</f>
        <v>0</v>
      </c>
      <c r="K23" s="6">
        <f>Actual2425!J67</f>
        <v>0</v>
      </c>
      <c r="L23" s="6">
        <f>Actual2425!K67</f>
        <v>0</v>
      </c>
      <c r="M23" s="6">
        <f>Actual2425!L67</f>
        <v>0</v>
      </c>
      <c r="N23" s="6">
        <f>Actual2425!M67</f>
        <v>0</v>
      </c>
      <c r="O23" s="6">
        <f>Actual2425!N67</f>
        <v>0</v>
      </c>
      <c r="P23" s="6">
        <f>Actual2425!O67</f>
        <v>0</v>
      </c>
      <c r="Q23" s="6"/>
    </row>
    <row r="25" spans="3:17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>
      <c r="D26" s="4" t="str">
        <f>D19</f>
        <v>Budget 25/26</v>
      </c>
      <c r="E26" s="6">
        <f>SUM($E19:E19)</f>
        <v>5.6000000000000005</v>
      </c>
      <c r="F26" s="6">
        <f>SUM($E19:F19)</f>
        <v>11.600000000000001</v>
      </c>
      <c r="G26" s="6">
        <f>SUM($E19:G19)</f>
        <v>18</v>
      </c>
      <c r="H26" s="6">
        <f>SUM($E19:H19)</f>
        <v>24.8</v>
      </c>
      <c r="I26" s="6">
        <f>SUM($E19:I19)</f>
        <v>32</v>
      </c>
      <c r="J26" s="6">
        <f>SUM($E19:J19)</f>
        <v>39.6</v>
      </c>
      <c r="K26" s="6">
        <f>SUM($E19:K19)</f>
        <v>47.6</v>
      </c>
      <c r="L26" s="6">
        <f>SUM($E19:L19)</f>
        <v>56</v>
      </c>
      <c r="M26" s="6">
        <f>SUM($E19:M19)</f>
        <v>64.8</v>
      </c>
      <c r="N26" s="6">
        <f>SUM($E19:N19)</f>
        <v>74</v>
      </c>
      <c r="O26" s="6">
        <f>SUM($E19:O19)</f>
        <v>83.6</v>
      </c>
      <c r="P26" s="6">
        <f>SUM($E19:P19)</f>
        <v>93.6</v>
      </c>
      <c r="Q26" s="6"/>
    </row>
    <row r="27" spans="3:17">
      <c r="D27" s="4" t="str">
        <f>D20</f>
        <v>Actual 25/26</v>
      </c>
      <c r="E27" s="6">
        <f>SUM($E20:E20)</f>
        <v>0</v>
      </c>
      <c r="F27" s="6">
        <f>SUM($E20:F20)</f>
        <v>0</v>
      </c>
      <c r="G27" s="6">
        <f>SUM($E20:G20)</f>
        <v>0</v>
      </c>
      <c r="H27" s="6">
        <f>SUM($E20:H20)</f>
        <v>0</v>
      </c>
      <c r="I27" s="6">
        <f>SUM($E20:I20)</f>
        <v>0</v>
      </c>
      <c r="J27" s="6">
        <f>SUM($E20:J20)</f>
        <v>0</v>
      </c>
      <c r="K27" s="6">
        <f>SUM($E20:K20)</f>
        <v>0</v>
      </c>
      <c r="L27" s="6">
        <f>SUM($E20:L20)</f>
        <v>0</v>
      </c>
      <c r="M27" s="6">
        <f>SUM($E20:M20)</f>
        <v>0</v>
      </c>
      <c r="N27" s="6">
        <f>SUM($E20:N20)</f>
        <v>0</v>
      </c>
      <c r="O27" s="6">
        <f>SUM($E20:O20)</f>
        <v>0</v>
      </c>
      <c r="P27" s="6">
        <f>SUM($E20:P20)</f>
        <v>0</v>
      </c>
      <c r="Q27" s="6"/>
    </row>
    <row r="28" spans="3:17">
      <c r="D28" s="4" t="str">
        <f>D21</f>
        <v>Difference</v>
      </c>
      <c r="E28" s="6">
        <f>IF(E27=0,0,E27-E26)</f>
        <v>0</v>
      </c>
      <c r="F28" s="6">
        <f t="shared" ref="F28:P28" si="3">IF(F27=0,0,F27-F26)</f>
        <v>0</v>
      </c>
      <c r="G28" s="6">
        <f t="shared" si="3"/>
        <v>0</v>
      </c>
      <c r="H28" s="6">
        <f t="shared" si="3"/>
        <v>0</v>
      </c>
      <c r="I28" s="6">
        <f t="shared" si="3"/>
        <v>0</v>
      </c>
      <c r="J28" s="6">
        <f t="shared" si="3"/>
        <v>0</v>
      </c>
      <c r="K28" s="6">
        <f t="shared" si="3"/>
        <v>0</v>
      </c>
      <c r="L28" s="6">
        <f t="shared" si="3"/>
        <v>0</v>
      </c>
      <c r="M28" s="6">
        <f t="shared" si="3"/>
        <v>0</v>
      </c>
      <c r="N28" s="6">
        <f t="shared" si="3"/>
        <v>0</v>
      </c>
      <c r="O28" s="6">
        <f t="shared" si="3"/>
        <v>0</v>
      </c>
      <c r="P28" s="6">
        <f t="shared" si="3"/>
        <v>0</v>
      </c>
      <c r="Q28" s="6"/>
    </row>
    <row r="29" spans="3:17">
      <c r="D29" s="4" t="str">
        <f>D22</f>
        <v>% realisation</v>
      </c>
      <c r="E29" s="10">
        <f t="shared" ref="E29:P29" si="4">E27/E26</f>
        <v>0</v>
      </c>
      <c r="F29" s="10">
        <f t="shared" si="4"/>
        <v>0</v>
      </c>
      <c r="G29" s="10">
        <f t="shared" si="4"/>
        <v>0</v>
      </c>
      <c r="H29" s="10">
        <f t="shared" si="4"/>
        <v>0</v>
      </c>
      <c r="I29" s="10">
        <f t="shared" si="4"/>
        <v>0</v>
      </c>
      <c r="J29" s="10">
        <f t="shared" si="4"/>
        <v>0</v>
      </c>
      <c r="K29" s="10">
        <f t="shared" si="4"/>
        <v>0</v>
      </c>
      <c r="L29" s="10">
        <f t="shared" si="4"/>
        <v>0</v>
      </c>
      <c r="M29" s="10">
        <f t="shared" si="4"/>
        <v>0</v>
      </c>
      <c r="N29" s="10">
        <f t="shared" si="4"/>
        <v>0</v>
      </c>
      <c r="O29" s="10">
        <f t="shared" si="4"/>
        <v>0</v>
      </c>
      <c r="P29" s="10">
        <f t="shared" si="4"/>
        <v>0</v>
      </c>
      <c r="Q29" s="6"/>
    </row>
    <row r="30" spans="3:17">
      <c r="D30" s="4" t="str">
        <f>'KPI 1a'!D30</f>
        <v>Actual 24/25</v>
      </c>
      <c r="E30" s="6">
        <f>SUM($E23:E23)</f>
        <v>0</v>
      </c>
      <c r="F30" s="6">
        <f>SUM($E23:F23)</f>
        <v>0</v>
      </c>
      <c r="G30" s="6">
        <f>SUM($E23:G23)</f>
        <v>0</v>
      </c>
      <c r="H30" s="6">
        <f>SUM($E23:H23)</f>
        <v>0</v>
      </c>
      <c r="I30" s="6">
        <f>SUM($E23:I23)</f>
        <v>0</v>
      </c>
      <c r="J30" s="6">
        <f>SUM($E23:J23)</f>
        <v>0</v>
      </c>
      <c r="K30" s="6">
        <f>SUM($E23:K23)</f>
        <v>0</v>
      </c>
      <c r="L30" s="6">
        <f>SUM($E23:L23)</f>
        <v>0</v>
      </c>
      <c r="M30" s="6">
        <f>SUM($E23:M23)</f>
        <v>0</v>
      </c>
      <c r="N30" s="6">
        <f>SUM($E23:N23)</f>
        <v>0</v>
      </c>
      <c r="O30" s="6">
        <f>SUM($E23:O23)</f>
        <v>0</v>
      </c>
      <c r="P30" s="6">
        <f>SUM($E23:P23)</f>
        <v>0</v>
      </c>
      <c r="Q30" s="6"/>
    </row>
  </sheetData>
  <mergeCells count="2">
    <mergeCell ref="J4:Q8"/>
    <mergeCell ref="J10:Q15"/>
  </mergeCells>
  <conditionalFormatting sqref="C3">
    <cfRule type="expression" dxfId="224" priority="2">
      <formula>S4&gt;S6</formula>
    </cfRule>
  </conditionalFormatting>
  <conditionalFormatting sqref="C4">
    <cfRule type="expression" dxfId="223" priority="1">
      <formula>AND(S4&gt;S5,S4&lt;=S6)</formula>
    </cfRule>
  </conditionalFormatting>
  <conditionalFormatting sqref="C5">
    <cfRule type="expression" dxfId="222" priority="3">
      <formula>S4&lt;=S5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66689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5">
    <tabColor rgb="FFFFC000"/>
  </sheetPr>
  <dimension ref="A1:T30"/>
  <sheetViews>
    <sheetView zoomScale="90" zoomScaleNormal="90" zoomScalePageLayoutView="90" workbookViewId="0">
      <pane ySplit="2" topLeftCell="A12" activePane="bottomLeft" state="frozen"/>
      <selection activeCell="D31" sqref="D31"/>
      <selection pane="bottomLeft"/>
    </sheetView>
  </sheetViews>
  <sheetFormatPr defaultColWidth="9.1796875" defaultRowHeight="14.5"/>
  <cols>
    <col min="1" max="1" width="9.1796875" style="4"/>
    <col min="2" max="2" width="4.08984375" style="4" bestFit="1" customWidth="1"/>
    <col min="3" max="3" width="29.81640625" style="4" bestFit="1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>
      <c r="A1" s="5" t="s">
        <v>5</v>
      </c>
      <c r="B1" s="5" t="str">
        <f>'Dashboard Production Quality'!A96</f>
        <v>12a</v>
      </c>
      <c r="C1" s="5" t="str">
        <f>'Dashboard Production Quality'!B69</f>
        <v>Water Volume Abstracted</v>
      </c>
      <c r="D1" s="5" t="str">
        <f>'Dashboard Production Quality'!C69</f>
        <v>M3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20">
      <c r="A2" s="4" t="s">
        <v>15</v>
      </c>
      <c r="C2" s="4" t="s">
        <v>16</v>
      </c>
      <c r="R2" s="7"/>
    </row>
    <row r="3" spans="1:20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27">
        <f>INDEX(E27:P27,Actual_month)</f>
        <v>542234</v>
      </c>
      <c r="T4" s="26"/>
    </row>
    <row r="5" spans="1:20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26">
        <f>INDEX(E26:P26,Actual_month)</f>
        <v>547000</v>
      </c>
      <c r="T5" s="26"/>
    </row>
    <row r="6" spans="1:20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26">
        <f>+S5*R6</f>
        <v>492300</v>
      </c>
      <c r="T6" s="26"/>
    </row>
    <row r="7" spans="1:20">
      <c r="J7" s="199"/>
      <c r="K7" s="200"/>
      <c r="L7" s="200"/>
      <c r="M7" s="200"/>
      <c r="N7" s="200"/>
      <c r="O7" s="200"/>
      <c r="P7" s="200"/>
      <c r="Q7" s="201"/>
    </row>
    <row r="8" spans="1:20" ht="15" thickBot="1">
      <c r="J8" s="202"/>
      <c r="K8" s="203"/>
      <c r="L8" s="203"/>
      <c r="M8" s="203"/>
      <c r="N8" s="203"/>
      <c r="O8" s="203"/>
      <c r="P8" s="203"/>
      <c r="Q8" s="204"/>
    </row>
    <row r="9" spans="1:20" ht="15" thickBot="1">
      <c r="J9" s="4" t="s">
        <v>14</v>
      </c>
    </row>
    <row r="10" spans="1:20">
      <c r="J10" s="196"/>
      <c r="K10" s="197"/>
      <c r="L10" s="197"/>
      <c r="M10" s="197"/>
      <c r="N10" s="197"/>
      <c r="O10" s="197"/>
      <c r="P10" s="197"/>
      <c r="Q10" s="198"/>
    </row>
    <row r="11" spans="1:20">
      <c r="J11" s="199"/>
      <c r="K11" s="200"/>
      <c r="L11" s="200"/>
      <c r="M11" s="200"/>
      <c r="N11" s="200"/>
      <c r="O11" s="200"/>
      <c r="P11" s="200"/>
      <c r="Q11" s="201"/>
    </row>
    <row r="12" spans="1:20">
      <c r="J12" s="199"/>
      <c r="K12" s="200"/>
      <c r="L12" s="200"/>
      <c r="M12" s="200"/>
      <c r="N12" s="200"/>
      <c r="O12" s="200"/>
      <c r="P12" s="200"/>
      <c r="Q12" s="201"/>
    </row>
    <row r="13" spans="1:20">
      <c r="J13" s="199"/>
      <c r="K13" s="200"/>
      <c r="L13" s="200"/>
      <c r="M13" s="200"/>
      <c r="N13" s="200"/>
      <c r="O13" s="200"/>
      <c r="P13" s="200"/>
      <c r="Q13" s="201"/>
    </row>
    <row r="14" spans="1:20">
      <c r="J14" s="199"/>
      <c r="K14" s="200"/>
      <c r="L14" s="200"/>
      <c r="M14" s="200"/>
      <c r="N14" s="200"/>
      <c r="O14" s="200"/>
      <c r="P14" s="200"/>
      <c r="Q14" s="201"/>
    </row>
    <row r="15" spans="1:20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12" t="s">
        <v>0</v>
      </c>
    </row>
    <row r="19" spans="3:17">
      <c r="D19" s="4" t="str">
        <f>'KPI 1a'!D19</f>
        <v>Budget 25/26</v>
      </c>
      <c r="E19" s="6">
        <f>Budget2526!E88</f>
        <v>65000</v>
      </c>
      <c r="F19" s="6">
        <f>Budget2526!F88</f>
        <v>65000</v>
      </c>
      <c r="G19" s="6">
        <f>Budget2526!G88</f>
        <v>65000</v>
      </c>
      <c r="H19" s="6">
        <f>Budget2526!H88</f>
        <v>67000</v>
      </c>
      <c r="I19" s="6">
        <f>Budget2526!I88</f>
        <v>69000</v>
      </c>
      <c r="J19" s="6">
        <f>Budget2526!J88</f>
        <v>71000</v>
      </c>
      <c r="K19" s="6">
        <f>Budget2526!K88</f>
        <v>72000</v>
      </c>
      <c r="L19" s="6">
        <f>Budget2526!L88</f>
        <v>73000</v>
      </c>
      <c r="M19" s="6">
        <f>Budget2526!M88</f>
        <v>74000</v>
      </c>
      <c r="N19" s="6">
        <f>Budget2526!N88</f>
        <v>74000</v>
      </c>
      <c r="O19" s="6">
        <f>Budget2526!O88</f>
        <v>74000</v>
      </c>
      <c r="P19" s="6">
        <f>Budget2526!P88</f>
        <v>74500</v>
      </c>
      <c r="Q19" s="6">
        <f>SUM(E19:P19)</f>
        <v>843500</v>
      </c>
    </row>
    <row r="20" spans="3:17">
      <c r="D20" s="4" t="str">
        <f>'KPI 1a'!D20</f>
        <v>Actual 25/26</v>
      </c>
      <c r="E20" s="6">
        <f>'ACTUAL 2526'!D88</f>
        <v>52758</v>
      </c>
      <c r="F20" s="6">
        <f>'ACTUAL 2526'!E88</f>
        <v>81058</v>
      </c>
      <c r="G20" s="6">
        <f>'ACTUAL 2526'!F88</f>
        <v>60927</v>
      </c>
      <c r="H20" s="6">
        <f>'ACTUAL 2526'!G88</f>
        <v>94500</v>
      </c>
      <c r="I20" s="6">
        <f>'ACTUAL 2526'!H88</f>
        <v>66944</v>
      </c>
      <c r="J20" s="6">
        <f>'ACTUAL 2526'!I88</f>
        <v>55710</v>
      </c>
      <c r="K20" s="6">
        <f>'ACTUAL 2526'!J88</f>
        <v>68710</v>
      </c>
      <c r="L20" s="6">
        <f>'ACTUAL 2526'!K88</f>
        <v>61627</v>
      </c>
      <c r="M20" s="6">
        <f>'ACTUAL 2526'!L88</f>
        <v>0</v>
      </c>
      <c r="N20" s="6">
        <f>'ACTUAL 2526'!M88</f>
        <v>0</v>
      </c>
      <c r="O20" s="6">
        <f>'ACTUAL 2526'!N88</f>
        <v>0</v>
      </c>
      <c r="P20" s="6">
        <f>'ACTUAL 2526'!O88</f>
        <v>0</v>
      </c>
      <c r="Q20" s="6">
        <f>SUM(E20:P20)</f>
        <v>542234</v>
      </c>
    </row>
    <row r="21" spans="3:17">
      <c r="D21" s="4" t="str">
        <f>'KPI 1a'!D21</f>
        <v>Difference</v>
      </c>
      <c r="E21" s="6">
        <f>IF(E20=0,0,E20-E19)</f>
        <v>-12242</v>
      </c>
      <c r="F21" s="6">
        <f t="shared" ref="F21:P21" si="0">IF(F20=0,0,F20-F19)</f>
        <v>16058</v>
      </c>
      <c r="G21" s="6">
        <f t="shared" si="0"/>
        <v>-4073</v>
      </c>
      <c r="H21" s="6">
        <f t="shared" si="0"/>
        <v>27500</v>
      </c>
      <c r="I21" s="6">
        <f t="shared" si="0"/>
        <v>-2056</v>
      </c>
      <c r="J21" s="6">
        <f t="shared" si="0"/>
        <v>-15290</v>
      </c>
      <c r="K21" s="6">
        <f t="shared" si="0"/>
        <v>-3290</v>
      </c>
      <c r="L21" s="6">
        <f t="shared" si="0"/>
        <v>-11373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-4766</v>
      </c>
    </row>
    <row r="22" spans="3:17">
      <c r="D22" s="4" t="str">
        <f>'KPI 1a'!D22</f>
        <v>% realisation</v>
      </c>
      <c r="E22" s="10">
        <f>E20/E19</f>
        <v>0.81166153846153843</v>
      </c>
      <c r="F22" s="10">
        <f t="shared" ref="F22:P22" si="1">F20/F19</f>
        <v>1.2470461538461539</v>
      </c>
      <c r="G22" s="10">
        <f t="shared" si="1"/>
        <v>0.93733846153846156</v>
      </c>
      <c r="H22" s="10">
        <f t="shared" si="1"/>
        <v>1.4104477611940298</v>
      </c>
      <c r="I22" s="10">
        <f t="shared" si="1"/>
        <v>0.97020289855072461</v>
      </c>
      <c r="J22" s="10">
        <f t="shared" si="1"/>
        <v>0.78464788732394364</v>
      </c>
      <c r="K22" s="10">
        <f t="shared" si="1"/>
        <v>0.95430555555555552</v>
      </c>
      <c r="L22" s="10">
        <f t="shared" si="1"/>
        <v>0.84420547945205482</v>
      </c>
      <c r="M22" s="10">
        <f t="shared" si="1"/>
        <v>0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6">
        <f>SUM(E22:P22)</f>
        <v>7.9598557359224626</v>
      </c>
    </row>
    <row r="23" spans="3:17">
      <c r="D23" s="4" t="str">
        <f>'KPI 1a'!D23</f>
        <v>Actual 24/25</v>
      </c>
      <c r="E23" s="69">
        <f>Actual2425!D77</f>
        <v>18253</v>
      </c>
      <c r="F23" s="69">
        <f>Actual2425!E77</f>
        <v>29614</v>
      </c>
      <c r="G23" s="69">
        <f>Actual2425!F77</f>
        <v>31812</v>
      </c>
      <c r="H23" s="69">
        <f>Actual2425!G77</f>
        <v>57133</v>
      </c>
      <c r="I23" s="69">
        <f>Actual2425!H77</f>
        <v>68042</v>
      </c>
      <c r="J23" s="69">
        <f>Actual2425!I77</f>
        <v>47058</v>
      </c>
      <c r="K23" s="69">
        <f>Actual2425!J77</f>
        <v>68398</v>
      </c>
      <c r="L23" s="69">
        <f>Actual2425!K77</f>
        <v>59052</v>
      </c>
      <c r="M23" s="69">
        <f>Actual2425!L77</f>
        <v>57467</v>
      </c>
      <c r="N23" s="69">
        <f>Actual2425!M77</f>
        <v>47633</v>
      </c>
      <c r="O23" s="69">
        <f>Actual2425!N77</f>
        <v>61761</v>
      </c>
      <c r="P23" s="69">
        <f>Actual2425!O77</f>
        <v>66448</v>
      </c>
      <c r="Q23" s="69"/>
    </row>
    <row r="24" spans="3:17"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</row>
    <row r="25" spans="3:17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>
      <c r="D26" s="4" t="str">
        <f>D19</f>
        <v>Budget 25/26</v>
      </c>
      <c r="E26" s="6">
        <f>+E19</f>
        <v>65000</v>
      </c>
      <c r="F26" s="6">
        <f>+F19+E26</f>
        <v>130000</v>
      </c>
      <c r="G26" s="6">
        <f>F26+G19</f>
        <v>195000</v>
      </c>
      <c r="H26" s="6">
        <f>+H19+G26</f>
        <v>262000</v>
      </c>
      <c r="I26" s="6">
        <f>H26+I19</f>
        <v>331000</v>
      </c>
      <c r="J26" s="6">
        <f>+J19+I26</f>
        <v>402000</v>
      </c>
      <c r="K26" s="6">
        <f>J26+K19</f>
        <v>474000</v>
      </c>
      <c r="L26" s="6">
        <f>+L19+K26</f>
        <v>547000</v>
      </c>
      <c r="M26" s="6">
        <f>L26+M19</f>
        <v>621000</v>
      </c>
      <c r="N26" s="6">
        <f>+N19+M26</f>
        <v>695000</v>
      </c>
      <c r="O26" s="6">
        <f>N26+O19</f>
        <v>769000</v>
      </c>
      <c r="P26" s="6">
        <f>+P19+O26</f>
        <v>843500</v>
      </c>
      <c r="Q26" s="6">
        <f>SUM(E26:P26)</f>
        <v>5334500</v>
      </c>
    </row>
    <row r="27" spans="3:17">
      <c r="D27" s="4" t="str">
        <f>D20</f>
        <v>Actual 25/26</v>
      </c>
      <c r="E27" s="6">
        <f>+E20</f>
        <v>52758</v>
      </c>
      <c r="F27" s="6">
        <f>+F20+E27</f>
        <v>133816</v>
      </c>
      <c r="G27" s="6">
        <f>+G20+F27</f>
        <v>194743</v>
      </c>
      <c r="H27" s="6">
        <f>+H20+G27</f>
        <v>289243</v>
      </c>
      <c r="I27" s="6">
        <f>+I20+H27</f>
        <v>356187</v>
      </c>
      <c r="J27" s="6">
        <f>+J20+I27</f>
        <v>411897</v>
      </c>
      <c r="K27" s="6">
        <f>+K20+J27</f>
        <v>480607</v>
      </c>
      <c r="L27" s="6">
        <f>+L20+K27</f>
        <v>542234</v>
      </c>
      <c r="M27" s="6">
        <f>+M20+L27</f>
        <v>542234</v>
      </c>
      <c r="N27" s="6">
        <f>+N20+M27</f>
        <v>542234</v>
      </c>
      <c r="O27" s="6">
        <f>+O20+N27</f>
        <v>542234</v>
      </c>
      <c r="P27" s="6">
        <f>+P20+O27</f>
        <v>542234</v>
      </c>
      <c r="Q27" s="6">
        <f>SUM(E27:P27)</f>
        <v>4630421</v>
      </c>
    </row>
    <row r="28" spans="3:17">
      <c r="D28" s="4" t="str">
        <f>D21</f>
        <v>Difference</v>
      </c>
      <c r="E28" s="6">
        <f>SUM($E21:E21)</f>
        <v>-12242</v>
      </c>
      <c r="F28" s="6">
        <f>SUM($E21:F21)</f>
        <v>3816</v>
      </c>
      <c r="G28" s="6">
        <f>SUM($E21:G21)</f>
        <v>-257</v>
      </c>
      <c r="H28" s="6">
        <f>SUM($E21:H21)</f>
        <v>27243</v>
      </c>
      <c r="I28" s="6">
        <f>SUM($E21:I21)</f>
        <v>25187</v>
      </c>
      <c r="J28" s="6">
        <f>SUM($E21:J21)</f>
        <v>9897</v>
      </c>
      <c r="K28" s="6">
        <f>SUM($E21:K21)</f>
        <v>6607</v>
      </c>
      <c r="L28" s="6">
        <f>SUM($E21:L21)</f>
        <v>-4766</v>
      </c>
      <c r="M28" s="6">
        <f>SUM($E21:M21)</f>
        <v>-4766</v>
      </c>
      <c r="N28" s="6">
        <f>SUM($E21:N21)</f>
        <v>-4766</v>
      </c>
      <c r="O28" s="6">
        <f>SUM($E21:O21)</f>
        <v>-4766</v>
      </c>
      <c r="P28" s="6">
        <f>SUM($E21:P21)</f>
        <v>-4766</v>
      </c>
      <c r="Q28" s="6">
        <f>SUM(E28:P28)</f>
        <v>36421</v>
      </c>
    </row>
    <row r="29" spans="3:17">
      <c r="D29" s="4" t="str">
        <f>D22</f>
        <v>% realisation</v>
      </c>
      <c r="E29" s="10">
        <f t="shared" ref="E29:P29" si="3">E27/E26</f>
        <v>0.81166153846153843</v>
      </c>
      <c r="F29" s="10">
        <f t="shared" si="3"/>
        <v>1.0293538461538461</v>
      </c>
      <c r="G29" s="10">
        <f t="shared" si="3"/>
        <v>0.99868205128205123</v>
      </c>
      <c r="H29" s="10">
        <f t="shared" si="3"/>
        <v>1.1039809160305343</v>
      </c>
      <c r="I29" s="10">
        <f t="shared" si="3"/>
        <v>1.0760936555891238</v>
      </c>
      <c r="J29" s="10">
        <f t="shared" si="3"/>
        <v>1.0246194029850746</v>
      </c>
      <c r="K29" s="10">
        <f t="shared" si="3"/>
        <v>1.0139388185654008</v>
      </c>
      <c r="L29" s="10">
        <f t="shared" si="3"/>
        <v>0.99128702010968917</v>
      </c>
      <c r="M29" s="10">
        <f t="shared" si="3"/>
        <v>0.87316264090177131</v>
      </c>
      <c r="N29" s="10">
        <f t="shared" si="3"/>
        <v>0.78019280575539574</v>
      </c>
      <c r="O29" s="10">
        <f t="shared" si="3"/>
        <v>0.70511573472041611</v>
      </c>
      <c r="P29" s="10">
        <f t="shared" si="3"/>
        <v>0.64283817427385892</v>
      </c>
      <c r="Q29" s="6">
        <f>SUM(E29:P29)</f>
        <v>11.0509266048287</v>
      </c>
    </row>
    <row r="30" spans="3:17">
      <c r="D30" s="4" t="str">
        <f>D23</f>
        <v>Actual 24/25</v>
      </c>
      <c r="E30" s="6">
        <f>SUM($E23:E23)</f>
        <v>18253</v>
      </c>
      <c r="F30" s="6">
        <f>SUM($E23:F23)</f>
        <v>47867</v>
      </c>
      <c r="G30" s="6">
        <f>SUM($E23:G23)</f>
        <v>79679</v>
      </c>
      <c r="H30" s="6">
        <f>SUM($E23:H23)</f>
        <v>136812</v>
      </c>
      <c r="I30" s="6">
        <f>SUM($E23:I23)</f>
        <v>204854</v>
      </c>
      <c r="J30" s="6">
        <f>SUM($E23:J23)</f>
        <v>251912</v>
      </c>
      <c r="K30" s="6">
        <f>SUM($E23:K23)</f>
        <v>320310</v>
      </c>
      <c r="L30" s="6">
        <f>SUM($E23:L23)</f>
        <v>379362</v>
      </c>
      <c r="M30" s="6">
        <f>SUM($E23:M23)</f>
        <v>436829</v>
      </c>
      <c r="N30" s="6">
        <f>SUM($E23:N23)</f>
        <v>484462</v>
      </c>
      <c r="O30" s="6">
        <f>SUM($E23:O23)</f>
        <v>546223</v>
      </c>
      <c r="P30" s="6">
        <f>SUM($E23:P23)</f>
        <v>612671</v>
      </c>
    </row>
  </sheetData>
  <mergeCells count="2">
    <mergeCell ref="J4:Q8"/>
    <mergeCell ref="J10:Q15"/>
  </mergeCells>
  <conditionalFormatting sqref="C3">
    <cfRule type="expression" dxfId="221" priority="2">
      <formula>S4&lt;S6</formula>
    </cfRule>
  </conditionalFormatting>
  <conditionalFormatting sqref="C4">
    <cfRule type="expression" dxfId="220" priority="1">
      <formula>AND(S4&gt;=S6,S4&lt;S5)</formula>
    </cfRule>
  </conditionalFormatting>
  <conditionalFormatting sqref="C5">
    <cfRule type="expression" dxfId="219" priority="3">
      <formula>S4&gt;=S5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97761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T30"/>
  <sheetViews>
    <sheetView zoomScale="90" zoomScaleNormal="90" zoomScalePageLayoutView="90" workbookViewId="0">
      <pane ySplit="2" topLeftCell="A12" activePane="bottomLeft" state="frozen"/>
      <selection activeCell="D31" sqref="D31"/>
      <selection pane="bottomLeft" activeCell="B2" sqref="B2"/>
    </sheetView>
  </sheetViews>
  <sheetFormatPr defaultColWidth="9.1796875" defaultRowHeight="14.5"/>
  <cols>
    <col min="1" max="1" width="9.1796875" style="4"/>
    <col min="2" max="2" width="6.81640625" style="4" bestFit="1" customWidth="1"/>
    <col min="3" max="3" width="29.81640625" style="4" bestFit="1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>
      <c r="A1" s="5" t="s">
        <v>5</v>
      </c>
      <c r="B1" s="5" t="str">
        <f>'Dashboard Production Quality'!A97</f>
        <v>12b</v>
      </c>
      <c r="C1" s="5" t="str">
        <f>'Dashboard Production Quality'!B69</f>
        <v>Water Volume Abstracted</v>
      </c>
      <c r="D1" s="5" t="str">
        <f>'Dashboard Production Quality'!C69</f>
        <v>M3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20">
      <c r="A2" s="4" t="s">
        <v>15</v>
      </c>
      <c r="C2" s="4" t="s">
        <v>16</v>
      </c>
      <c r="R2" s="7"/>
    </row>
    <row r="3" spans="1:20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27">
        <f>INDEX(E27:P27,Actual_month)</f>
        <v>542234</v>
      </c>
      <c r="T4" s="26"/>
    </row>
    <row r="5" spans="1:20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26">
        <f>INDEX(E26:P26,Actual_month)</f>
        <v>547000</v>
      </c>
      <c r="T5" s="26"/>
    </row>
    <row r="6" spans="1:20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26">
        <f>+S5*R6</f>
        <v>492300</v>
      </c>
      <c r="T6" s="26"/>
    </row>
    <row r="7" spans="1:20">
      <c r="J7" s="199"/>
      <c r="K7" s="200"/>
      <c r="L7" s="200"/>
      <c r="M7" s="200"/>
      <c r="N7" s="200"/>
      <c r="O7" s="200"/>
      <c r="P7" s="200"/>
      <c r="Q7" s="201"/>
    </row>
    <row r="8" spans="1:20" ht="15" thickBot="1">
      <c r="J8" s="202"/>
      <c r="K8" s="203"/>
      <c r="L8" s="203"/>
      <c r="M8" s="203"/>
      <c r="N8" s="203"/>
      <c r="O8" s="203"/>
      <c r="P8" s="203"/>
      <c r="Q8" s="204"/>
    </row>
    <row r="9" spans="1:20" ht="15" thickBot="1">
      <c r="J9" s="4" t="s">
        <v>14</v>
      </c>
    </row>
    <row r="10" spans="1:20">
      <c r="J10" s="196"/>
      <c r="K10" s="197"/>
      <c r="L10" s="197"/>
      <c r="M10" s="197"/>
      <c r="N10" s="197"/>
      <c r="O10" s="197"/>
      <c r="P10" s="197"/>
      <c r="Q10" s="198"/>
    </row>
    <row r="11" spans="1:20">
      <c r="J11" s="199"/>
      <c r="K11" s="200"/>
      <c r="L11" s="200"/>
      <c r="M11" s="200"/>
      <c r="N11" s="200"/>
      <c r="O11" s="200"/>
      <c r="P11" s="200"/>
      <c r="Q11" s="201"/>
    </row>
    <row r="12" spans="1:20">
      <c r="J12" s="199"/>
      <c r="K12" s="200"/>
      <c r="L12" s="200"/>
      <c r="M12" s="200"/>
      <c r="N12" s="200"/>
      <c r="O12" s="200"/>
      <c r="P12" s="200"/>
      <c r="Q12" s="201"/>
    </row>
    <row r="13" spans="1:20">
      <c r="J13" s="199"/>
      <c r="K13" s="200"/>
      <c r="L13" s="200"/>
      <c r="M13" s="200"/>
      <c r="N13" s="200"/>
      <c r="O13" s="200"/>
      <c r="P13" s="200"/>
      <c r="Q13" s="201"/>
    </row>
    <row r="14" spans="1:20">
      <c r="J14" s="199"/>
      <c r="K14" s="200"/>
      <c r="L14" s="200"/>
      <c r="M14" s="200"/>
      <c r="N14" s="200"/>
      <c r="O14" s="200"/>
      <c r="P14" s="200"/>
      <c r="Q14" s="201"/>
    </row>
    <row r="15" spans="1:20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12" t="s">
        <v>0</v>
      </c>
    </row>
    <row r="19" spans="3:17">
      <c r="D19" s="4" t="str">
        <f>'KPI 1a'!D19</f>
        <v>Budget 25/26</v>
      </c>
      <c r="E19" s="6">
        <f>Budget2526!E88</f>
        <v>65000</v>
      </c>
      <c r="F19" s="6">
        <f>Budget2526!F88</f>
        <v>65000</v>
      </c>
      <c r="G19" s="6">
        <f>Budget2526!G88</f>
        <v>65000</v>
      </c>
      <c r="H19" s="6">
        <f>Budget2526!H88</f>
        <v>67000</v>
      </c>
      <c r="I19" s="6">
        <f>Budget2526!I88</f>
        <v>69000</v>
      </c>
      <c r="J19" s="6">
        <f>Budget2526!J88</f>
        <v>71000</v>
      </c>
      <c r="K19" s="6">
        <f>Budget2526!K88</f>
        <v>72000</v>
      </c>
      <c r="L19" s="6">
        <f>Budget2526!L88</f>
        <v>73000</v>
      </c>
      <c r="M19" s="6">
        <f>Budget2526!M88</f>
        <v>74000</v>
      </c>
      <c r="N19" s="6">
        <f>Budget2526!N88</f>
        <v>74000</v>
      </c>
      <c r="O19" s="6">
        <f>Budget2526!O88</f>
        <v>74000</v>
      </c>
      <c r="P19" s="6">
        <f>Budget2526!P88</f>
        <v>74500</v>
      </c>
      <c r="Q19" s="6">
        <f>SUM(E19:P19)</f>
        <v>843500</v>
      </c>
    </row>
    <row r="20" spans="3:17">
      <c r="D20" s="4" t="str">
        <f>'KPI 1a'!D20</f>
        <v>Actual 25/26</v>
      </c>
      <c r="E20" s="6">
        <f>'ACTUAL 2526'!D88</f>
        <v>52758</v>
      </c>
      <c r="F20" s="6">
        <f>'ACTUAL 2526'!E88</f>
        <v>81058</v>
      </c>
      <c r="G20" s="6">
        <f>'ACTUAL 2526'!F88</f>
        <v>60927</v>
      </c>
      <c r="H20" s="6">
        <f>'ACTUAL 2526'!G88</f>
        <v>94500</v>
      </c>
      <c r="I20" s="6">
        <f>'ACTUAL 2526'!H88</f>
        <v>66944</v>
      </c>
      <c r="J20" s="6">
        <f>'ACTUAL 2526'!I88</f>
        <v>55710</v>
      </c>
      <c r="K20" s="6">
        <f>'ACTUAL 2526'!J88</f>
        <v>68710</v>
      </c>
      <c r="L20" s="6">
        <f>'ACTUAL 2526'!K88</f>
        <v>61627</v>
      </c>
      <c r="M20" s="6">
        <f>'ACTUAL 2526'!L88</f>
        <v>0</v>
      </c>
      <c r="N20" s="6">
        <f>'ACTUAL 2526'!M88</f>
        <v>0</v>
      </c>
      <c r="O20" s="6">
        <f>'ACTUAL 2526'!N88</f>
        <v>0</v>
      </c>
      <c r="P20" s="6">
        <f>'ACTUAL 2526'!O88</f>
        <v>0</v>
      </c>
      <c r="Q20" s="6">
        <f>SUM(E20:P20)</f>
        <v>542234</v>
      </c>
    </row>
    <row r="21" spans="3:17">
      <c r="D21" s="4" t="str">
        <f>'KPI 1a'!D21</f>
        <v>Difference</v>
      </c>
      <c r="E21" s="6">
        <f>IF(E20=0,0,E20-E19)</f>
        <v>-12242</v>
      </c>
      <c r="F21" s="6">
        <f t="shared" ref="F21:P21" si="0">IF(F20=0,0,F20-F19)</f>
        <v>16058</v>
      </c>
      <c r="G21" s="6">
        <f t="shared" si="0"/>
        <v>-4073</v>
      </c>
      <c r="H21" s="6">
        <f t="shared" si="0"/>
        <v>27500</v>
      </c>
      <c r="I21" s="6">
        <f t="shared" si="0"/>
        <v>-2056</v>
      </c>
      <c r="J21" s="6">
        <f t="shared" si="0"/>
        <v>-15290</v>
      </c>
      <c r="K21" s="6">
        <f t="shared" si="0"/>
        <v>-3290</v>
      </c>
      <c r="L21" s="6">
        <f t="shared" si="0"/>
        <v>-11373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-4766</v>
      </c>
    </row>
    <row r="22" spans="3:17">
      <c r="D22" s="4" t="str">
        <f>'KPI 1a'!D22</f>
        <v>% realisation</v>
      </c>
      <c r="E22" s="10">
        <f>E20/E19</f>
        <v>0.81166153846153843</v>
      </c>
      <c r="F22" s="10">
        <f t="shared" ref="F22:P22" si="1">F20/F19</f>
        <v>1.2470461538461539</v>
      </c>
      <c r="G22" s="10">
        <f t="shared" si="1"/>
        <v>0.93733846153846156</v>
      </c>
      <c r="H22" s="10">
        <f t="shared" si="1"/>
        <v>1.4104477611940298</v>
      </c>
      <c r="I22" s="10">
        <f t="shared" si="1"/>
        <v>0.97020289855072461</v>
      </c>
      <c r="J22" s="10">
        <f t="shared" si="1"/>
        <v>0.78464788732394364</v>
      </c>
      <c r="K22" s="10">
        <f t="shared" si="1"/>
        <v>0.95430555555555552</v>
      </c>
      <c r="L22" s="10">
        <f t="shared" si="1"/>
        <v>0.84420547945205482</v>
      </c>
      <c r="M22" s="10">
        <f t="shared" si="1"/>
        <v>0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6">
        <f>SUM(E22:P22)</f>
        <v>7.9598557359224626</v>
      </c>
    </row>
    <row r="23" spans="3:17">
      <c r="D23" s="4" t="str">
        <f>'KPI 1a'!D23</f>
        <v>Actual 24/25</v>
      </c>
      <c r="E23" s="69">
        <f>Actual2425!D77</f>
        <v>18253</v>
      </c>
      <c r="F23" s="69">
        <f>Actual2425!E77</f>
        <v>29614</v>
      </c>
      <c r="G23" s="69">
        <f>Actual2425!F77</f>
        <v>31812</v>
      </c>
      <c r="H23" s="69">
        <f>Actual2425!G77</f>
        <v>57133</v>
      </c>
      <c r="I23" s="69">
        <f>Actual2425!H77</f>
        <v>68042</v>
      </c>
      <c r="J23" s="69">
        <f>Actual2425!I77</f>
        <v>47058</v>
      </c>
      <c r="K23" s="69">
        <f>Actual2425!J77</f>
        <v>68398</v>
      </c>
      <c r="L23" s="69">
        <f>Actual2425!K77</f>
        <v>59052</v>
      </c>
      <c r="M23" s="69">
        <f>Actual2425!L77</f>
        <v>57467</v>
      </c>
      <c r="N23" s="69">
        <f>Actual2425!M77</f>
        <v>47633</v>
      </c>
      <c r="O23" s="69">
        <f>Actual2425!N77</f>
        <v>61761</v>
      </c>
      <c r="P23" s="69">
        <f>Actual2425!O77</f>
        <v>66448</v>
      </c>
      <c r="Q23" s="69"/>
    </row>
    <row r="24" spans="3:17"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</row>
    <row r="25" spans="3:17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>
      <c r="D26" s="4" t="str">
        <f>D19</f>
        <v>Budget 25/26</v>
      </c>
      <c r="E26" s="6">
        <f>+E19</f>
        <v>65000</v>
      </c>
      <c r="F26" s="6">
        <f>+F19+E26</f>
        <v>130000</v>
      </c>
      <c r="G26" s="6">
        <f>F26+G19</f>
        <v>195000</v>
      </c>
      <c r="H26" s="6">
        <f>+H19+G26</f>
        <v>262000</v>
      </c>
      <c r="I26" s="6">
        <f>H26+I19</f>
        <v>331000</v>
      </c>
      <c r="J26" s="6">
        <f>+J19+I26</f>
        <v>402000</v>
      </c>
      <c r="K26" s="6">
        <f>J26+K19</f>
        <v>474000</v>
      </c>
      <c r="L26" s="6">
        <f>+L19+K26</f>
        <v>547000</v>
      </c>
      <c r="M26" s="6">
        <f>L26+M19</f>
        <v>621000</v>
      </c>
      <c r="N26" s="6">
        <f>+N19+M26</f>
        <v>695000</v>
      </c>
      <c r="O26" s="6">
        <f>N26+O19</f>
        <v>769000</v>
      </c>
      <c r="P26" s="6">
        <f>+P19+O26</f>
        <v>843500</v>
      </c>
      <c r="Q26" s="6">
        <f>SUM(E26:P26)</f>
        <v>5334500</v>
      </c>
    </row>
    <row r="27" spans="3:17">
      <c r="D27" s="4" t="str">
        <f>D20</f>
        <v>Actual 25/26</v>
      </c>
      <c r="E27" s="6">
        <f>+E20</f>
        <v>52758</v>
      </c>
      <c r="F27" s="6">
        <f>+F20+E27</f>
        <v>133816</v>
      </c>
      <c r="G27" s="6">
        <f>+G20+F27</f>
        <v>194743</v>
      </c>
      <c r="H27" s="6">
        <f>+H20+G27</f>
        <v>289243</v>
      </c>
      <c r="I27" s="6">
        <f>+I20+H27</f>
        <v>356187</v>
      </c>
      <c r="J27" s="6">
        <f>+J20+I27</f>
        <v>411897</v>
      </c>
      <c r="K27" s="6">
        <f>+K20+J27</f>
        <v>480607</v>
      </c>
      <c r="L27" s="6">
        <f>+L20+K27</f>
        <v>542234</v>
      </c>
      <c r="M27" s="6">
        <f>+M20+L27</f>
        <v>542234</v>
      </c>
      <c r="N27" s="6">
        <f>+N20+M27</f>
        <v>542234</v>
      </c>
      <c r="O27" s="6">
        <f>+O20+N27</f>
        <v>542234</v>
      </c>
      <c r="P27" s="6">
        <f>+P20+O27</f>
        <v>542234</v>
      </c>
      <c r="Q27" s="6">
        <f>SUM(E27:P27)</f>
        <v>4630421</v>
      </c>
    </row>
    <row r="28" spans="3:17">
      <c r="D28" s="4" t="str">
        <f>D21</f>
        <v>Difference</v>
      </c>
      <c r="E28" s="6">
        <f>SUM($E21:E21)</f>
        <v>-12242</v>
      </c>
      <c r="F28" s="6">
        <f>SUM($E21:F21)</f>
        <v>3816</v>
      </c>
      <c r="G28" s="6">
        <f>SUM($E21:G21)</f>
        <v>-257</v>
      </c>
      <c r="H28" s="6">
        <f>SUM($E21:H21)</f>
        <v>27243</v>
      </c>
      <c r="I28" s="6">
        <f>SUM($E21:I21)</f>
        <v>25187</v>
      </c>
      <c r="J28" s="6">
        <f>SUM($E21:J21)</f>
        <v>9897</v>
      </c>
      <c r="K28" s="6">
        <f>SUM($E21:K21)</f>
        <v>6607</v>
      </c>
      <c r="L28" s="6">
        <f>SUM($E21:L21)</f>
        <v>-4766</v>
      </c>
      <c r="M28" s="6">
        <f>SUM($E21:M21)</f>
        <v>-4766</v>
      </c>
      <c r="N28" s="6">
        <f>SUM($E21:N21)</f>
        <v>-4766</v>
      </c>
      <c r="O28" s="6">
        <f>SUM($E21:O21)</f>
        <v>-4766</v>
      </c>
      <c r="P28" s="6">
        <f>SUM($E21:P21)</f>
        <v>-4766</v>
      </c>
      <c r="Q28" s="6">
        <f>SUM(E28:P28)</f>
        <v>36421</v>
      </c>
    </row>
    <row r="29" spans="3:17">
      <c r="D29" s="4" t="str">
        <f>D22</f>
        <v>% realisation</v>
      </c>
      <c r="E29" s="10">
        <f t="shared" ref="E29:P29" si="3">E27/E26</f>
        <v>0.81166153846153843</v>
      </c>
      <c r="F29" s="10">
        <f t="shared" si="3"/>
        <v>1.0293538461538461</v>
      </c>
      <c r="G29" s="10">
        <f t="shared" si="3"/>
        <v>0.99868205128205123</v>
      </c>
      <c r="H29" s="10">
        <f t="shared" si="3"/>
        <v>1.1039809160305343</v>
      </c>
      <c r="I29" s="10">
        <f t="shared" si="3"/>
        <v>1.0760936555891238</v>
      </c>
      <c r="J29" s="10">
        <f t="shared" si="3"/>
        <v>1.0246194029850746</v>
      </c>
      <c r="K29" s="10">
        <f t="shared" si="3"/>
        <v>1.0139388185654008</v>
      </c>
      <c r="L29" s="10">
        <f t="shared" si="3"/>
        <v>0.99128702010968917</v>
      </c>
      <c r="M29" s="10">
        <f t="shared" si="3"/>
        <v>0.87316264090177131</v>
      </c>
      <c r="N29" s="10">
        <f t="shared" si="3"/>
        <v>0.78019280575539574</v>
      </c>
      <c r="O29" s="10">
        <f t="shared" si="3"/>
        <v>0.70511573472041611</v>
      </c>
      <c r="P29" s="10">
        <f t="shared" si="3"/>
        <v>0.64283817427385892</v>
      </c>
      <c r="Q29" s="6">
        <f>SUM(E29:P29)</f>
        <v>11.0509266048287</v>
      </c>
    </row>
    <row r="30" spans="3:17">
      <c r="D30" s="4" t="str">
        <f>D23</f>
        <v>Actual 24/25</v>
      </c>
      <c r="E30" s="6">
        <f>SUM($E23:E23)</f>
        <v>18253</v>
      </c>
      <c r="F30" s="6">
        <f>SUM($E23:F23)</f>
        <v>47867</v>
      </c>
      <c r="G30" s="6">
        <f>SUM($E23:G23)</f>
        <v>79679</v>
      </c>
      <c r="H30" s="6">
        <f>SUM($E23:H23)</f>
        <v>136812</v>
      </c>
      <c r="I30" s="6">
        <f>SUM($E23:I23)</f>
        <v>204854</v>
      </c>
      <c r="J30" s="6">
        <f>SUM($E23:J23)</f>
        <v>251912</v>
      </c>
      <c r="K30" s="6">
        <f>SUM($E23:K23)</f>
        <v>320310</v>
      </c>
      <c r="L30" s="6">
        <f>SUM($E23:L23)</f>
        <v>379362</v>
      </c>
      <c r="M30" s="6">
        <f>SUM($E23:M23)</f>
        <v>436829</v>
      </c>
      <c r="N30" s="6">
        <f>SUM($E23:N23)</f>
        <v>484462</v>
      </c>
      <c r="O30" s="6">
        <f>SUM($E23:O23)</f>
        <v>546223</v>
      </c>
      <c r="P30" s="6">
        <f>SUM($E23:P23)</f>
        <v>612671</v>
      </c>
    </row>
  </sheetData>
  <mergeCells count="2">
    <mergeCell ref="J4:Q8"/>
    <mergeCell ref="J10:Q15"/>
  </mergeCells>
  <conditionalFormatting sqref="C3">
    <cfRule type="expression" dxfId="218" priority="2">
      <formula>S4&lt;S6</formula>
    </cfRule>
  </conditionalFormatting>
  <conditionalFormatting sqref="C4">
    <cfRule type="expression" dxfId="217" priority="1">
      <formula>AND(S4&gt;=S6,S4&lt;S5)</formula>
    </cfRule>
  </conditionalFormatting>
  <conditionalFormatting sqref="C5">
    <cfRule type="expression" dxfId="216" priority="3">
      <formula>S4&gt;=S5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91713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5">
    <tabColor rgb="FFFFC000"/>
  </sheetPr>
  <dimension ref="A1:S30"/>
  <sheetViews>
    <sheetView zoomScale="90" zoomScaleNormal="90" zoomScalePageLayoutView="90" workbookViewId="0">
      <pane ySplit="2" topLeftCell="A3" activePane="bottomLeft" state="frozen"/>
      <selection activeCell="D31" sqref="D31"/>
      <selection pane="bottomLeft" activeCell="B1" sqref="B1"/>
    </sheetView>
  </sheetViews>
  <sheetFormatPr defaultColWidth="9.1796875" defaultRowHeight="14.5"/>
  <cols>
    <col min="1" max="1" width="9.1796875" style="4"/>
    <col min="2" max="2" width="5.26953125" style="4" bestFit="1" customWidth="1"/>
    <col min="3" max="3" width="23.54296875" style="4" bestFit="1" customWidth="1"/>
    <col min="4" max="4" width="36.1796875" style="4" customWidth="1"/>
    <col min="5" max="16" width="11.1796875" style="4" customWidth="1"/>
    <col min="17" max="17" width="10.453125" style="4" bestFit="1" customWidth="1"/>
    <col min="18" max="18" width="9.1796875" style="4" customWidth="1"/>
    <col min="19" max="16384" width="9.1796875" style="4"/>
  </cols>
  <sheetData>
    <row r="1" spans="1:19" ht="21">
      <c r="A1" s="5" t="str">
        <f>'Dashboard Production Quality'!A71</f>
        <v>8c</v>
      </c>
      <c r="B1" s="5" t="str">
        <f>'Dashboard Production Quality'!A98</f>
        <v>12c</v>
      </c>
      <c r="C1" s="5" t="str">
        <f>'Dashboard Production Quality'!B98</f>
        <v>Power Consumption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19">
      <c r="A2" s="4" t="s">
        <v>15</v>
      </c>
      <c r="C2" s="4" t="s">
        <v>45</v>
      </c>
      <c r="R2" s="7"/>
    </row>
    <row r="3" spans="1:19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>
      <c r="C4" s="2" t="s">
        <v>6</v>
      </c>
      <c r="E4" s="11"/>
      <c r="F4" s="11"/>
      <c r="G4" s="11"/>
      <c r="H4" s="11"/>
      <c r="I4" s="11"/>
      <c r="J4" s="205"/>
      <c r="K4" s="206"/>
      <c r="L4" s="206"/>
      <c r="M4" s="206"/>
      <c r="N4" s="206"/>
      <c r="O4" s="206"/>
      <c r="P4" s="206"/>
      <c r="Q4" s="207"/>
      <c r="R4" s="4" t="s">
        <v>26</v>
      </c>
      <c r="S4" s="6">
        <f>INDEX(E27:P27,Actual_month)</f>
        <v>669931</v>
      </c>
    </row>
    <row r="5" spans="1:19" ht="25.5" customHeight="1">
      <c r="C5" s="2" t="s">
        <v>6</v>
      </c>
      <c r="E5" s="11"/>
      <c r="F5" s="11"/>
      <c r="G5" s="11"/>
      <c r="H5" s="11"/>
      <c r="I5" s="11"/>
      <c r="J5" s="208"/>
      <c r="K5" s="209"/>
      <c r="L5" s="209"/>
      <c r="M5" s="209"/>
      <c r="N5" s="209"/>
      <c r="O5" s="209"/>
      <c r="P5" s="209"/>
      <c r="Q5" s="210"/>
      <c r="R5" s="4" t="s">
        <v>27</v>
      </c>
      <c r="S5" s="6">
        <f>INDEX(E26:P26,Actual_month)</f>
        <v>462437.33333333337</v>
      </c>
    </row>
    <row r="6" spans="1:19">
      <c r="J6" s="208"/>
      <c r="K6" s="209"/>
      <c r="L6" s="209"/>
      <c r="M6" s="209"/>
      <c r="N6" s="209"/>
      <c r="O6" s="209"/>
      <c r="P6" s="209"/>
      <c r="Q6" s="210"/>
      <c r="R6" s="7">
        <v>0.9</v>
      </c>
      <c r="S6" s="6">
        <f>+S5/R6</f>
        <v>513819.25925925927</v>
      </c>
    </row>
    <row r="7" spans="1:19">
      <c r="J7" s="208"/>
      <c r="K7" s="209"/>
      <c r="L7" s="209"/>
      <c r="M7" s="209"/>
      <c r="N7" s="209"/>
      <c r="O7" s="209"/>
      <c r="P7" s="209"/>
      <c r="Q7" s="210"/>
    </row>
    <row r="8" spans="1:19" ht="15" thickBot="1">
      <c r="J8" s="211"/>
      <c r="K8" s="212"/>
      <c r="L8" s="212"/>
      <c r="M8" s="212"/>
      <c r="N8" s="212"/>
      <c r="O8" s="212"/>
      <c r="P8" s="212"/>
      <c r="Q8" s="213"/>
    </row>
    <row r="9" spans="1:19" ht="15" thickBot="1">
      <c r="J9" s="4" t="s">
        <v>14</v>
      </c>
    </row>
    <row r="10" spans="1:19">
      <c r="J10" s="205"/>
      <c r="K10" s="206"/>
      <c r="L10" s="206"/>
      <c r="M10" s="206"/>
      <c r="N10" s="206"/>
      <c r="O10" s="206"/>
      <c r="P10" s="206"/>
      <c r="Q10" s="207"/>
    </row>
    <row r="11" spans="1:19">
      <c r="J11" s="208"/>
      <c r="K11" s="209"/>
      <c r="L11" s="209"/>
      <c r="M11" s="209"/>
      <c r="N11" s="209"/>
      <c r="O11" s="209"/>
      <c r="P11" s="209"/>
      <c r="Q11" s="210"/>
    </row>
    <row r="12" spans="1:19">
      <c r="J12" s="208"/>
      <c r="K12" s="209"/>
      <c r="L12" s="209"/>
      <c r="M12" s="209"/>
      <c r="N12" s="209"/>
      <c r="O12" s="209"/>
      <c r="P12" s="209"/>
      <c r="Q12" s="210"/>
    </row>
    <row r="13" spans="1:19">
      <c r="J13" s="208"/>
      <c r="K13" s="209"/>
      <c r="L13" s="209"/>
      <c r="M13" s="209"/>
      <c r="N13" s="209"/>
      <c r="O13" s="209"/>
      <c r="P13" s="209"/>
      <c r="Q13" s="210"/>
    </row>
    <row r="14" spans="1:19">
      <c r="J14" s="208"/>
      <c r="K14" s="209"/>
      <c r="L14" s="209"/>
      <c r="M14" s="209"/>
      <c r="N14" s="209"/>
      <c r="O14" s="209"/>
      <c r="P14" s="209"/>
      <c r="Q14" s="210"/>
    </row>
    <row r="15" spans="1:19" ht="15" thickBot="1">
      <c r="J15" s="211"/>
      <c r="K15" s="212"/>
      <c r="L15" s="212"/>
      <c r="M15" s="212"/>
      <c r="N15" s="212"/>
      <c r="O15" s="212"/>
      <c r="P15" s="212"/>
      <c r="Q15" s="213"/>
    </row>
    <row r="18" spans="3:18">
      <c r="C18" s="8" t="s">
        <v>10</v>
      </c>
      <c r="E18" s="12">
        <f>'KPI 20l'!E18</f>
        <v>45839</v>
      </c>
      <c r="F18" s="12">
        <f>'KPI 20l'!F18</f>
        <v>45870</v>
      </c>
      <c r="G18" s="12">
        <f>'KPI 20l'!G18</f>
        <v>45901</v>
      </c>
      <c r="H18" s="12">
        <f>'KPI 20l'!H18</f>
        <v>45931</v>
      </c>
      <c r="I18" s="12">
        <f>'KPI 20l'!I18</f>
        <v>45962</v>
      </c>
      <c r="J18" s="12">
        <f>'KPI 20l'!J18</f>
        <v>45992</v>
      </c>
      <c r="K18" s="12">
        <f>'KPI 20l'!K18</f>
        <v>46023</v>
      </c>
      <c r="L18" s="12">
        <f>'KPI 20l'!L18</f>
        <v>46054</v>
      </c>
      <c r="M18" s="12">
        <f>'KPI 20l'!M18</f>
        <v>46082</v>
      </c>
      <c r="N18" s="12">
        <f>'KPI 20l'!N18</f>
        <v>46113</v>
      </c>
      <c r="O18" s="12">
        <f>'KPI 20l'!O18</f>
        <v>46143</v>
      </c>
      <c r="P18" s="12">
        <f>'KPI 20l'!P18</f>
        <v>46174</v>
      </c>
      <c r="Q18" s="9" t="s">
        <v>0</v>
      </c>
    </row>
    <row r="19" spans="3:18">
      <c r="D19" s="4" t="str">
        <f>'KPI 20l'!D19</f>
        <v>Budget 25/26</v>
      </c>
      <c r="E19" s="53">
        <f>Budget2526!E90</f>
        <v>57804.666666666664</v>
      </c>
      <c r="F19" s="53">
        <f>Budget2526!F90</f>
        <v>57804.666666666664</v>
      </c>
      <c r="G19" s="53">
        <f>Budget2526!G90</f>
        <v>57804.666666666664</v>
      </c>
      <c r="H19" s="53">
        <f>Budget2526!H90</f>
        <v>57804.666666666664</v>
      </c>
      <c r="I19" s="53">
        <f>Budget2526!I90</f>
        <v>57804.666666666664</v>
      </c>
      <c r="J19" s="53">
        <f>Budget2526!J90</f>
        <v>57804.666666666664</v>
      </c>
      <c r="K19" s="53">
        <f>Budget2526!K90</f>
        <v>57804.666666666664</v>
      </c>
      <c r="L19" s="53">
        <f>Budget2526!L90</f>
        <v>57804.666666666664</v>
      </c>
      <c r="M19" s="53">
        <f>Budget2526!M90</f>
        <v>57804.666666666664</v>
      </c>
      <c r="N19" s="53">
        <f>Budget2526!N90</f>
        <v>57804.666666666664</v>
      </c>
      <c r="O19" s="53">
        <f>Budget2526!O90</f>
        <v>57804.666666666664</v>
      </c>
      <c r="P19" s="53">
        <f>Budget2526!P90</f>
        <v>57804.666666666664</v>
      </c>
      <c r="Q19" s="53">
        <f>SUM(E19:P19)</f>
        <v>693656</v>
      </c>
    </row>
    <row r="20" spans="3:18">
      <c r="D20" s="4" t="str">
        <f>'KPI 20l'!D20</f>
        <v>Actual 25/26</v>
      </c>
      <c r="E20" s="53">
        <f>'ACTUAL 2526'!D90</f>
        <v>42715</v>
      </c>
      <c r="F20" s="53">
        <f>'ACTUAL 2526'!E90</f>
        <v>97694</v>
      </c>
      <c r="G20" s="53">
        <f>'ACTUAL 2526'!F90</f>
        <v>77799</v>
      </c>
      <c r="H20" s="53">
        <f>'ACTUAL 2526'!G90</f>
        <v>99813</v>
      </c>
      <c r="I20" s="53">
        <f>'ACTUAL 2526'!H90</f>
        <v>82675</v>
      </c>
      <c r="J20" s="53">
        <f>'ACTUAL 2526'!I90</f>
        <v>67261</v>
      </c>
      <c r="K20" s="53">
        <f>'ACTUAL 2526'!J90</f>
        <v>123282</v>
      </c>
      <c r="L20" s="53">
        <f>'ACTUAL 2526'!K90</f>
        <v>78692</v>
      </c>
      <c r="M20" s="53">
        <f>'ACTUAL 2526'!L90</f>
        <v>0</v>
      </c>
      <c r="N20" s="53">
        <f>'ACTUAL 2526'!M90</f>
        <v>0</v>
      </c>
      <c r="O20" s="53">
        <f>'ACTUAL 2526'!N90</f>
        <v>0</v>
      </c>
      <c r="P20" s="53">
        <f>'ACTUAL 2526'!O90</f>
        <v>0</v>
      </c>
      <c r="Q20" s="53">
        <f>SUM(E20:P20)</f>
        <v>669931</v>
      </c>
      <c r="R20" s="7"/>
    </row>
    <row r="21" spans="3:18">
      <c r="D21" s="4" t="str">
        <f>'KPI 20l'!D21</f>
        <v>Difference</v>
      </c>
      <c r="E21" s="53">
        <f t="shared" ref="E21:P21" si="0">IF(E20=0,0,E20-E19)</f>
        <v>-15089.666666666664</v>
      </c>
      <c r="F21" s="53">
        <f t="shared" si="0"/>
        <v>39889.333333333336</v>
      </c>
      <c r="G21" s="53">
        <f t="shared" si="0"/>
        <v>19994.333333333336</v>
      </c>
      <c r="H21" s="53">
        <f t="shared" si="0"/>
        <v>42008.333333333336</v>
      </c>
      <c r="I21" s="53">
        <f>IF(I20=0,0,I20-I19)</f>
        <v>24870.333333333336</v>
      </c>
      <c r="J21" s="53">
        <f t="shared" si="0"/>
        <v>9456.3333333333358</v>
      </c>
      <c r="K21" s="53">
        <f t="shared" si="0"/>
        <v>65477.333333333336</v>
      </c>
      <c r="L21" s="53">
        <f t="shared" si="0"/>
        <v>20887.333333333336</v>
      </c>
      <c r="M21" s="53">
        <f t="shared" si="0"/>
        <v>0</v>
      </c>
      <c r="N21" s="53">
        <f t="shared" si="0"/>
        <v>0</v>
      </c>
      <c r="O21" s="53">
        <f t="shared" si="0"/>
        <v>0</v>
      </c>
      <c r="P21" s="53">
        <f t="shared" si="0"/>
        <v>0</v>
      </c>
      <c r="Q21" s="53">
        <f>SUM(E21:P21)</f>
        <v>207493.66666666672</v>
      </c>
    </row>
    <row r="22" spans="3:18">
      <c r="D22" s="4" t="str">
        <f>'KPI 20l'!D22</f>
        <v>% realisation</v>
      </c>
      <c r="E22" s="52">
        <f>E20/E19</f>
        <v>0.73895417901668847</v>
      </c>
      <c r="F22" s="52">
        <f t="shared" ref="F22:P22" si="1">F20/F19</f>
        <v>1.6900711591912996</v>
      </c>
      <c r="G22" s="52">
        <f t="shared" si="1"/>
        <v>1.3458947951145814</v>
      </c>
      <c r="H22" s="52">
        <f t="shared" si="1"/>
        <v>1.726729099150011</v>
      </c>
      <c r="I22" s="52">
        <f t="shared" si="1"/>
        <v>1.4302478461946557</v>
      </c>
      <c r="J22" s="52">
        <f t="shared" si="1"/>
        <v>1.1635911748763077</v>
      </c>
      <c r="K22" s="52">
        <f t="shared" si="1"/>
        <v>2.1327343813071611</v>
      </c>
      <c r="L22" s="52">
        <f t="shared" si="1"/>
        <v>1.3613433748140289</v>
      </c>
      <c r="M22" s="52">
        <f t="shared" si="1"/>
        <v>0</v>
      </c>
      <c r="N22" s="52">
        <f t="shared" si="1"/>
        <v>0</v>
      </c>
      <c r="O22" s="52">
        <f t="shared" si="1"/>
        <v>0</v>
      </c>
      <c r="P22" s="52">
        <f t="shared" si="1"/>
        <v>0</v>
      </c>
      <c r="Q22" s="53">
        <f>SUM(E22:P22)</f>
        <v>11.589566009664733</v>
      </c>
    </row>
    <row r="23" spans="3:18">
      <c r="D23" s="4" t="str">
        <f>'KPI 1a'!D23</f>
        <v>Actual 24/25</v>
      </c>
      <c r="E23" s="1">
        <f>Actual2425!D78</f>
        <v>34873</v>
      </c>
      <c r="F23" s="1">
        <f>Actual2425!E78</f>
        <v>42611</v>
      </c>
      <c r="G23" s="1">
        <f>Actual2425!F78</f>
        <v>37045</v>
      </c>
      <c r="H23" s="1">
        <f>Actual2425!G78</f>
        <v>63578</v>
      </c>
      <c r="I23" s="1">
        <f>Actual2425!H78</f>
        <v>74157</v>
      </c>
      <c r="J23" s="1">
        <f>Actual2425!I78</f>
        <v>48636</v>
      </c>
      <c r="K23" s="1">
        <f>Actual2425!J78</f>
        <v>56499</v>
      </c>
      <c r="L23" s="1">
        <f>Actual2425!K78</f>
        <v>64550</v>
      </c>
      <c r="M23" s="1">
        <f>Actual2425!L78</f>
        <v>59548</v>
      </c>
      <c r="N23" s="1">
        <f>Actual2425!M78</f>
        <v>58541</v>
      </c>
      <c r="O23" s="1">
        <f>Actual2425!N78</f>
        <v>65813</v>
      </c>
      <c r="P23" s="1">
        <f>Actual2425!O78</f>
        <v>87805</v>
      </c>
      <c r="Q23" s="53">
        <f>SUM(E23:P23)</f>
        <v>693656</v>
      </c>
    </row>
    <row r="24" spans="3:18"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spans="3:18">
      <c r="C25" s="8" t="s">
        <v>4</v>
      </c>
      <c r="E25" s="12">
        <f>E18</f>
        <v>45839</v>
      </c>
      <c r="F25" s="12">
        <f t="shared" ref="F25:P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/>
    </row>
    <row r="26" spans="3:18">
      <c r="D26" s="4" t="str">
        <f>D19</f>
        <v>Budget 25/26</v>
      </c>
      <c r="E26" s="53">
        <f>+E19</f>
        <v>57804.666666666664</v>
      </c>
      <c r="F26" s="53">
        <f>+E26+F19</f>
        <v>115609.33333333333</v>
      </c>
      <c r="G26" s="53">
        <f>+F26+G19</f>
        <v>173414</v>
      </c>
      <c r="H26" s="53">
        <f t="shared" ref="F26:P27" si="3">+G26+H19</f>
        <v>231218.66666666666</v>
      </c>
      <c r="I26" s="53">
        <f t="shared" si="3"/>
        <v>289023.33333333331</v>
      </c>
      <c r="J26" s="53">
        <f t="shared" si="3"/>
        <v>346828</v>
      </c>
      <c r="K26" s="53">
        <f t="shared" si="3"/>
        <v>404632.66666666669</v>
      </c>
      <c r="L26" s="53">
        <f t="shared" si="3"/>
        <v>462437.33333333337</v>
      </c>
      <c r="M26" s="53">
        <f t="shared" si="3"/>
        <v>520242.00000000006</v>
      </c>
      <c r="N26" s="53">
        <f t="shared" si="3"/>
        <v>578046.66666666674</v>
      </c>
      <c r="O26" s="53">
        <f t="shared" si="3"/>
        <v>635851.33333333337</v>
      </c>
      <c r="P26" s="53">
        <f t="shared" si="3"/>
        <v>693656</v>
      </c>
      <c r="Q26" s="6"/>
    </row>
    <row r="27" spans="3:18">
      <c r="D27" s="4" t="str">
        <f>D20</f>
        <v>Actual 25/26</v>
      </c>
      <c r="E27" s="53">
        <f>+E20</f>
        <v>42715</v>
      </c>
      <c r="F27" s="53">
        <f t="shared" si="3"/>
        <v>140409</v>
      </c>
      <c r="G27" s="53">
        <f>+F27+G20</f>
        <v>218208</v>
      </c>
      <c r="H27" s="53">
        <f t="shared" si="3"/>
        <v>318021</v>
      </c>
      <c r="I27" s="53">
        <f t="shared" si="3"/>
        <v>400696</v>
      </c>
      <c r="J27" s="53">
        <f t="shared" si="3"/>
        <v>467957</v>
      </c>
      <c r="K27" s="53">
        <f t="shared" si="3"/>
        <v>591239</v>
      </c>
      <c r="L27" s="53">
        <f t="shared" si="3"/>
        <v>669931</v>
      </c>
      <c r="M27" s="53">
        <f t="shared" si="3"/>
        <v>669931</v>
      </c>
      <c r="N27" s="53">
        <f t="shared" si="3"/>
        <v>669931</v>
      </c>
      <c r="O27" s="53">
        <f t="shared" si="3"/>
        <v>669931</v>
      </c>
      <c r="P27" s="53">
        <f t="shared" si="3"/>
        <v>669931</v>
      </c>
      <c r="Q27" s="6"/>
    </row>
    <row r="28" spans="3:18">
      <c r="D28" s="4" t="str">
        <f>D21</f>
        <v>Difference</v>
      </c>
      <c r="E28" s="53">
        <f t="shared" ref="E28:P28" si="4">IF(E27=0,0,E27-E26)</f>
        <v>-15089.666666666664</v>
      </c>
      <c r="F28" s="53">
        <f t="shared" si="4"/>
        <v>24799.666666666672</v>
      </c>
      <c r="G28" s="53">
        <f t="shared" si="4"/>
        <v>44794</v>
      </c>
      <c r="H28" s="53">
        <f t="shared" si="4"/>
        <v>86802.333333333343</v>
      </c>
      <c r="I28" s="53">
        <f t="shared" si="4"/>
        <v>111672.66666666669</v>
      </c>
      <c r="J28" s="53">
        <f t="shared" si="4"/>
        <v>121129</v>
      </c>
      <c r="K28" s="53">
        <f t="shared" si="4"/>
        <v>186606.33333333331</v>
      </c>
      <c r="L28" s="53">
        <f t="shared" si="4"/>
        <v>207493.66666666663</v>
      </c>
      <c r="M28" s="53">
        <f t="shared" si="4"/>
        <v>149688.99999999994</v>
      </c>
      <c r="N28" s="53">
        <f t="shared" si="4"/>
        <v>91884.333333333256</v>
      </c>
      <c r="O28" s="53">
        <f t="shared" si="4"/>
        <v>34079.666666666628</v>
      </c>
      <c r="P28" s="53">
        <f t="shared" si="4"/>
        <v>-23725</v>
      </c>
      <c r="Q28" s="6"/>
    </row>
    <row r="29" spans="3:18">
      <c r="D29" s="4" t="str">
        <f>D22</f>
        <v>% realisation</v>
      </c>
      <c r="E29" s="52">
        <f>E27/E26</f>
        <v>0.73895417901668847</v>
      </c>
      <c r="F29" s="52">
        <f t="shared" ref="F29:P29" si="5">F27/F26</f>
        <v>1.214512669103994</v>
      </c>
      <c r="G29" s="52">
        <f t="shared" si="5"/>
        <v>1.258306711107523</v>
      </c>
      <c r="H29" s="52">
        <f t="shared" si="5"/>
        <v>1.3754123081181451</v>
      </c>
      <c r="I29" s="52">
        <f t="shared" si="5"/>
        <v>1.3863794157334473</v>
      </c>
      <c r="J29" s="52">
        <f t="shared" si="5"/>
        <v>1.3492480422572573</v>
      </c>
      <c r="K29" s="52">
        <f t="shared" si="5"/>
        <v>1.4611746621215291</v>
      </c>
      <c r="L29" s="52">
        <f t="shared" si="5"/>
        <v>1.4486957512080916</v>
      </c>
      <c r="M29" s="52">
        <f t="shared" si="5"/>
        <v>1.2877295566294147</v>
      </c>
      <c r="N29" s="52">
        <f t="shared" si="5"/>
        <v>1.1589566009664731</v>
      </c>
      <c r="O29" s="52">
        <f t="shared" si="5"/>
        <v>1.053596909969521</v>
      </c>
      <c r="P29" s="52">
        <f t="shared" si="5"/>
        <v>0.96579716747206112</v>
      </c>
      <c r="Q29" s="6"/>
    </row>
    <row r="30" spans="3:18">
      <c r="D30" s="4" t="str">
        <f>'KPI 1a'!D30</f>
        <v>Actual 24/25</v>
      </c>
      <c r="E30" s="53">
        <f>+E23</f>
        <v>34873</v>
      </c>
      <c r="F30" s="53">
        <f t="shared" ref="F30:P30" si="6">+E30+F23</f>
        <v>77484</v>
      </c>
      <c r="G30" s="53">
        <f t="shared" si="6"/>
        <v>114529</v>
      </c>
      <c r="H30" s="53">
        <f t="shared" si="6"/>
        <v>178107</v>
      </c>
      <c r="I30" s="53">
        <f t="shared" si="6"/>
        <v>252264</v>
      </c>
      <c r="J30" s="53">
        <f t="shared" si="6"/>
        <v>300900</v>
      </c>
      <c r="K30" s="53">
        <f t="shared" si="6"/>
        <v>357399</v>
      </c>
      <c r="L30" s="53">
        <f t="shared" si="6"/>
        <v>421949</v>
      </c>
      <c r="M30" s="53">
        <f t="shared" si="6"/>
        <v>481497</v>
      </c>
      <c r="N30" s="53">
        <f t="shared" si="6"/>
        <v>540038</v>
      </c>
      <c r="O30" s="53">
        <f t="shared" si="6"/>
        <v>605851</v>
      </c>
      <c r="P30" s="53">
        <f t="shared" si="6"/>
        <v>693656</v>
      </c>
      <c r="Q30" s="6"/>
    </row>
  </sheetData>
  <mergeCells count="2">
    <mergeCell ref="J4:Q8"/>
    <mergeCell ref="J10:Q15"/>
  </mergeCells>
  <conditionalFormatting sqref="C3">
    <cfRule type="expression" dxfId="215" priority="2">
      <formula>S4&gt;S6</formula>
    </cfRule>
  </conditionalFormatting>
  <conditionalFormatting sqref="C4">
    <cfRule type="expression" dxfId="214" priority="1">
      <formula>AND(S4&gt;S5,S4&lt;=S6)</formula>
    </cfRule>
  </conditionalFormatting>
  <conditionalFormatting sqref="C5">
    <cfRule type="expression" dxfId="213" priority="3">
      <formula>S4&lt;=S5</formula>
    </cfRule>
  </conditionalFormatting>
  <hyperlinks>
    <hyperlink ref="L1" location="'Dashboard Production Quality'!A1" display="Dashboard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98785" r:id="rId4" name="Spinner 1">
              <controlPr defaultSize="0" autoPict="0">
                <anchor moveWithCells="1" sizeWithCells="1">
                  <from>
                    <xdr:col>9</xdr:col>
                    <xdr:colOff>0</xdr:colOff>
                    <xdr:row>0</xdr:row>
                    <xdr:rowOff>0</xdr:rowOff>
                  </from>
                  <to>
                    <xdr:col>9</xdr:col>
                    <xdr:colOff>603250</xdr:colOff>
                    <xdr:row>1</xdr:row>
                    <xdr:rowOff>184150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7">
    <tabColor rgb="FFFFC000"/>
  </sheetPr>
  <dimension ref="A1:S30"/>
  <sheetViews>
    <sheetView zoomScale="90" zoomScaleNormal="90" zoomScalePageLayoutView="90" workbookViewId="0">
      <pane ySplit="2" topLeftCell="A14" activePane="bottomLeft" state="frozen"/>
      <selection activeCell="D31" sqref="D31"/>
      <selection pane="bottomLeft" activeCell="B1" sqref="B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19" ht="21">
      <c r="A1" s="5" t="s">
        <v>5</v>
      </c>
      <c r="B1" s="5" t="str">
        <f>'Dashboard Production Quality'!A99</f>
        <v>12d</v>
      </c>
      <c r="C1" s="5" t="str">
        <f>'Dashboard Production Quality'!B99</f>
        <v>Power  Efficiency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19">
      <c r="A2" s="4" t="s">
        <v>15</v>
      </c>
      <c r="C2" s="4" t="s">
        <v>46</v>
      </c>
      <c r="R2" s="7"/>
    </row>
    <row r="3" spans="1:19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>
      <c r="C4" s="2" t="s">
        <v>6</v>
      </c>
      <c r="E4" s="11"/>
      <c r="F4" s="11"/>
      <c r="G4" s="11"/>
      <c r="H4" s="11"/>
      <c r="I4" s="11"/>
      <c r="J4" s="205"/>
      <c r="K4" s="206"/>
      <c r="L4" s="206"/>
      <c r="M4" s="206"/>
      <c r="N4" s="206"/>
      <c r="O4" s="206"/>
      <c r="P4" s="206"/>
      <c r="Q4" s="207"/>
      <c r="R4" s="4" t="s">
        <v>26</v>
      </c>
      <c r="S4" s="56">
        <f>INDEX(E27:P27,Actual_month)</f>
        <v>1.2326866654404407</v>
      </c>
    </row>
    <row r="5" spans="1:19" ht="25.5" customHeight="1">
      <c r="C5" s="2" t="s">
        <v>6</v>
      </c>
      <c r="E5" s="11"/>
      <c r="F5" s="11"/>
      <c r="G5" s="11"/>
      <c r="H5" s="11"/>
      <c r="I5" s="11"/>
      <c r="J5" s="208"/>
      <c r="K5" s="209"/>
      <c r="L5" s="209"/>
      <c r="M5" s="209"/>
      <c r="N5" s="209"/>
      <c r="O5" s="209"/>
      <c r="P5" s="209"/>
      <c r="Q5" s="210"/>
      <c r="R5" s="4" t="s">
        <v>27</v>
      </c>
      <c r="S5" s="54">
        <f>INDEX(E26:P26,Actual_month)</f>
        <v>0.84715628495956496</v>
      </c>
    </row>
    <row r="6" spans="1:19">
      <c r="J6" s="208"/>
      <c r="K6" s="209"/>
      <c r="L6" s="209"/>
      <c r="M6" s="209"/>
      <c r="N6" s="209"/>
      <c r="O6" s="209"/>
      <c r="P6" s="209"/>
      <c r="Q6" s="210"/>
      <c r="R6" s="7">
        <v>0.9</v>
      </c>
      <c r="S6" s="54">
        <f>+S5/R6</f>
        <v>0.94128476106618331</v>
      </c>
    </row>
    <row r="7" spans="1:19">
      <c r="J7" s="208"/>
      <c r="K7" s="209"/>
      <c r="L7" s="209"/>
      <c r="M7" s="209"/>
      <c r="N7" s="209"/>
      <c r="O7" s="209"/>
      <c r="P7" s="209"/>
      <c r="Q7" s="210"/>
    </row>
    <row r="8" spans="1:19" ht="15" thickBot="1">
      <c r="J8" s="211"/>
      <c r="K8" s="212"/>
      <c r="L8" s="212"/>
      <c r="M8" s="212"/>
      <c r="N8" s="212"/>
      <c r="O8" s="212"/>
      <c r="P8" s="212"/>
      <c r="Q8" s="213"/>
    </row>
    <row r="9" spans="1:19" ht="15" thickBot="1">
      <c r="J9" s="4" t="s">
        <v>14</v>
      </c>
    </row>
    <row r="10" spans="1:19">
      <c r="J10" s="205"/>
      <c r="K10" s="206"/>
      <c r="L10" s="206"/>
      <c r="M10" s="206"/>
      <c r="N10" s="206"/>
      <c r="O10" s="206"/>
      <c r="P10" s="206"/>
      <c r="Q10" s="207"/>
    </row>
    <row r="11" spans="1:19">
      <c r="J11" s="208"/>
      <c r="K11" s="209"/>
      <c r="L11" s="209"/>
      <c r="M11" s="209"/>
      <c r="N11" s="209"/>
      <c r="O11" s="209"/>
      <c r="P11" s="209"/>
      <c r="Q11" s="210"/>
    </row>
    <row r="12" spans="1:19">
      <c r="J12" s="208"/>
      <c r="K12" s="209"/>
      <c r="L12" s="209"/>
      <c r="M12" s="209"/>
      <c r="N12" s="209"/>
      <c r="O12" s="209"/>
      <c r="P12" s="209"/>
      <c r="Q12" s="210"/>
    </row>
    <row r="13" spans="1:19">
      <c r="J13" s="208"/>
      <c r="K13" s="209"/>
      <c r="L13" s="209"/>
      <c r="M13" s="209"/>
      <c r="N13" s="209"/>
      <c r="O13" s="209"/>
      <c r="P13" s="209"/>
      <c r="Q13" s="210"/>
    </row>
    <row r="14" spans="1:19">
      <c r="J14" s="208"/>
      <c r="K14" s="209"/>
      <c r="L14" s="209"/>
      <c r="M14" s="209"/>
      <c r="N14" s="209"/>
      <c r="O14" s="209"/>
      <c r="P14" s="209"/>
      <c r="Q14" s="210"/>
    </row>
    <row r="15" spans="1:19" ht="15" thickBot="1">
      <c r="J15" s="211"/>
      <c r="K15" s="212"/>
      <c r="L15" s="212"/>
      <c r="M15" s="212"/>
      <c r="N15" s="212"/>
      <c r="O15" s="212"/>
      <c r="P15" s="212"/>
      <c r="Q15" s="213"/>
    </row>
    <row r="18" spans="3:17">
      <c r="C18" s="8" t="s">
        <v>10</v>
      </c>
      <c r="E18" s="12">
        <f>'KPI 6c'!E18</f>
        <v>45839</v>
      </c>
      <c r="F18" s="12">
        <f>'KPI 6c'!F18</f>
        <v>45870</v>
      </c>
      <c r="G18" s="12">
        <f>'KPI 6c'!G18</f>
        <v>45901</v>
      </c>
      <c r="H18" s="12">
        <f>'KPI 6c'!H18</f>
        <v>45931</v>
      </c>
      <c r="I18" s="12">
        <f>'KPI 6c'!I18</f>
        <v>45962</v>
      </c>
      <c r="J18" s="12">
        <f>'KPI 6c'!J18</f>
        <v>45992</v>
      </c>
      <c r="K18" s="12">
        <f>'KPI 6c'!K18</f>
        <v>46023</v>
      </c>
      <c r="L18" s="12">
        <f>'KPI 6c'!L18</f>
        <v>46054</v>
      </c>
      <c r="M18" s="12">
        <f>'KPI 6c'!M18</f>
        <v>46082</v>
      </c>
      <c r="N18" s="12">
        <f>'KPI 6c'!N18</f>
        <v>46113</v>
      </c>
      <c r="O18" s="12">
        <f>'KPI 6c'!O18</f>
        <v>46143</v>
      </c>
      <c r="P18" s="12">
        <f>'KPI 6c'!P18</f>
        <v>46174</v>
      </c>
      <c r="Q18" s="9"/>
    </row>
    <row r="19" spans="3:17">
      <c r="D19" s="4" t="str">
        <f>'KPI 6c'!D19</f>
        <v>Budget 25/26</v>
      </c>
      <c r="E19" s="69">
        <f>Budget2526!E91</f>
        <v>0.88930256410256403</v>
      </c>
      <c r="F19" s="69">
        <f>Budget2526!F91</f>
        <v>0.88930256410256403</v>
      </c>
      <c r="G19" s="69">
        <f>Budget2526!G91</f>
        <v>0.88930256410256403</v>
      </c>
      <c r="H19" s="69">
        <f>Budget2526!H91</f>
        <v>0.8627562189054726</v>
      </c>
      <c r="I19" s="69">
        <f>Budget2526!I91</f>
        <v>0.83774879227053134</v>
      </c>
      <c r="J19" s="69">
        <f>Budget2526!J91</f>
        <v>0.81415023474178405</v>
      </c>
      <c r="K19" s="69">
        <f>Budget2526!K91</f>
        <v>0.80284259259259261</v>
      </c>
      <c r="L19" s="69">
        <f>Budget2526!L91</f>
        <v>0.79184474885844747</v>
      </c>
      <c r="M19" s="69">
        <f>Budget2526!M91</f>
        <v>0.78114414414414413</v>
      </c>
      <c r="N19" s="69">
        <f>Budget2526!N91</f>
        <v>0.78114414414414413</v>
      </c>
      <c r="O19" s="69">
        <f>Budget2526!O91</f>
        <v>0.78114414414414413</v>
      </c>
      <c r="P19" s="69">
        <f>Budget2526!P91</f>
        <v>0.77590156599552573</v>
      </c>
      <c r="Q19" s="54"/>
    </row>
    <row r="20" spans="3:17">
      <c r="D20" s="4" t="str">
        <f>'KPI 6c'!D20</f>
        <v>Actual 25/26</v>
      </c>
      <c r="E20" s="69">
        <f>'ACTUAL 2526'!D91</f>
        <v>0.80964024413359115</v>
      </c>
      <c r="F20" s="69">
        <f>'ACTUAL 2526'!E91</f>
        <v>1.2052357571121912</v>
      </c>
      <c r="G20" s="69">
        <f>'ACTUAL 2526'!F91</f>
        <v>1.2769215618691221</v>
      </c>
      <c r="H20" s="69">
        <f>'ACTUAL 2526'!G91</f>
        <v>1.0562222222222222</v>
      </c>
      <c r="I20" s="69">
        <f>'ACTUAL 2526'!H91</f>
        <v>1.2349874521988529</v>
      </c>
      <c r="J20" s="69">
        <f>'ACTUAL 2526'!I91</f>
        <v>1.207341590378747</v>
      </c>
      <c r="K20" s="69">
        <f>'ACTUAL 2526'!J91</f>
        <v>1.7942366467763062</v>
      </c>
      <c r="L20" s="69">
        <f>'ACTUAL 2526'!K91</f>
        <v>1.2769078488324923</v>
      </c>
      <c r="M20" s="69" t="e">
        <f>'ACTUAL 2526'!L91</f>
        <v>#DIV/0!</v>
      </c>
      <c r="N20" s="69" t="e">
        <f>'ACTUAL 2526'!M91</f>
        <v>#DIV/0!</v>
      </c>
      <c r="O20" s="69" t="e">
        <f>'ACTUAL 2526'!N91</f>
        <v>#DIV/0!</v>
      </c>
      <c r="P20" s="69" t="e">
        <f>'ACTUAL 2526'!O91</f>
        <v>#DIV/0!</v>
      </c>
      <c r="Q20" s="54"/>
    </row>
    <row r="21" spans="3:17">
      <c r="D21" s="4" t="str">
        <f>'KPI 6c'!D21</f>
        <v>Difference</v>
      </c>
      <c r="E21" s="69">
        <f>IF(E20=0,0,E20-E19)</f>
        <v>-7.9662319968972883E-2</v>
      </c>
      <c r="F21" s="69">
        <f t="shared" ref="F21:P21" si="0">IF(F20=0,0,F20-F19)</f>
        <v>0.31593319300962719</v>
      </c>
      <c r="G21" s="69">
        <f t="shared" si="0"/>
        <v>0.38761899776655806</v>
      </c>
      <c r="H21" s="69">
        <f t="shared" si="0"/>
        <v>0.19346600331674957</v>
      </c>
      <c r="I21" s="69">
        <f t="shared" si="0"/>
        <v>0.39723865992832152</v>
      </c>
      <c r="J21" s="69">
        <f t="shared" si="0"/>
        <v>0.39319135563696295</v>
      </c>
      <c r="K21" s="69">
        <f t="shared" si="0"/>
        <v>0.99139405418371362</v>
      </c>
      <c r="L21" s="69">
        <f t="shared" si="0"/>
        <v>0.48506309997404484</v>
      </c>
      <c r="M21" s="69" t="e">
        <f t="shared" si="0"/>
        <v>#DIV/0!</v>
      </c>
      <c r="N21" s="69" t="e">
        <f t="shared" si="0"/>
        <v>#DIV/0!</v>
      </c>
      <c r="O21" s="69" t="e">
        <f t="shared" si="0"/>
        <v>#DIV/0!</v>
      </c>
      <c r="P21" s="69" t="e">
        <f t="shared" si="0"/>
        <v>#DIV/0!</v>
      </c>
      <c r="Q21" s="54"/>
    </row>
    <row r="22" spans="3:17">
      <c r="D22" s="4" t="str">
        <f>'KPI 6c'!D22</f>
        <v>% realisation</v>
      </c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</row>
    <row r="23" spans="3:17">
      <c r="D23" s="4" t="str">
        <f>'KPI 1a'!D23</f>
        <v>Actual 24/25</v>
      </c>
      <c r="E23" s="54">
        <f>Actual2425!D79</f>
        <v>1.9105352544787157</v>
      </c>
      <c r="F23" s="54">
        <f>Actual2425!E79</f>
        <v>1.4388802593368002</v>
      </c>
      <c r="G23" s="54">
        <f>Actual2425!F79</f>
        <v>1.1644976738337733</v>
      </c>
      <c r="H23" s="54">
        <f>Actual2425!G79</f>
        <v>1.1128069592004621</v>
      </c>
      <c r="I23" s="54">
        <f>Actual2425!H79</f>
        <v>1.0898709620528497</v>
      </c>
      <c r="J23" s="54">
        <f>Actual2425!I79</f>
        <v>1.0335330868290196</v>
      </c>
      <c r="K23" s="54">
        <f>Actual2425!J79</f>
        <v>0.82603292493932567</v>
      </c>
      <c r="L23" s="54">
        <f>Actual2425!K79</f>
        <v>1.0931043825780669</v>
      </c>
      <c r="M23" s="54">
        <f>Actual2425!L79</f>
        <v>1.0362120869368507</v>
      </c>
      <c r="N23" s="54">
        <f>Actual2425!M79</f>
        <v>1.2290009027354984</v>
      </c>
      <c r="O23" s="54">
        <f>Actual2425!N79</f>
        <v>1.0656077459885689</v>
      </c>
      <c r="P23" s="54">
        <f>Actual2425!O79</f>
        <v>1.3214092222489766</v>
      </c>
      <c r="Q23" s="54"/>
    </row>
    <row r="24" spans="3:17"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</row>
    <row r="25" spans="3:17">
      <c r="C25" s="8" t="s">
        <v>4</v>
      </c>
      <c r="E25" s="12">
        <f>E18</f>
        <v>45839</v>
      </c>
      <c r="F25" s="12">
        <f t="shared" ref="F25:P25" si="1">F18</f>
        <v>45870</v>
      </c>
      <c r="G25" s="12">
        <f t="shared" si="1"/>
        <v>45901</v>
      </c>
      <c r="H25" s="12">
        <f t="shared" si="1"/>
        <v>45931</v>
      </c>
      <c r="I25" s="12">
        <f t="shared" si="1"/>
        <v>45962</v>
      </c>
      <c r="J25" s="12">
        <f t="shared" si="1"/>
        <v>45992</v>
      </c>
      <c r="K25" s="12">
        <f t="shared" si="1"/>
        <v>46023</v>
      </c>
      <c r="L25" s="12">
        <f t="shared" si="1"/>
        <v>46054</v>
      </c>
      <c r="M25" s="12">
        <f t="shared" si="1"/>
        <v>46082</v>
      </c>
      <c r="N25" s="12">
        <f t="shared" si="1"/>
        <v>46113</v>
      </c>
      <c r="O25" s="12">
        <f t="shared" si="1"/>
        <v>46143</v>
      </c>
      <c r="P25" s="12">
        <f t="shared" si="1"/>
        <v>46174</v>
      </c>
    </row>
    <row r="26" spans="3:17">
      <c r="D26" s="4" t="str">
        <f>D19</f>
        <v>Budget 25/26</v>
      </c>
      <c r="E26" s="69">
        <f>+E19</f>
        <v>0.88930256410256403</v>
      </c>
      <c r="F26" s="69">
        <f>AVERAGE($E19:F19)</f>
        <v>0.88930256410256403</v>
      </c>
      <c r="G26" s="69">
        <f>AVERAGE($E19:G19)</f>
        <v>0.88930256410256403</v>
      </c>
      <c r="H26" s="69">
        <f>AVERAGE($E19:H19)</f>
        <v>0.88266597780329115</v>
      </c>
      <c r="I26" s="69">
        <f>AVERAGE($E19:I19)</f>
        <v>0.87368254069673912</v>
      </c>
      <c r="J26" s="69">
        <f>AVERAGE($E19:J19)</f>
        <v>0.86376048970424657</v>
      </c>
      <c r="K26" s="69">
        <f>AVERAGE($E19:K19)</f>
        <v>0.85505793297401034</v>
      </c>
      <c r="L26" s="69">
        <f>AVERAGE($E19:L19)</f>
        <v>0.84715628495956496</v>
      </c>
      <c r="M26" s="69">
        <f>AVERAGE($E19:M19)</f>
        <v>0.83982160264674044</v>
      </c>
      <c r="N26" s="69">
        <f>AVERAGE($E19:N19)</f>
        <v>0.83395385679648082</v>
      </c>
      <c r="O26" s="69">
        <f>AVERAGE($E19:O19)</f>
        <v>0.82915297382808673</v>
      </c>
      <c r="P26" s="69">
        <f>AVERAGE($E19:P19)</f>
        <v>0.82471535650870653</v>
      </c>
    </row>
    <row r="27" spans="3:17">
      <c r="D27" s="4" t="str">
        <f>D20</f>
        <v>Actual 25/26</v>
      </c>
      <c r="E27" s="69">
        <f>+E20</f>
        <v>0.80964024413359115</v>
      </c>
      <c r="F27" s="69">
        <f>AVERAGE($E20:F20)</f>
        <v>1.0074380006228911</v>
      </c>
      <c r="G27" s="69">
        <f>AVERAGE($E20:G20)</f>
        <v>1.0972658543716347</v>
      </c>
      <c r="H27" s="69">
        <f>AVERAGE($E20:H20)</f>
        <v>1.0870049463342817</v>
      </c>
      <c r="I27" s="69">
        <f>AVERAGE($E20:I20)</f>
        <v>1.1166014475071959</v>
      </c>
      <c r="J27" s="69">
        <f>AVERAGE($E20:J20)</f>
        <v>1.1317248046524544</v>
      </c>
      <c r="K27" s="69">
        <f>AVERAGE($E20:K20)</f>
        <v>1.2263693535272906</v>
      </c>
      <c r="L27" s="69">
        <f>AVERAGE($E20:L20)</f>
        <v>1.2326866654404407</v>
      </c>
      <c r="M27" s="69" t="e">
        <f>AVERAGE($E20:M20)</f>
        <v>#DIV/0!</v>
      </c>
      <c r="N27" s="69" t="e">
        <f>AVERAGE($E20:N20)</f>
        <v>#DIV/0!</v>
      </c>
      <c r="O27" s="69" t="e">
        <f>AVERAGE($E20:O20)</f>
        <v>#DIV/0!</v>
      </c>
      <c r="P27" s="69" t="e">
        <f>AVERAGE($E20:P20)</f>
        <v>#DIV/0!</v>
      </c>
    </row>
    <row r="28" spans="3:17">
      <c r="D28" s="4" t="str">
        <f>D21</f>
        <v>Difference</v>
      </c>
      <c r="E28" s="69">
        <f>SUM($E21:E21)</f>
        <v>-7.9662319968972883E-2</v>
      </c>
      <c r="F28" s="69">
        <f>AVERAGE($E21:F21)</f>
        <v>0.11813543652032715</v>
      </c>
      <c r="G28" s="69">
        <f>SUM($E21:G21)</f>
        <v>0.62388987080721237</v>
      </c>
      <c r="H28" s="69">
        <f>SUM($E21:H21)</f>
        <v>0.81735587412396193</v>
      </c>
      <c r="I28" s="69">
        <f>SUM($E21:I21)</f>
        <v>1.2145945340522835</v>
      </c>
      <c r="J28" s="69">
        <f>SUM($E21:J21)</f>
        <v>1.6077858896892465</v>
      </c>
      <c r="K28" s="69">
        <f>SUM($E21:K21)</f>
        <v>2.5991799438729601</v>
      </c>
      <c r="L28" s="69">
        <f>SUM($E21:L21)</f>
        <v>3.084243043847005</v>
      </c>
      <c r="M28" s="69" t="e">
        <f>SUM($E21:M21)</f>
        <v>#DIV/0!</v>
      </c>
      <c r="N28" s="69" t="e">
        <f>SUM($E21:N21)</f>
        <v>#DIV/0!</v>
      </c>
      <c r="O28" s="69" t="e">
        <f>SUM($E21:O21)</f>
        <v>#DIV/0!</v>
      </c>
      <c r="P28" s="69" t="e">
        <f>SUM($E21:P21)</f>
        <v>#DIV/0!</v>
      </c>
    </row>
    <row r="29" spans="3:17">
      <c r="D29" s="4" t="str">
        <f>D22</f>
        <v>% realisation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spans="3:17">
      <c r="D30" s="4" t="str">
        <f>'KPI 1a'!D30</f>
        <v>Actual 24/25</v>
      </c>
      <c r="E30" s="54">
        <f>AVERAGE($E23)</f>
        <v>1.9105352544787157</v>
      </c>
      <c r="F30" s="54">
        <f>AVERAGE($E23:F23)</f>
        <v>1.674707756907758</v>
      </c>
      <c r="G30" s="54">
        <f>AVERAGE($E23:G23)</f>
        <v>1.5046377292164299</v>
      </c>
      <c r="H30" s="54">
        <f>AVERAGE($E23:H23)</f>
        <v>1.4066800367124379</v>
      </c>
      <c r="I30" s="54">
        <f>AVERAGE($E23:I23)</f>
        <v>1.3433182217805204</v>
      </c>
      <c r="J30" s="54">
        <f>AVERAGE($E23:J23)</f>
        <v>1.2916873659552703</v>
      </c>
      <c r="K30" s="54">
        <f>AVERAGE($E23:K23)</f>
        <v>1.2251653029529925</v>
      </c>
      <c r="L30" s="54">
        <f>AVERAGE($E23:L23)</f>
        <v>1.2086576879061268</v>
      </c>
      <c r="M30" s="54">
        <f>AVERAGE($E23:M23)</f>
        <v>1.1894970655762074</v>
      </c>
      <c r="N30" s="54">
        <f>AVERAGE($E23:N23)</f>
        <v>1.1934474492921363</v>
      </c>
      <c r="O30" s="54">
        <f>AVERAGE($E23:O23)</f>
        <v>1.1818256580827211</v>
      </c>
      <c r="P30" s="54">
        <f>AVERAGE($E23:P23)</f>
        <v>1.1934576217632424</v>
      </c>
    </row>
  </sheetData>
  <mergeCells count="2">
    <mergeCell ref="J4:Q8"/>
    <mergeCell ref="J10:Q15"/>
  </mergeCells>
  <conditionalFormatting sqref="C3">
    <cfRule type="expression" dxfId="212" priority="2">
      <formula>S4&gt;S6</formula>
    </cfRule>
  </conditionalFormatting>
  <conditionalFormatting sqref="C4">
    <cfRule type="expression" dxfId="211" priority="1">
      <formula>AND(S4&gt;S5,S4&lt;=S6)</formula>
    </cfRule>
  </conditionalFormatting>
  <conditionalFormatting sqref="C5">
    <cfRule type="expression" dxfId="210" priority="3">
      <formula>S4&lt;=S5</formula>
    </cfRule>
  </conditionalFormatting>
  <hyperlinks>
    <hyperlink ref="L1" location="'Dashboard Production Quality'!A1" display="Dashboard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99809" r:id="rId4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9">
    <tabColor rgb="FFFFC000"/>
  </sheetPr>
  <dimension ref="A1:T30"/>
  <sheetViews>
    <sheetView zoomScale="90" zoomScaleNormal="90" zoomScalePageLayoutView="90" workbookViewId="0">
      <pane ySplit="2" topLeftCell="A3" activePane="bottomLeft" state="frozen"/>
      <selection activeCell="D31" sqref="D31"/>
      <selection pane="bottomLeft" activeCell="V29" sqref="V29"/>
    </sheetView>
  </sheetViews>
  <sheetFormatPr defaultColWidth="9.1796875" defaultRowHeight="14.5"/>
  <cols>
    <col min="1" max="1" width="9.1796875" style="4"/>
    <col min="2" max="2" width="14.8164062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>
      <c r="A1" s="5" t="s">
        <v>5</v>
      </c>
      <c r="B1" s="5" t="str">
        <f>'Dashboard Production Quality'!A100</f>
        <v>12e</v>
      </c>
      <c r="C1" s="5" t="str">
        <f>'Dashboard Production Quality'!B100</f>
        <v>Production Loss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20">
      <c r="A2" s="4" t="s">
        <v>15</v>
      </c>
      <c r="C2" s="4" t="s">
        <v>16</v>
      </c>
      <c r="R2" s="7"/>
    </row>
    <row r="3" spans="1:20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27">
        <f>INDEX(E27:P27,Actual_month)</f>
        <v>12032</v>
      </c>
      <c r="T4" s="26"/>
    </row>
    <row r="5" spans="1:20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26">
        <f>INDEX(E26:P26,Actual_month)</f>
        <v>10940</v>
      </c>
      <c r="T5" s="26"/>
    </row>
    <row r="6" spans="1:20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26">
        <f>+S5/R6</f>
        <v>12155.555555555555</v>
      </c>
      <c r="T6" s="26"/>
    </row>
    <row r="7" spans="1:20">
      <c r="J7" s="199"/>
      <c r="K7" s="200"/>
      <c r="L7" s="200"/>
      <c r="M7" s="200"/>
      <c r="N7" s="200"/>
      <c r="O7" s="200"/>
      <c r="P7" s="200"/>
      <c r="Q7" s="201"/>
    </row>
    <row r="8" spans="1:20" ht="15" thickBot="1">
      <c r="J8" s="202"/>
      <c r="K8" s="203"/>
      <c r="L8" s="203"/>
      <c r="M8" s="203"/>
      <c r="N8" s="203"/>
      <c r="O8" s="203"/>
      <c r="P8" s="203"/>
      <c r="Q8" s="204"/>
    </row>
    <row r="9" spans="1:20" ht="15" thickBot="1">
      <c r="J9" s="4" t="s">
        <v>14</v>
      </c>
    </row>
    <row r="10" spans="1:20">
      <c r="J10" s="196"/>
      <c r="K10" s="197"/>
      <c r="L10" s="197"/>
      <c r="M10" s="197"/>
      <c r="N10" s="197"/>
      <c r="O10" s="197"/>
      <c r="P10" s="197"/>
      <c r="Q10" s="198"/>
    </row>
    <row r="11" spans="1:20">
      <c r="J11" s="199"/>
      <c r="K11" s="200"/>
      <c r="L11" s="200"/>
      <c r="M11" s="200"/>
      <c r="N11" s="200"/>
      <c r="O11" s="200"/>
      <c r="P11" s="200"/>
      <c r="Q11" s="201"/>
    </row>
    <row r="12" spans="1:20">
      <c r="J12" s="199"/>
      <c r="K12" s="200"/>
      <c r="L12" s="200"/>
      <c r="M12" s="200"/>
      <c r="N12" s="200"/>
      <c r="O12" s="200"/>
      <c r="P12" s="200"/>
      <c r="Q12" s="201"/>
    </row>
    <row r="13" spans="1:20">
      <c r="J13" s="199"/>
      <c r="K13" s="200"/>
      <c r="L13" s="200"/>
      <c r="M13" s="200"/>
      <c r="N13" s="200"/>
      <c r="O13" s="200"/>
      <c r="P13" s="200"/>
      <c r="Q13" s="201"/>
    </row>
    <row r="14" spans="1:20">
      <c r="J14" s="199"/>
      <c r="K14" s="200"/>
      <c r="L14" s="200"/>
      <c r="M14" s="200"/>
      <c r="N14" s="200"/>
      <c r="O14" s="200"/>
      <c r="P14" s="200"/>
      <c r="Q14" s="201"/>
    </row>
    <row r="15" spans="1:20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'KPI 16a'!E18</f>
        <v>45839</v>
      </c>
      <c r="F18" s="12">
        <f>'KPI 16a'!F18</f>
        <v>45870</v>
      </c>
      <c r="G18" s="12">
        <f>'KPI 16a'!G18</f>
        <v>45901</v>
      </c>
      <c r="H18" s="12">
        <f>'KPI 16a'!H18</f>
        <v>45931</v>
      </c>
      <c r="I18" s="12">
        <f>'KPI 16a'!I18</f>
        <v>45962</v>
      </c>
      <c r="J18" s="12">
        <f>'KPI 16a'!J18</f>
        <v>45992</v>
      </c>
      <c r="K18" s="12">
        <f>'KPI 16a'!K18</f>
        <v>46023</v>
      </c>
      <c r="L18" s="12">
        <f>'KPI 16a'!L18</f>
        <v>46054</v>
      </c>
      <c r="M18" s="12">
        <f>'KPI 16a'!M18</f>
        <v>46082</v>
      </c>
      <c r="N18" s="12">
        <f>'KPI 16a'!N18</f>
        <v>46113</v>
      </c>
      <c r="O18" s="12">
        <f>'KPI 16a'!O18</f>
        <v>46143</v>
      </c>
      <c r="P18" s="12">
        <f>'KPI 16a'!P18</f>
        <v>46174</v>
      </c>
      <c r="Q18" s="12" t="s">
        <v>0</v>
      </c>
    </row>
    <row r="19" spans="3:17">
      <c r="D19" s="4" t="str">
        <f>'KPI 16a'!D19</f>
        <v>Budget 25/26</v>
      </c>
      <c r="E19" s="6">
        <f>Budget2526!E92</f>
        <v>1300</v>
      </c>
      <c r="F19" s="6">
        <f>Budget2526!F92</f>
        <v>1300</v>
      </c>
      <c r="G19" s="6">
        <f>Budget2526!G92</f>
        <v>1300</v>
      </c>
      <c r="H19" s="6">
        <f>Budget2526!H92</f>
        <v>1340</v>
      </c>
      <c r="I19" s="6">
        <f>Budget2526!I92</f>
        <v>1380</v>
      </c>
      <c r="J19" s="6">
        <f>Budget2526!J92</f>
        <v>1420</v>
      </c>
      <c r="K19" s="6">
        <f>Budget2526!K92</f>
        <v>1440</v>
      </c>
      <c r="L19" s="6">
        <f>Budget2526!L92</f>
        <v>1460</v>
      </c>
      <c r="M19" s="6">
        <f>Budget2526!M92</f>
        <v>1480</v>
      </c>
      <c r="N19" s="6">
        <f>Budget2526!N92</f>
        <v>1480</v>
      </c>
      <c r="O19" s="6">
        <f>Budget2526!O92</f>
        <v>1480</v>
      </c>
      <c r="P19" s="6">
        <f>Budget2526!P92</f>
        <v>1490</v>
      </c>
      <c r="Q19" s="6"/>
    </row>
    <row r="20" spans="3:17">
      <c r="D20" s="4" t="str">
        <f>'KPI 16a'!D20</f>
        <v>Actual 25/26</v>
      </c>
      <c r="E20" s="6">
        <f>'ACTUAL 2526'!D92</f>
        <v>902</v>
      </c>
      <c r="F20" s="6">
        <f>'ACTUAL 2526'!E92</f>
        <v>1478</v>
      </c>
      <c r="G20" s="6">
        <f>'ACTUAL 2526'!F92</f>
        <v>1608</v>
      </c>
      <c r="H20" s="6">
        <f>'ACTUAL 2526'!G92</f>
        <v>0</v>
      </c>
      <c r="I20" s="6">
        <f>'ACTUAL 2526'!H92</f>
        <v>1066</v>
      </c>
      <c r="J20" s="6">
        <f>'ACTUAL 2526'!I92</f>
        <v>2450</v>
      </c>
      <c r="K20" s="6">
        <f>'ACTUAL 2526'!J92</f>
        <v>2849</v>
      </c>
      <c r="L20" s="6">
        <f>'ACTUAL 2526'!K92</f>
        <v>1679</v>
      </c>
      <c r="M20" s="6">
        <f>'ACTUAL 2526'!L92</f>
        <v>0</v>
      </c>
      <c r="N20" s="6">
        <f>'ACTUAL 2526'!M92</f>
        <v>0</v>
      </c>
      <c r="O20" s="6">
        <f>'ACTUAL 2526'!N92</f>
        <v>0</v>
      </c>
      <c r="P20" s="6">
        <f>'ACTUAL 2526'!O92</f>
        <v>0</v>
      </c>
      <c r="Q20" s="6"/>
    </row>
    <row r="21" spans="3:17">
      <c r="D21" s="4" t="str">
        <f>'KPI 16a'!D21</f>
        <v>Difference</v>
      </c>
      <c r="E21" s="6">
        <f>IF(E20=0,0,E20-E19)</f>
        <v>-398</v>
      </c>
      <c r="F21" s="6">
        <f t="shared" ref="F21:P21" si="0">IF(F20=0,0,F20-F19)</f>
        <v>178</v>
      </c>
      <c r="G21" s="6">
        <f t="shared" si="0"/>
        <v>308</v>
      </c>
      <c r="H21" s="6">
        <f t="shared" si="0"/>
        <v>0</v>
      </c>
      <c r="I21" s="6">
        <f t="shared" si="0"/>
        <v>-314</v>
      </c>
      <c r="J21" s="6">
        <f t="shared" si="0"/>
        <v>1030</v>
      </c>
      <c r="K21" s="6">
        <f t="shared" si="0"/>
        <v>1409</v>
      </c>
      <c r="L21" s="6">
        <f t="shared" si="0"/>
        <v>219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/>
    </row>
    <row r="22" spans="3:17">
      <c r="D22" s="4" t="str">
        <f>'KPI 16a'!D22</f>
        <v>% realisation</v>
      </c>
      <c r="E22" s="10">
        <f>E20/E19</f>
        <v>0.69384615384615389</v>
      </c>
      <c r="F22" s="10">
        <f t="shared" ref="F22:P22" si="1">F20/F19</f>
        <v>1.1369230769230769</v>
      </c>
      <c r="G22" s="10">
        <f t="shared" si="1"/>
        <v>1.236923076923077</v>
      </c>
      <c r="H22" s="10">
        <f t="shared" si="1"/>
        <v>0</v>
      </c>
      <c r="I22" s="10">
        <f t="shared" si="1"/>
        <v>0.77246376811594208</v>
      </c>
      <c r="J22" s="10">
        <f t="shared" si="1"/>
        <v>1.7253521126760563</v>
      </c>
      <c r="K22" s="10">
        <f t="shared" si="1"/>
        <v>1.9784722222222222</v>
      </c>
      <c r="L22" s="10">
        <f t="shared" si="1"/>
        <v>1.1499999999999999</v>
      </c>
      <c r="M22" s="10">
        <f t="shared" si="1"/>
        <v>0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10"/>
    </row>
    <row r="23" spans="3:17">
      <c r="D23" s="4" t="str">
        <f>'KPI 1a'!D23</f>
        <v>Actual 24/25</v>
      </c>
      <c r="E23" s="6">
        <f>Actual2425!D80</f>
        <v>1198</v>
      </c>
      <c r="F23" s="6">
        <f>Actual2425!E80</f>
        <v>220</v>
      </c>
      <c r="G23" s="6">
        <f>Actual2425!F80</f>
        <v>0</v>
      </c>
      <c r="H23" s="6">
        <f>Actual2425!G80</f>
        <v>0</v>
      </c>
      <c r="I23" s="6">
        <f>Actual2425!H80</f>
        <v>0</v>
      </c>
      <c r="J23" s="6">
        <f>Actual2425!I80</f>
        <v>0</v>
      </c>
      <c r="K23" s="6">
        <f>Actual2425!J80</f>
        <v>0</v>
      </c>
      <c r="L23" s="6">
        <f>Actual2425!K80</f>
        <v>0</v>
      </c>
      <c r="M23" s="6">
        <f>Actual2425!L80</f>
        <v>904</v>
      </c>
      <c r="N23" s="6">
        <f>Actual2425!M80</f>
        <v>500</v>
      </c>
      <c r="O23" s="6">
        <f>Actual2425!N80</f>
        <v>0</v>
      </c>
      <c r="P23" s="6">
        <f>Actual2425!O80</f>
        <v>2746</v>
      </c>
      <c r="Q23" s="6"/>
    </row>
    <row r="25" spans="3:17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>
      <c r="D26" s="4" t="str">
        <f>D19</f>
        <v>Budget 25/26</v>
      </c>
      <c r="E26" s="6">
        <f>SUM($E19:E19)</f>
        <v>1300</v>
      </c>
      <c r="F26" s="6">
        <f>SUM($E19:F19)</f>
        <v>2600</v>
      </c>
      <c r="G26" s="6">
        <f>SUM($E19:G19)</f>
        <v>3900</v>
      </c>
      <c r="H26" s="6">
        <f>SUM($E19:H19)</f>
        <v>5240</v>
      </c>
      <c r="I26" s="6">
        <f>SUM($E19:I19)</f>
        <v>6620</v>
      </c>
      <c r="J26" s="6">
        <f>SUM($E19:J19)</f>
        <v>8040</v>
      </c>
      <c r="K26" s="6">
        <f>SUM($E19:K19)</f>
        <v>9480</v>
      </c>
      <c r="L26" s="6">
        <f>SUM($E19:L19)</f>
        <v>10940</v>
      </c>
      <c r="M26" s="6">
        <f>SUM($E19:M19)</f>
        <v>12420</v>
      </c>
      <c r="N26" s="6">
        <f>SUM($E19:N19)</f>
        <v>13900</v>
      </c>
      <c r="O26" s="6">
        <f>SUM($E19:O19)</f>
        <v>15380</v>
      </c>
      <c r="P26" s="6">
        <f>SUM($E19:P19)</f>
        <v>16870</v>
      </c>
      <c r="Q26" s="6"/>
    </row>
    <row r="27" spans="3:17">
      <c r="D27" s="4" t="str">
        <f>D20</f>
        <v>Actual 25/26</v>
      </c>
      <c r="E27" s="6">
        <f>SUM($E20:E20)</f>
        <v>902</v>
      </c>
      <c r="F27" s="6">
        <f>SUM($E20:F20)</f>
        <v>2380</v>
      </c>
      <c r="G27" s="6">
        <f>SUM($E20:G20)</f>
        <v>3988</v>
      </c>
      <c r="H27" s="6">
        <f>SUM($E20:H20)</f>
        <v>3988</v>
      </c>
      <c r="I27" s="6">
        <f>SUM($E20:I20)</f>
        <v>5054</v>
      </c>
      <c r="J27" s="6">
        <f>SUM($E20:J20)</f>
        <v>7504</v>
      </c>
      <c r="K27" s="6">
        <f>SUM($E20:K20)</f>
        <v>10353</v>
      </c>
      <c r="L27" s="6">
        <f>SUM($E20:L20)</f>
        <v>12032</v>
      </c>
      <c r="M27" s="6">
        <f>SUM($E20:M20)</f>
        <v>12032</v>
      </c>
      <c r="N27" s="6">
        <f>SUM($E20:N20)</f>
        <v>12032</v>
      </c>
      <c r="O27" s="6">
        <f>SUM($E20:O20)</f>
        <v>12032</v>
      </c>
      <c r="P27" s="6">
        <f>SUM($E20:P20)</f>
        <v>12032</v>
      </c>
      <c r="Q27" s="6"/>
    </row>
    <row r="28" spans="3:17">
      <c r="D28" s="4" t="str">
        <f>D21</f>
        <v>Difference</v>
      </c>
      <c r="E28" s="6">
        <f>IF(E27=0,0,E27-E26)</f>
        <v>-398</v>
      </c>
      <c r="F28" s="6">
        <f t="shared" ref="F28:P28" si="3">IF(F27=0,0,F27-F26)</f>
        <v>-220</v>
      </c>
      <c r="G28" s="6">
        <f t="shared" si="3"/>
        <v>88</v>
      </c>
      <c r="H28" s="6">
        <f t="shared" si="3"/>
        <v>-1252</v>
      </c>
      <c r="I28" s="6">
        <f t="shared" si="3"/>
        <v>-1566</v>
      </c>
      <c r="J28" s="6">
        <f t="shared" si="3"/>
        <v>-536</v>
      </c>
      <c r="K28" s="6">
        <f t="shared" si="3"/>
        <v>873</v>
      </c>
      <c r="L28" s="6">
        <f t="shared" si="3"/>
        <v>1092</v>
      </c>
      <c r="M28" s="6">
        <f t="shared" si="3"/>
        <v>-388</v>
      </c>
      <c r="N28" s="6">
        <f t="shared" si="3"/>
        <v>-1868</v>
      </c>
      <c r="O28" s="6">
        <f t="shared" si="3"/>
        <v>-3348</v>
      </c>
      <c r="P28" s="6">
        <f t="shared" si="3"/>
        <v>-4838</v>
      </c>
      <c r="Q28" s="6"/>
    </row>
    <row r="29" spans="3:17">
      <c r="D29" s="4" t="str">
        <f>D22</f>
        <v>% realisation</v>
      </c>
      <c r="E29" s="10">
        <f t="shared" ref="E29:P29" si="4">E27/E26</f>
        <v>0.69384615384615389</v>
      </c>
      <c r="F29" s="10">
        <f t="shared" si="4"/>
        <v>0.91538461538461535</v>
      </c>
      <c r="G29" s="10">
        <f t="shared" si="4"/>
        <v>1.0225641025641026</v>
      </c>
      <c r="H29" s="10">
        <f t="shared" si="4"/>
        <v>0.76106870229007628</v>
      </c>
      <c r="I29" s="10">
        <f t="shared" si="4"/>
        <v>0.76344410876132929</v>
      </c>
      <c r="J29" s="10">
        <f t="shared" si="4"/>
        <v>0.93333333333333335</v>
      </c>
      <c r="K29" s="10">
        <f t="shared" si="4"/>
        <v>1.0920886075949368</v>
      </c>
      <c r="L29" s="10">
        <f t="shared" si="4"/>
        <v>1.0998171846435101</v>
      </c>
      <c r="M29" s="10">
        <f t="shared" si="4"/>
        <v>0.96876006441223828</v>
      </c>
      <c r="N29" s="10">
        <f t="shared" si="4"/>
        <v>0.86561151079136689</v>
      </c>
      <c r="O29" s="10">
        <f t="shared" si="4"/>
        <v>0.78231469440832246</v>
      </c>
      <c r="P29" s="10">
        <f t="shared" si="4"/>
        <v>0.71321873147599291</v>
      </c>
      <c r="Q29" s="6"/>
    </row>
    <row r="30" spans="3:17">
      <c r="D30" s="4" t="str">
        <f>'KPI 1a'!D30</f>
        <v>Actual 24/25</v>
      </c>
      <c r="E30" s="6">
        <f>SUM($E23:E23)</f>
        <v>1198</v>
      </c>
      <c r="F30" s="6">
        <f>SUM($E23:F23)</f>
        <v>1418</v>
      </c>
      <c r="G30" s="6">
        <f>SUM($E23:G23)</f>
        <v>1418</v>
      </c>
      <c r="H30" s="6">
        <f>SUM($E23:H23)</f>
        <v>1418</v>
      </c>
      <c r="I30" s="6">
        <f>SUM($E23:I23)</f>
        <v>1418</v>
      </c>
      <c r="J30" s="6">
        <f>SUM($E23:J23)</f>
        <v>1418</v>
      </c>
      <c r="K30" s="6">
        <f>SUM($E23:K23)</f>
        <v>1418</v>
      </c>
      <c r="L30" s="6">
        <f>SUM($E23:L23)</f>
        <v>1418</v>
      </c>
      <c r="M30" s="6">
        <f>SUM($E23:M23)</f>
        <v>2322</v>
      </c>
      <c r="N30" s="6">
        <f>SUM($E23:N23)</f>
        <v>2822</v>
      </c>
      <c r="O30" s="6">
        <f>SUM($E23:O23)</f>
        <v>2822</v>
      </c>
      <c r="P30" s="6">
        <f>SUM($E23:P23)</f>
        <v>5568</v>
      </c>
      <c r="Q30" s="6"/>
    </row>
  </sheetData>
  <mergeCells count="2">
    <mergeCell ref="J4:Q8"/>
    <mergeCell ref="J10:Q15"/>
  </mergeCells>
  <conditionalFormatting sqref="C3">
    <cfRule type="expression" dxfId="209" priority="2">
      <formula>S4&gt;S6</formula>
    </cfRule>
  </conditionalFormatting>
  <conditionalFormatting sqref="C4">
    <cfRule type="expression" dxfId="208" priority="1">
      <formula>AND(S4&gt;S5,S4&lt;=S6)</formula>
    </cfRule>
  </conditionalFormatting>
  <conditionalFormatting sqref="C5">
    <cfRule type="expression" dxfId="207" priority="3">
      <formula>S4&lt;=S5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00833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4">
    <tabColor rgb="FFFFC000"/>
  </sheetPr>
  <dimension ref="A1:T30"/>
  <sheetViews>
    <sheetView workbookViewId="0">
      <selection activeCell="L1" sqref="L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>
      <c r="A1" s="5" t="s">
        <v>5</v>
      </c>
      <c r="B1" s="5" t="str">
        <f>'Dashboard Production Quality'!A102</f>
        <v>13a</v>
      </c>
      <c r="C1" s="5" t="str">
        <f>'Dashboard Production Quality'!B102</f>
        <v>Water Volume Abstracted</v>
      </c>
      <c r="D1" s="5" t="str">
        <f>'Dashboard Production Quality'!C102</f>
        <v>M3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20">
      <c r="A2" s="4" t="s">
        <v>15</v>
      </c>
      <c r="C2" s="4" t="s">
        <v>16</v>
      </c>
      <c r="R2" s="7"/>
    </row>
    <row r="3" spans="1:20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27">
        <f>INDEX(E27:P27,Actual_month)</f>
        <v>5187</v>
      </c>
      <c r="T4" s="26"/>
    </row>
    <row r="5" spans="1:20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26">
        <f>INDEX(E26:P26,Actual_month)</f>
        <v>14000</v>
      </c>
      <c r="T5" s="26"/>
    </row>
    <row r="6" spans="1:20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26">
        <f>+S5*R6</f>
        <v>12600</v>
      </c>
      <c r="T6" s="26"/>
    </row>
    <row r="7" spans="1:20">
      <c r="J7" s="199"/>
      <c r="K7" s="200"/>
      <c r="L7" s="200"/>
      <c r="M7" s="200"/>
      <c r="N7" s="200"/>
      <c r="O7" s="200"/>
      <c r="P7" s="200"/>
      <c r="Q7" s="201"/>
    </row>
    <row r="8" spans="1:20" ht="15" thickBot="1">
      <c r="J8" s="202"/>
      <c r="K8" s="203"/>
      <c r="L8" s="203"/>
      <c r="M8" s="203"/>
      <c r="N8" s="203"/>
      <c r="O8" s="203"/>
      <c r="P8" s="203"/>
      <c r="Q8" s="204"/>
    </row>
    <row r="9" spans="1:20" ht="15" thickBot="1">
      <c r="J9" s="4" t="s">
        <v>14</v>
      </c>
    </row>
    <row r="10" spans="1:20">
      <c r="J10" s="196"/>
      <c r="K10" s="197"/>
      <c r="L10" s="197"/>
      <c r="M10" s="197"/>
      <c r="N10" s="197"/>
      <c r="O10" s="197"/>
      <c r="P10" s="197"/>
      <c r="Q10" s="198"/>
    </row>
    <row r="11" spans="1:20">
      <c r="J11" s="199"/>
      <c r="K11" s="200"/>
      <c r="L11" s="200"/>
      <c r="M11" s="200"/>
      <c r="N11" s="200"/>
      <c r="O11" s="200"/>
      <c r="P11" s="200"/>
      <c r="Q11" s="201"/>
    </row>
    <row r="12" spans="1:20">
      <c r="J12" s="199"/>
      <c r="K12" s="200"/>
      <c r="L12" s="200"/>
      <c r="M12" s="200"/>
      <c r="N12" s="200"/>
      <c r="O12" s="200"/>
      <c r="P12" s="200"/>
      <c r="Q12" s="201"/>
    </row>
    <row r="13" spans="1:20">
      <c r="J13" s="199"/>
      <c r="K13" s="200"/>
      <c r="L13" s="200"/>
      <c r="M13" s="200"/>
      <c r="N13" s="200"/>
      <c r="O13" s="200"/>
      <c r="P13" s="200"/>
      <c r="Q13" s="201"/>
    </row>
    <row r="14" spans="1:20">
      <c r="J14" s="199"/>
      <c r="K14" s="200"/>
      <c r="L14" s="200"/>
      <c r="M14" s="200"/>
      <c r="N14" s="200"/>
      <c r="O14" s="200"/>
      <c r="P14" s="200"/>
      <c r="Q14" s="201"/>
    </row>
    <row r="15" spans="1:20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12" t="s">
        <v>0</v>
      </c>
    </row>
    <row r="19" spans="3:17">
      <c r="D19" s="4" t="str">
        <f>'KPI 1a'!D19</f>
        <v>Budget 25/26</v>
      </c>
      <c r="E19" s="6">
        <f>Budget2526!E94</f>
        <v>1400</v>
      </c>
      <c r="F19" s="6">
        <f>Budget2526!F94</f>
        <v>1500</v>
      </c>
      <c r="G19" s="6">
        <f>Budget2526!G94</f>
        <v>1600</v>
      </c>
      <c r="H19" s="6">
        <f>Budget2526!H94</f>
        <v>1700</v>
      </c>
      <c r="I19" s="6">
        <f>Budget2526!I94</f>
        <v>1800</v>
      </c>
      <c r="J19" s="6">
        <f>Budget2526!J94</f>
        <v>1900</v>
      </c>
      <c r="K19" s="6">
        <f>Budget2526!K94</f>
        <v>2000</v>
      </c>
      <c r="L19" s="6">
        <f>Budget2526!L94</f>
        <v>2100</v>
      </c>
      <c r="M19" s="6">
        <f>Budget2526!M94</f>
        <v>2200</v>
      </c>
      <c r="N19" s="6">
        <f>Budget2526!N94</f>
        <v>2300</v>
      </c>
      <c r="O19" s="6">
        <f>Budget2526!O94</f>
        <v>2400</v>
      </c>
      <c r="P19" s="6">
        <f>Budget2526!P94</f>
        <v>2500</v>
      </c>
      <c r="Q19" s="6">
        <f>SUM(E19:P19)</f>
        <v>23400</v>
      </c>
    </row>
    <row r="20" spans="3:17">
      <c r="D20" s="4" t="str">
        <f>'KPI 1a'!D20</f>
        <v>Actual 25/26</v>
      </c>
      <c r="E20" s="6">
        <f>'ACTUAL 2526'!D94</f>
        <v>1639</v>
      </c>
      <c r="F20" s="6">
        <f>'ACTUAL 2526'!E94</f>
        <v>1800</v>
      </c>
      <c r="G20" s="6">
        <f>'ACTUAL 2526'!F94</f>
        <v>585</v>
      </c>
      <c r="H20" s="6">
        <f>'ACTUAL 2526'!G94</f>
        <v>0</v>
      </c>
      <c r="I20" s="6">
        <f>'ACTUAL 2526'!H94</f>
        <v>0</v>
      </c>
      <c r="J20" s="6">
        <f>'ACTUAL 2526'!I94</f>
        <v>156</v>
      </c>
      <c r="K20" s="6">
        <f>'ACTUAL 2526'!J94</f>
        <v>536</v>
      </c>
      <c r="L20" s="6">
        <f>'ACTUAL 2526'!K94</f>
        <v>471</v>
      </c>
      <c r="M20" s="6">
        <f>'ACTUAL 2526'!L94</f>
        <v>0</v>
      </c>
      <c r="N20" s="6">
        <f>'ACTUAL 2526'!M94</f>
        <v>0</v>
      </c>
      <c r="O20" s="6">
        <f>'ACTUAL 2526'!N94</f>
        <v>0</v>
      </c>
      <c r="P20" s="6">
        <f>'ACTUAL 2526'!O94</f>
        <v>0</v>
      </c>
      <c r="Q20" s="6">
        <f>SUM(E20:P20)</f>
        <v>5187</v>
      </c>
    </row>
    <row r="21" spans="3:17">
      <c r="D21" s="4" t="str">
        <f>'KPI 1a'!D21</f>
        <v>Difference</v>
      </c>
      <c r="E21" s="6">
        <f>IF(E20=0,0,E20-E19)</f>
        <v>239</v>
      </c>
      <c r="F21" s="6">
        <f t="shared" ref="F21:P21" si="0">IF(F20=0,0,F20-F19)</f>
        <v>300</v>
      </c>
      <c r="G21" s="6">
        <f t="shared" si="0"/>
        <v>-1015</v>
      </c>
      <c r="H21" s="6">
        <f t="shared" si="0"/>
        <v>0</v>
      </c>
      <c r="I21" s="6">
        <f t="shared" si="0"/>
        <v>0</v>
      </c>
      <c r="J21" s="6">
        <f t="shared" si="0"/>
        <v>-1744</v>
      </c>
      <c r="K21" s="6">
        <f t="shared" si="0"/>
        <v>-1464</v>
      </c>
      <c r="L21" s="6">
        <f t="shared" si="0"/>
        <v>-1629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-5313</v>
      </c>
    </row>
    <row r="22" spans="3:17">
      <c r="D22" s="4" t="str">
        <f>'KPI 1a'!D22</f>
        <v>% realisation</v>
      </c>
      <c r="E22" s="10">
        <f>E20/E19</f>
        <v>1.1707142857142858</v>
      </c>
      <c r="F22" s="10">
        <f t="shared" ref="F22:P22" si="1">F20/F19</f>
        <v>1.2</v>
      </c>
      <c r="G22" s="10">
        <f t="shared" si="1"/>
        <v>0.36562499999999998</v>
      </c>
      <c r="H22" s="10">
        <f t="shared" si="1"/>
        <v>0</v>
      </c>
      <c r="I22" s="10">
        <f t="shared" si="1"/>
        <v>0</v>
      </c>
      <c r="J22" s="10">
        <f t="shared" si="1"/>
        <v>8.2105263157894737E-2</v>
      </c>
      <c r="K22" s="10">
        <f t="shared" si="1"/>
        <v>0.26800000000000002</v>
      </c>
      <c r="L22" s="10">
        <f t="shared" si="1"/>
        <v>0.22428571428571428</v>
      </c>
      <c r="M22" s="10">
        <f t="shared" si="1"/>
        <v>0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6">
        <f>SUM(E22:P22)</f>
        <v>3.310730263157895</v>
      </c>
    </row>
    <row r="23" spans="3:17">
      <c r="D23" s="4" t="str">
        <f>'KPI 1a'!D23</f>
        <v>Actual 24/25</v>
      </c>
      <c r="E23" s="69">
        <f>Actual2425!D82</f>
        <v>93</v>
      </c>
      <c r="F23" s="69">
        <f>Actual2425!E82</f>
        <v>191</v>
      </c>
      <c r="G23" s="69">
        <f>Actual2425!F82</f>
        <v>225</v>
      </c>
      <c r="H23" s="69">
        <f>Actual2425!G82</f>
        <v>243</v>
      </c>
      <c r="I23" s="69">
        <f>Actual2425!H82</f>
        <v>234</v>
      </c>
      <c r="J23" s="69">
        <f>Actual2425!I82</f>
        <v>0</v>
      </c>
      <c r="K23" s="69">
        <f>Actual2425!J82</f>
        <v>0</v>
      </c>
      <c r="L23" s="69">
        <f>Actual2425!K82</f>
        <v>0</v>
      </c>
      <c r="M23" s="69">
        <f>Actual2425!L82</f>
        <v>0</v>
      </c>
      <c r="N23" s="69">
        <f>Actual2425!M82</f>
        <v>0</v>
      </c>
      <c r="O23" s="69">
        <f>Actual2425!N82</f>
        <v>0</v>
      </c>
      <c r="P23" s="69">
        <f>Actual2425!O82</f>
        <v>77</v>
      </c>
      <c r="Q23" s="69"/>
    </row>
    <row r="24" spans="3:17"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</row>
    <row r="25" spans="3:17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>
      <c r="D26" s="4" t="str">
        <f>D19</f>
        <v>Budget 25/26</v>
      </c>
      <c r="E26" s="6">
        <f>+E19</f>
        <v>1400</v>
      </c>
      <c r="F26" s="6">
        <f>+F19+E26</f>
        <v>2900</v>
      </c>
      <c r="G26" s="6">
        <f>F26+G19</f>
        <v>4500</v>
      </c>
      <c r="H26" s="6">
        <f>+H19+G26</f>
        <v>6200</v>
      </c>
      <c r="I26" s="6">
        <f>H26+I19</f>
        <v>8000</v>
      </c>
      <c r="J26" s="6">
        <f>+J19+I26</f>
        <v>9900</v>
      </c>
      <c r="K26" s="6">
        <f>J26+K19</f>
        <v>11900</v>
      </c>
      <c r="L26" s="6">
        <f>+L19+K26</f>
        <v>14000</v>
      </c>
      <c r="M26" s="6">
        <f>L26+M19</f>
        <v>16200</v>
      </c>
      <c r="N26" s="6">
        <f>+N19+M26</f>
        <v>18500</v>
      </c>
      <c r="O26" s="6">
        <f>N26+O19</f>
        <v>20900</v>
      </c>
      <c r="P26" s="6">
        <f>+P19+O26</f>
        <v>23400</v>
      </c>
      <c r="Q26" s="6">
        <f>SUM(E26:P26)</f>
        <v>137800</v>
      </c>
    </row>
    <row r="27" spans="3:17">
      <c r="D27" s="4" t="str">
        <f>D20</f>
        <v>Actual 25/26</v>
      </c>
      <c r="E27" s="6">
        <f>+E20</f>
        <v>1639</v>
      </c>
      <c r="F27" s="6">
        <f>+F20+E27</f>
        <v>3439</v>
      </c>
      <c r="G27" s="6">
        <f>+G20+F27</f>
        <v>4024</v>
      </c>
      <c r="H27" s="6">
        <f>+H20+G27</f>
        <v>4024</v>
      </c>
      <c r="I27" s="6">
        <f>+I20+H27</f>
        <v>4024</v>
      </c>
      <c r="J27" s="6">
        <f>+J20+I27</f>
        <v>4180</v>
      </c>
      <c r="K27" s="6">
        <f>+K20+J27</f>
        <v>4716</v>
      </c>
      <c r="L27" s="6">
        <f>+L20+K27</f>
        <v>5187</v>
      </c>
      <c r="M27" s="6">
        <f>+M20+L27</f>
        <v>5187</v>
      </c>
      <c r="N27" s="6">
        <f>+N20+M27</f>
        <v>5187</v>
      </c>
      <c r="O27" s="6">
        <f>+O20+N27</f>
        <v>5187</v>
      </c>
      <c r="P27" s="6">
        <f>+P20+O27</f>
        <v>5187</v>
      </c>
      <c r="Q27" s="6">
        <f>SUM(E27:P27)</f>
        <v>51981</v>
      </c>
    </row>
    <row r="28" spans="3:17">
      <c r="D28" s="4" t="str">
        <f>D21</f>
        <v>Difference</v>
      </c>
      <c r="E28" s="6">
        <f>SUM($E21:E21)</f>
        <v>239</v>
      </c>
      <c r="F28" s="6">
        <f>SUM($E21:F21)</f>
        <v>539</v>
      </c>
      <c r="G28" s="6">
        <f>SUM($E21:G21)</f>
        <v>-476</v>
      </c>
      <c r="H28" s="6">
        <f>SUM($E21:H21)</f>
        <v>-476</v>
      </c>
      <c r="I28" s="6">
        <f>SUM($E21:I21)</f>
        <v>-476</v>
      </c>
      <c r="J28" s="6">
        <f>SUM($E21:J21)</f>
        <v>-2220</v>
      </c>
      <c r="K28" s="6">
        <f>SUM($E21:K21)</f>
        <v>-3684</v>
      </c>
      <c r="L28" s="6">
        <f>SUM($E21:L21)</f>
        <v>-5313</v>
      </c>
      <c r="M28" s="6">
        <f>SUM($E21:M21)</f>
        <v>-5313</v>
      </c>
      <c r="N28" s="6">
        <f>SUM($E21:N21)</f>
        <v>-5313</v>
      </c>
      <c r="O28" s="6">
        <f>SUM($E21:O21)</f>
        <v>-5313</v>
      </c>
      <c r="P28" s="6">
        <f>SUM($E21:P21)</f>
        <v>-5313</v>
      </c>
      <c r="Q28" s="6">
        <f>SUM(E28:P28)</f>
        <v>-33119</v>
      </c>
    </row>
    <row r="29" spans="3:17">
      <c r="D29" s="4" t="str">
        <f>D22</f>
        <v>% realisation</v>
      </c>
      <c r="E29" s="10">
        <f t="shared" ref="E29:P29" si="3">E27/E26</f>
        <v>1.1707142857142858</v>
      </c>
      <c r="F29" s="10">
        <f t="shared" si="3"/>
        <v>1.1858620689655173</v>
      </c>
      <c r="G29" s="10">
        <f t="shared" si="3"/>
        <v>0.89422222222222225</v>
      </c>
      <c r="H29" s="10">
        <f t="shared" si="3"/>
        <v>0.64903225806451614</v>
      </c>
      <c r="I29" s="10">
        <f t="shared" si="3"/>
        <v>0.503</v>
      </c>
      <c r="J29" s="10">
        <f t="shared" si="3"/>
        <v>0.42222222222222222</v>
      </c>
      <c r="K29" s="10">
        <f t="shared" si="3"/>
        <v>0.39630252100840335</v>
      </c>
      <c r="L29" s="10">
        <f t="shared" si="3"/>
        <v>0.3705</v>
      </c>
      <c r="M29" s="10">
        <f t="shared" si="3"/>
        <v>0.32018518518518518</v>
      </c>
      <c r="N29" s="10">
        <f t="shared" si="3"/>
        <v>0.28037837837837837</v>
      </c>
      <c r="O29" s="10">
        <f t="shared" si="3"/>
        <v>0.24818181818181817</v>
      </c>
      <c r="P29" s="10">
        <f t="shared" si="3"/>
        <v>0.22166666666666668</v>
      </c>
      <c r="Q29" s="6">
        <f>SUM(E29:P29)</f>
        <v>6.6622676266092142</v>
      </c>
    </row>
    <row r="30" spans="3:17">
      <c r="D30" s="4" t="str">
        <f>D23</f>
        <v>Actual 24/25</v>
      </c>
      <c r="E30" s="6">
        <f>SUM($E23:E23)</f>
        <v>93</v>
      </c>
      <c r="F30" s="6">
        <f>SUM($E23:F23)</f>
        <v>284</v>
      </c>
      <c r="G30" s="6">
        <f>SUM($E23:G23)</f>
        <v>509</v>
      </c>
      <c r="H30" s="6">
        <f>SUM($E23:H23)</f>
        <v>752</v>
      </c>
      <c r="I30" s="6">
        <f>SUM($E23:I23)</f>
        <v>986</v>
      </c>
      <c r="J30" s="6">
        <f>SUM($E23:J23)</f>
        <v>986</v>
      </c>
      <c r="K30" s="6">
        <f>SUM($E23:K23)</f>
        <v>986</v>
      </c>
      <c r="L30" s="6">
        <f>SUM($E23:L23)</f>
        <v>986</v>
      </c>
      <c r="M30" s="6">
        <f>SUM($E23:M23)</f>
        <v>986</v>
      </c>
      <c r="N30" s="6">
        <f>SUM($E23:N23)</f>
        <v>986</v>
      </c>
      <c r="O30" s="6">
        <f>SUM($E23:O23)</f>
        <v>986</v>
      </c>
      <c r="P30" s="6">
        <f>SUM($E23:P23)</f>
        <v>1063</v>
      </c>
    </row>
  </sheetData>
  <mergeCells count="2">
    <mergeCell ref="J4:Q8"/>
    <mergeCell ref="J10:Q15"/>
  </mergeCells>
  <conditionalFormatting sqref="C3">
    <cfRule type="expression" dxfId="206" priority="2">
      <formula>S4&lt;S6</formula>
    </cfRule>
  </conditionalFormatting>
  <conditionalFormatting sqref="C4">
    <cfRule type="expression" dxfId="205" priority="1">
      <formula>AND(S4&gt;=S6,S4&lt;S5)</formula>
    </cfRule>
  </conditionalFormatting>
  <conditionalFormatting sqref="C5">
    <cfRule type="expression" dxfId="204" priority="3">
      <formula>S4&gt;=S5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91650" r:id="rId3" name="Spinner 2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T30"/>
  <sheetViews>
    <sheetView workbookViewId="0"/>
  </sheetViews>
  <sheetFormatPr defaultColWidth="9.1796875" defaultRowHeight="14.5"/>
  <cols>
    <col min="1" max="1" width="9.1796875" style="4"/>
    <col min="2" max="2" width="3.90625" style="4" bestFit="1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>
      <c r="A1" s="5" t="s">
        <v>5</v>
      </c>
      <c r="B1" s="5" t="str">
        <f>'Dashboard Production Quality'!A103</f>
        <v>13b</v>
      </c>
      <c r="C1" s="5" t="str">
        <f>'Dashboard Production Quality'!B103</f>
        <v>Water Volume Supplied</v>
      </c>
      <c r="D1" s="5" t="str">
        <f>'Dashboard Production Quality'!C102</f>
        <v>M3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20">
      <c r="A2" s="4" t="s">
        <v>15</v>
      </c>
      <c r="C2" s="4" t="s">
        <v>16</v>
      </c>
      <c r="R2" s="7"/>
    </row>
    <row r="3" spans="1:20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27">
        <f>INDEX(E27:P27,Actual_month)</f>
        <v>5062</v>
      </c>
      <c r="T4" s="26"/>
    </row>
    <row r="5" spans="1:20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26">
        <f>INDEX(E26:P26,Actual_month)</f>
        <v>13720</v>
      </c>
      <c r="T5" s="26"/>
    </row>
    <row r="6" spans="1:20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26">
        <f>+S5*R6</f>
        <v>12348</v>
      </c>
      <c r="T6" s="26"/>
    </row>
    <row r="7" spans="1:20">
      <c r="J7" s="199"/>
      <c r="K7" s="200"/>
      <c r="L7" s="200"/>
      <c r="M7" s="200"/>
      <c r="N7" s="200"/>
      <c r="O7" s="200"/>
      <c r="P7" s="200"/>
      <c r="Q7" s="201"/>
    </row>
    <row r="8" spans="1:20" ht="15" thickBot="1">
      <c r="J8" s="202"/>
      <c r="K8" s="203"/>
      <c r="L8" s="203"/>
      <c r="M8" s="203"/>
      <c r="N8" s="203"/>
      <c r="O8" s="203"/>
      <c r="P8" s="203"/>
      <c r="Q8" s="204"/>
    </row>
    <row r="9" spans="1:20" ht="15" thickBot="1">
      <c r="J9" s="4" t="s">
        <v>14</v>
      </c>
    </row>
    <row r="10" spans="1:20">
      <c r="J10" s="196"/>
      <c r="K10" s="197"/>
      <c r="L10" s="197"/>
      <c r="M10" s="197"/>
      <c r="N10" s="197"/>
      <c r="O10" s="197"/>
      <c r="P10" s="197"/>
      <c r="Q10" s="198"/>
    </row>
    <row r="11" spans="1:20">
      <c r="J11" s="199"/>
      <c r="K11" s="200"/>
      <c r="L11" s="200"/>
      <c r="M11" s="200"/>
      <c r="N11" s="200"/>
      <c r="O11" s="200"/>
      <c r="P11" s="200"/>
      <c r="Q11" s="201"/>
    </row>
    <row r="12" spans="1:20">
      <c r="J12" s="199"/>
      <c r="K12" s="200"/>
      <c r="L12" s="200"/>
      <c r="M12" s="200"/>
      <c r="N12" s="200"/>
      <c r="O12" s="200"/>
      <c r="P12" s="200"/>
      <c r="Q12" s="201"/>
    </row>
    <row r="13" spans="1:20">
      <c r="J13" s="199"/>
      <c r="K13" s="200"/>
      <c r="L13" s="200"/>
      <c r="M13" s="200"/>
      <c r="N13" s="200"/>
      <c r="O13" s="200"/>
      <c r="P13" s="200"/>
      <c r="Q13" s="201"/>
    </row>
    <row r="14" spans="1:20">
      <c r="J14" s="199"/>
      <c r="K14" s="200"/>
      <c r="L14" s="200"/>
      <c r="M14" s="200"/>
      <c r="N14" s="200"/>
      <c r="O14" s="200"/>
      <c r="P14" s="200"/>
      <c r="Q14" s="201"/>
    </row>
    <row r="15" spans="1:20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12" t="s">
        <v>0</v>
      </c>
    </row>
    <row r="19" spans="3:17">
      <c r="D19" s="4" t="str">
        <f>'KPI 1a'!D19</f>
        <v>Budget 25/26</v>
      </c>
      <c r="E19" s="6">
        <f>Budget2526!E95</f>
        <v>1372</v>
      </c>
      <c r="F19" s="6">
        <f>Budget2526!F95</f>
        <v>1470</v>
      </c>
      <c r="G19" s="6">
        <f>Budget2526!G95</f>
        <v>1568</v>
      </c>
      <c r="H19" s="6">
        <f>Budget2526!H95</f>
        <v>1666</v>
      </c>
      <c r="I19" s="6">
        <f>Budget2526!I95</f>
        <v>1764</v>
      </c>
      <c r="J19" s="6">
        <f>Budget2526!J95</f>
        <v>1862</v>
      </c>
      <c r="K19" s="6">
        <f>Budget2526!K95</f>
        <v>1960</v>
      </c>
      <c r="L19" s="6">
        <f>Budget2526!L95</f>
        <v>2058</v>
      </c>
      <c r="M19" s="6">
        <f>Budget2526!M95</f>
        <v>2156</v>
      </c>
      <c r="N19" s="6">
        <f>Budget2526!N95</f>
        <v>2254</v>
      </c>
      <c r="O19" s="6">
        <f>Budget2526!O95</f>
        <v>2352</v>
      </c>
      <c r="P19" s="6">
        <f>Budget2526!P95</f>
        <v>2450</v>
      </c>
      <c r="Q19" s="6">
        <f>SUM(E19:P19)</f>
        <v>22932</v>
      </c>
    </row>
    <row r="20" spans="3:17">
      <c r="D20" s="4" t="str">
        <f>'KPI 1a'!D20</f>
        <v>Actual 25/26</v>
      </c>
      <c r="E20" s="6">
        <f>'ACTUAL 2526'!D95</f>
        <v>1639</v>
      </c>
      <c r="F20" s="6">
        <f>'ACTUAL 2526'!E95</f>
        <v>1675</v>
      </c>
      <c r="G20" s="6">
        <f>'ACTUAL 2526'!F95</f>
        <v>585</v>
      </c>
      <c r="H20" s="6">
        <f>'ACTUAL 2526'!G95</f>
        <v>0</v>
      </c>
      <c r="I20" s="6">
        <f>'ACTUAL 2526'!H95</f>
        <v>0</v>
      </c>
      <c r="J20" s="6">
        <f>'ACTUAL 2526'!I95</f>
        <v>156</v>
      </c>
      <c r="K20" s="6">
        <f>'ACTUAL 2526'!J95</f>
        <v>536</v>
      </c>
      <c r="L20" s="6">
        <f>'ACTUAL 2526'!K95</f>
        <v>471</v>
      </c>
      <c r="M20" s="6">
        <f>'ACTUAL 2526'!L95</f>
        <v>0</v>
      </c>
      <c r="N20" s="6">
        <f>'ACTUAL 2526'!M95</f>
        <v>0</v>
      </c>
      <c r="O20" s="6">
        <f>'ACTUAL 2526'!N95</f>
        <v>0</v>
      </c>
      <c r="P20" s="6">
        <f>'ACTUAL 2526'!O95</f>
        <v>0</v>
      </c>
      <c r="Q20" s="6">
        <f>SUM(E20:P20)</f>
        <v>5062</v>
      </c>
    </row>
    <row r="21" spans="3:17">
      <c r="D21" s="4" t="str">
        <f>'KPI 1a'!D21</f>
        <v>Difference</v>
      </c>
      <c r="E21" s="6">
        <f>IF(E20=0,0,E20-E19)</f>
        <v>267</v>
      </c>
      <c r="F21" s="6">
        <f t="shared" ref="F21:P21" si="0">IF(F20=0,0,F20-F19)</f>
        <v>205</v>
      </c>
      <c r="G21" s="6">
        <f t="shared" si="0"/>
        <v>-983</v>
      </c>
      <c r="H21" s="6">
        <f t="shared" si="0"/>
        <v>0</v>
      </c>
      <c r="I21" s="6">
        <f t="shared" si="0"/>
        <v>0</v>
      </c>
      <c r="J21" s="6">
        <f t="shared" si="0"/>
        <v>-1706</v>
      </c>
      <c r="K21" s="6">
        <f t="shared" si="0"/>
        <v>-1424</v>
      </c>
      <c r="L21" s="6">
        <f t="shared" si="0"/>
        <v>-1587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-5228</v>
      </c>
    </row>
    <row r="22" spans="3:17">
      <c r="D22" s="4" t="str">
        <f>'KPI 1a'!D22</f>
        <v>% realisation</v>
      </c>
      <c r="E22" s="10">
        <f>E20/E19</f>
        <v>1.194606413994169</v>
      </c>
      <c r="F22" s="10">
        <f t="shared" ref="F22:P22" si="1">F20/F19</f>
        <v>1.1394557823129252</v>
      </c>
      <c r="G22" s="10">
        <f t="shared" si="1"/>
        <v>0.37308673469387754</v>
      </c>
      <c r="H22" s="10">
        <f t="shared" si="1"/>
        <v>0</v>
      </c>
      <c r="I22" s="10">
        <f t="shared" si="1"/>
        <v>0</v>
      </c>
      <c r="J22" s="10">
        <f t="shared" si="1"/>
        <v>8.3780880773361974E-2</v>
      </c>
      <c r="K22" s="10">
        <f t="shared" si="1"/>
        <v>0.27346938775510204</v>
      </c>
      <c r="L22" s="10">
        <f t="shared" si="1"/>
        <v>0.22886297376093295</v>
      </c>
      <c r="M22" s="10">
        <f t="shared" si="1"/>
        <v>0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6">
        <f>SUM(E22:P22)</f>
        <v>3.2932621732903691</v>
      </c>
    </row>
    <row r="23" spans="3:17">
      <c r="D23" s="4" t="str">
        <f>'KPI 1a'!D23</f>
        <v>Actual 24/25</v>
      </c>
      <c r="E23" s="69">
        <f>Actual2425!D82</f>
        <v>93</v>
      </c>
      <c r="F23" s="69">
        <f>Actual2425!E82</f>
        <v>191</v>
      </c>
      <c r="G23" s="69">
        <f>Actual2425!F82</f>
        <v>225</v>
      </c>
      <c r="H23" s="69">
        <f>Actual2425!G82</f>
        <v>243</v>
      </c>
      <c r="I23" s="69">
        <f>Actual2425!H82</f>
        <v>234</v>
      </c>
      <c r="J23" s="69">
        <f>Actual2425!I82</f>
        <v>0</v>
      </c>
      <c r="K23" s="69">
        <f>Actual2425!J82</f>
        <v>0</v>
      </c>
      <c r="L23" s="69">
        <f>Actual2425!K82</f>
        <v>0</v>
      </c>
      <c r="M23" s="69">
        <f>Actual2425!L82</f>
        <v>0</v>
      </c>
      <c r="N23" s="69">
        <f>Actual2425!M82</f>
        <v>0</v>
      </c>
      <c r="O23" s="69">
        <f>Actual2425!N82</f>
        <v>0</v>
      </c>
      <c r="P23" s="69">
        <f>Actual2425!O82</f>
        <v>77</v>
      </c>
      <c r="Q23" s="69"/>
    </row>
    <row r="24" spans="3:17"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</row>
    <row r="25" spans="3:17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>
      <c r="D26" s="4" t="str">
        <f>D19</f>
        <v>Budget 25/26</v>
      </c>
      <c r="E26" s="6">
        <f>+E19</f>
        <v>1372</v>
      </c>
      <c r="F26" s="6">
        <f>+F19+E26</f>
        <v>2842</v>
      </c>
      <c r="G26" s="6">
        <f>F26+G19</f>
        <v>4410</v>
      </c>
      <c r="H26" s="6">
        <f>+H19+G26</f>
        <v>6076</v>
      </c>
      <c r="I26" s="6">
        <f>H26+I19</f>
        <v>7840</v>
      </c>
      <c r="J26" s="6">
        <f>+J19+I26</f>
        <v>9702</v>
      </c>
      <c r="K26" s="6">
        <f>J26+K19</f>
        <v>11662</v>
      </c>
      <c r="L26" s="6">
        <f>+L19+K26</f>
        <v>13720</v>
      </c>
      <c r="M26" s="6">
        <f>L26+M19</f>
        <v>15876</v>
      </c>
      <c r="N26" s="6">
        <f>+N19+M26</f>
        <v>18130</v>
      </c>
      <c r="O26" s="6">
        <f>N26+O19</f>
        <v>20482</v>
      </c>
      <c r="P26" s="6">
        <f>+P19+O26</f>
        <v>22932</v>
      </c>
      <c r="Q26" s="6">
        <f>SUM(E26:P26)</f>
        <v>135044</v>
      </c>
    </row>
    <row r="27" spans="3:17">
      <c r="D27" s="4" t="str">
        <f>D20</f>
        <v>Actual 25/26</v>
      </c>
      <c r="E27" s="6">
        <f>+E20</f>
        <v>1639</v>
      </c>
      <c r="F27" s="6">
        <f>+F20+E27</f>
        <v>3314</v>
      </c>
      <c r="G27" s="6">
        <f>+G20+F27</f>
        <v>3899</v>
      </c>
      <c r="H27" s="6">
        <f>+H20+G27</f>
        <v>3899</v>
      </c>
      <c r="I27" s="6">
        <f>+I20+H27</f>
        <v>3899</v>
      </c>
      <c r="J27" s="6">
        <f>+J20+I27</f>
        <v>4055</v>
      </c>
      <c r="K27" s="6">
        <f>+K20+J27</f>
        <v>4591</v>
      </c>
      <c r="L27" s="6">
        <f>+L20+K27</f>
        <v>5062</v>
      </c>
      <c r="M27" s="6">
        <f>+M20+L27</f>
        <v>5062</v>
      </c>
      <c r="N27" s="6">
        <f>+N20+M27</f>
        <v>5062</v>
      </c>
      <c r="O27" s="6">
        <f>+O20+N27</f>
        <v>5062</v>
      </c>
      <c r="P27" s="6">
        <f>+P20+O27</f>
        <v>5062</v>
      </c>
      <c r="Q27" s="6">
        <f>SUM(E27:P27)</f>
        <v>50606</v>
      </c>
    </row>
    <row r="28" spans="3:17">
      <c r="D28" s="4" t="str">
        <f>D21</f>
        <v>Difference</v>
      </c>
      <c r="E28" s="6">
        <f>SUM($E21:E21)</f>
        <v>267</v>
      </c>
      <c r="F28" s="6">
        <f>SUM($E21:F21)</f>
        <v>472</v>
      </c>
      <c r="G28" s="6">
        <f>SUM($E21:G21)</f>
        <v>-511</v>
      </c>
      <c r="H28" s="6">
        <f>SUM($E21:H21)</f>
        <v>-511</v>
      </c>
      <c r="I28" s="6">
        <f>SUM($E21:I21)</f>
        <v>-511</v>
      </c>
      <c r="J28" s="6">
        <f>SUM($E21:J21)</f>
        <v>-2217</v>
      </c>
      <c r="K28" s="6">
        <f>SUM($E21:K21)</f>
        <v>-3641</v>
      </c>
      <c r="L28" s="6">
        <f>SUM($E21:L21)</f>
        <v>-5228</v>
      </c>
      <c r="M28" s="6">
        <f>SUM($E21:M21)</f>
        <v>-5228</v>
      </c>
      <c r="N28" s="6">
        <f>SUM($E21:N21)</f>
        <v>-5228</v>
      </c>
      <c r="O28" s="6">
        <f>SUM($E21:O21)</f>
        <v>-5228</v>
      </c>
      <c r="P28" s="6">
        <f>SUM($E21:P21)</f>
        <v>-5228</v>
      </c>
      <c r="Q28" s="6">
        <f>SUM(E28:P28)</f>
        <v>-32792</v>
      </c>
    </row>
    <row r="29" spans="3:17">
      <c r="D29" s="4" t="str">
        <f>D22</f>
        <v>% realisation</v>
      </c>
      <c r="E29" s="10">
        <f t="shared" ref="E29:P29" si="3">E27/E26</f>
        <v>1.194606413994169</v>
      </c>
      <c r="F29" s="10">
        <f t="shared" si="3"/>
        <v>1.1660802251935256</v>
      </c>
      <c r="G29" s="10">
        <f t="shared" si="3"/>
        <v>0.88412698412698409</v>
      </c>
      <c r="H29" s="10">
        <f t="shared" si="3"/>
        <v>0.64170506912442393</v>
      </c>
      <c r="I29" s="10">
        <f t="shared" si="3"/>
        <v>0.49732142857142858</v>
      </c>
      <c r="J29" s="10">
        <f t="shared" si="3"/>
        <v>0.41795506081220368</v>
      </c>
      <c r="K29" s="10">
        <f t="shared" si="3"/>
        <v>0.39367175441605212</v>
      </c>
      <c r="L29" s="10">
        <f t="shared" si="3"/>
        <v>0.36895043731778426</v>
      </c>
      <c r="M29" s="10">
        <f t="shared" si="3"/>
        <v>0.31884605694129503</v>
      </c>
      <c r="N29" s="10">
        <f t="shared" si="3"/>
        <v>0.27920573634859347</v>
      </c>
      <c r="O29" s="10">
        <f t="shared" si="3"/>
        <v>0.24714383360999903</v>
      </c>
      <c r="P29" s="10">
        <f t="shared" si="3"/>
        <v>0.22073957788243503</v>
      </c>
      <c r="Q29" s="6">
        <f>SUM(E29:P29)</f>
        <v>6.6303525783388944</v>
      </c>
    </row>
    <row r="30" spans="3:17">
      <c r="D30" s="4" t="str">
        <f>D23</f>
        <v>Actual 24/25</v>
      </c>
      <c r="E30" s="6">
        <f>SUM($E23:E23)</f>
        <v>93</v>
      </c>
      <c r="F30" s="6">
        <f>SUM($E23:F23)</f>
        <v>284</v>
      </c>
      <c r="G30" s="6">
        <f>SUM($E23:G23)</f>
        <v>509</v>
      </c>
      <c r="H30" s="6">
        <f>SUM($E23:H23)</f>
        <v>752</v>
      </c>
      <c r="I30" s="6">
        <f>SUM($E23:I23)</f>
        <v>986</v>
      </c>
      <c r="J30" s="6">
        <f>SUM($E23:J23)</f>
        <v>986</v>
      </c>
      <c r="K30" s="6">
        <f>SUM($E23:K23)</f>
        <v>986</v>
      </c>
      <c r="L30" s="6">
        <f>SUM($E23:L23)</f>
        <v>986</v>
      </c>
      <c r="M30" s="6">
        <f>SUM($E23:M23)</f>
        <v>986</v>
      </c>
      <c r="N30" s="6">
        <f>SUM($E23:N23)</f>
        <v>986</v>
      </c>
      <c r="O30" s="6">
        <f>SUM($E23:O23)</f>
        <v>986</v>
      </c>
      <c r="P30" s="6">
        <f>SUM($E23:P23)</f>
        <v>1063</v>
      </c>
    </row>
  </sheetData>
  <mergeCells count="2">
    <mergeCell ref="J4:Q8"/>
    <mergeCell ref="J10:Q15"/>
  </mergeCells>
  <conditionalFormatting sqref="C3">
    <cfRule type="expression" dxfId="203" priority="2">
      <formula>S4&lt;S6</formula>
    </cfRule>
  </conditionalFormatting>
  <conditionalFormatting sqref="C4">
    <cfRule type="expression" dxfId="202" priority="1">
      <formula>AND(S4&gt;=S6,S4&lt;S5)</formula>
    </cfRule>
  </conditionalFormatting>
  <conditionalFormatting sqref="C5">
    <cfRule type="expression" dxfId="201" priority="3">
      <formula>S4&gt;=S5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92737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6">
    <tabColor rgb="FFFFC000"/>
  </sheetPr>
  <dimension ref="A1:S30"/>
  <sheetViews>
    <sheetView workbookViewId="0">
      <selection activeCell="B1" sqref="B1:C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36.1796875" style="4" customWidth="1"/>
    <col min="5" max="16" width="11.1796875" style="4" customWidth="1"/>
    <col min="17" max="17" width="10.453125" style="4" bestFit="1" customWidth="1"/>
    <col min="18" max="18" width="9.1796875" style="4" customWidth="1"/>
    <col min="19" max="16384" width="9.1796875" style="4"/>
  </cols>
  <sheetData>
    <row r="1" spans="1:19" ht="21">
      <c r="A1" s="5" t="s">
        <v>5</v>
      </c>
      <c r="B1" s="5" t="str">
        <f>'Dashboard Production Quality'!A104</f>
        <v>13c</v>
      </c>
      <c r="C1" s="5" t="str">
        <f>'Dashboard Production Quality'!B104</f>
        <v>Power Consumption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19">
      <c r="A2" s="4" t="s">
        <v>15</v>
      </c>
      <c r="C2" s="4" t="s">
        <v>45</v>
      </c>
      <c r="R2" s="7"/>
    </row>
    <row r="3" spans="1:19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>
      <c r="C4" s="2" t="s">
        <v>6</v>
      </c>
      <c r="E4" s="11"/>
      <c r="F4" s="11"/>
      <c r="G4" s="11"/>
      <c r="H4" s="11"/>
      <c r="I4" s="11"/>
      <c r="J4" s="205"/>
      <c r="K4" s="206"/>
      <c r="L4" s="206"/>
      <c r="M4" s="206"/>
      <c r="N4" s="206"/>
      <c r="O4" s="206"/>
      <c r="P4" s="206"/>
      <c r="Q4" s="207"/>
      <c r="R4" s="4" t="s">
        <v>26</v>
      </c>
      <c r="S4" s="6">
        <f>INDEX(E27:P27,Actual_month)</f>
        <v>6948</v>
      </c>
    </row>
    <row r="5" spans="1:19" ht="25.5" customHeight="1">
      <c r="C5" s="2" t="s">
        <v>6</v>
      </c>
      <c r="E5" s="11"/>
      <c r="F5" s="11"/>
      <c r="G5" s="11"/>
      <c r="H5" s="11"/>
      <c r="I5" s="11"/>
      <c r="J5" s="208"/>
      <c r="K5" s="209"/>
      <c r="L5" s="209"/>
      <c r="M5" s="209"/>
      <c r="N5" s="209"/>
      <c r="O5" s="209"/>
      <c r="P5" s="209"/>
      <c r="Q5" s="210"/>
      <c r="R5" s="4" t="s">
        <v>27</v>
      </c>
      <c r="S5" s="6">
        <f>INDEX(E26:P26,Actual_month)</f>
        <v>18000</v>
      </c>
    </row>
    <row r="6" spans="1:19">
      <c r="J6" s="208"/>
      <c r="K6" s="209"/>
      <c r="L6" s="209"/>
      <c r="M6" s="209"/>
      <c r="N6" s="209"/>
      <c r="O6" s="209"/>
      <c r="P6" s="209"/>
      <c r="Q6" s="210"/>
      <c r="R6" s="7">
        <v>0.9</v>
      </c>
      <c r="S6" s="6">
        <f>+S5/R6</f>
        <v>20000</v>
      </c>
    </row>
    <row r="7" spans="1:19">
      <c r="J7" s="208"/>
      <c r="K7" s="209"/>
      <c r="L7" s="209"/>
      <c r="M7" s="209"/>
      <c r="N7" s="209"/>
      <c r="O7" s="209"/>
      <c r="P7" s="209"/>
      <c r="Q7" s="210"/>
    </row>
    <row r="8" spans="1:19" ht="15" thickBot="1">
      <c r="J8" s="211"/>
      <c r="K8" s="212"/>
      <c r="L8" s="212"/>
      <c r="M8" s="212"/>
      <c r="N8" s="212"/>
      <c r="O8" s="212"/>
      <c r="P8" s="212"/>
      <c r="Q8" s="213"/>
    </row>
    <row r="9" spans="1:19" ht="15" thickBot="1">
      <c r="J9" s="4" t="s">
        <v>14</v>
      </c>
    </row>
    <row r="10" spans="1:19">
      <c r="J10" s="205"/>
      <c r="K10" s="206"/>
      <c r="L10" s="206"/>
      <c r="M10" s="206"/>
      <c r="N10" s="206"/>
      <c r="O10" s="206"/>
      <c r="P10" s="206"/>
      <c r="Q10" s="207"/>
    </row>
    <row r="11" spans="1:19">
      <c r="J11" s="208"/>
      <c r="K11" s="209"/>
      <c r="L11" s="209"/>
      <c r="M11" s="209"/>
      <c r="N11" s="209"/>
      <c r="O11" s="209"/>
      <c r="P11" s="209"/>
      <c r="Q11" s="210"/>
    </row>
    <row r="12" spans="1:19">
      <c r="J12" s="208"/>
      <c r="K12" s="209"/>
      <c r="L12" s="209"/>
      <c r="M12" s="209"/>
      <c r="N12" s="209"/>
      <c r="O12" s="209"/>
      <c r="P12" s="209"/>
      <c r="Q12" s="210"/>
    </row>
    <row r="13" spans="1:19">
      <c r="J13" s="208"/>
      <c r="K13" s="209"/>
      <c r="L13" s="209"/>
      <c r="M13" s="209"/>
      <c r="N13" s="209"/>
      <c r="O13" s="209"/>
      <c r="P13" s="209"/>
      <c r="Q13" s="210"/>
    </row>
    <row r="14" spans="1:19">
      <c r="J14" s="208"/>
      <c r="K14" s="209"/>
      <c r="L14" s="209"/>
      <c r="M14" s="209"/>
      <c r="N14" s="209"/>
      <c r="O14" s="209"/>
      <c r="P14" s="209"/>
      <c r="Q14" s="210"/>
    </row>
    <row r="15" spans="1:19" ht="15" thickBot="1">
      <c r="J15" s="211"/>
      <c r="K15" s="212"/>
      <c r="L15" s="212"/>
      <c r="M15" s="212"/>
      <c r="N15" s="212"/>
      <c r="O15" s="212"/>
      <c r="P15" s="212"/>
      <c r="Q15" s="213"/>
    </row>
    <row r="18" spans="3:18">
      <c r="C18" s="8" t="s">
        <v>10</v>
      </c>
      <c r="E18" s="12">
        <f>'KPI 20l'!E18</f>
        <v>45839</v>
      </c>
      <c r="F18" s="12">
        <f>'KPI 20l'!F18</f>
        <v>45870</v>
      </c>
      <c r="G18" s="12">
        <f>'KPI 20l'!G18</f>
        <v>45901</v>
      </c>
      <c r="H18" s="12">
        <f>'KPI 20l'!H18</f>
        <v>45931</v>
      </c>
      <c r="I18" s="12">
        <f>'KPI 20l'!I18</f>
        <v>45962</v>
      </c>
      <c r="J18" s="12">
        <f>'KPI 20l'!J18</f>
        <v>45992</v>
      </c>
      <c r="K18" s="12">
        <f>'KPI 20l'!K18</f>
        <v>46023</v>
      </c>
      <c r="L18" s="12">
        <f>'KPI 20l'!L18</f>
        <v>46054</v>
      </c>
      <c r="M18" s="12">
        <f>'KPI 20l'!M18</f>
        <v>46082</v>
      </c>
      <c r="N18" s="12">
        <f>'KPI 20l'!N18</f>
        <v>46113</v>
      </c>
      <c r="O18" s="12">
        <f>'KPI 20l'!O18</f>
        <v>46143</v>
      </c>
      <c r="P18" s="12">
        <f>'KPI 20l'!P18</f>
        <v>46174</v>
      </c>
      <c r="Q18" s="9" t="s">
        <v>0</v>
      </c>
    </row>
    <row r="19" spans="3:18">
      <c r="D19" s="4" t="str">
        <f>'KPI 20l'!D19</f>
        <v>Budget 25/26</v>
      </c>
      <c r="E19" s="53">
        <f>Budget2526!E96</f>
        <v>2250</v>
      </c>
      <c r="F19" s="53">
        <f>Budget2526!F96</f>
        <v>2250</v>
      </c>
      <c r="G19" s="53">
        <f>Budget2526!G96</f>
        <v>2250</v>
      </c>
      <c r="H19" s="53">
        <f>Budget2526!H96</f>
        <v>2250</v>
      </c>
      <c r="I19" s="53">
        <f>Budget2526!I96</f>
        <v>2250</v>
      </c>
      <c r="J19" s="53">
        <f>Budget2526!J96</f>
        <v>2250</v>
      </c>
      <c r="K19" s="53">
        <f>Budget2526!K96</f>
        <v>2250</v>
      </c>
      <c r="L19" s="53">
        <f>Budget2526!L96</f>
        <v>2250</v>
      </c>
      <c r="M19" s="53">
        <f>Budget2526!M96</f>
        <v>2250</v>
      </c>
      <c r="N19" s="53">
        <f>Budget2526!N96</f>
        <v>2250</v>
      </c>
      <c r="O19" s="53">
        <f>Budget2526!O96</f>
        <v>2250</v>
      </c>
      <c r="P19" s="53">
        <f>Budget2526!P96</f>
        <v>2250</v>
      </c>
      <c r="Q19" s="53">
        <f>SUM(E19:P19)</f>
        <v>27000</v>
      </c>
    </row>
    <row r="20" spans="3:18">
      <c r="D20" s="4" t="str">
        <f>'KPI 20l'!D20</f>
        <v>Actual 25/26</v>
      </c>
      <c r="E20" s="53">
        <f>'ACTUAL 2526'!D96</f>
        <v>2236</v>
      </c>
      <c r="F20" s="53">
        <f>'ACTUAL 2526'!E96</f>
        <v>2063</v>
      </c>
      <c r="G20" s="53">
        <f>'ACTUAL 2526'!F96</f>
        <v>864</v>
      </c>
      <c r="H20" s="53">
        <f>'ACTUAL 2526'!G96</f>
        <v>0</v>
      </c>
      <c r="I20" s="53">
        <f>'ACTUAL 2526'!H96</f>
        <v>268</v>
      </c>
      <c r="J20" s="53">
        <f>'ACTUAL 2526'!I96</f>
        <v>284</v>
      </c>
      <c r="K20" s="53">
        <f>'ACTUAL 2526'!J96</f>
        <v>975</v>
      </c>
      <c r="L20" s="53">
        <f>'ACTUAL 2526'!K96</f>
        <v>258</v>
      </c>
      <c r="M20" s="53">
        <f>'ACTUAL 2526'!L96</f>
        <v>0</v>
      </c>
      <c r="N20" s="53">
        <f>'ACTUAL 2526'!M96</f>
        <v>0</v>
      </c>
      <c r="O20" s="53">
        <f>'ACTUAL 2526'!N96</f>
        <v>0</v>
      </c>
      <c r="P20" s="53">
        <f>'ACTUAL 2526'!O96</f>
        <v>0</v>
      </c>
      <c r="Q20" s="53">
        <f>SUM(E20:P20)</f>
        <v>6948</v>
      </c>
      <c r="R20" s="7"/>
    </row>
    <row r="21" spans="3:18">
      <c r="D21" s="4" t="str">
        <f>'KPI 20l'!D21</f>
        <v>Difference</v>
      </c>
      <c r="E21" s="53">
        <f t="shared" ref="E21:P21" si="0">IF(E20=0,0,E20-E19)</f>
        <v>-14</v>
      </c>
      <c r="F21" s="53">
        <f t="shared" si="0"/>
        <v>-187</v>
      </c>
      <c r="G21" s="53">
        <f t="shared" si="0"/>
        <v>-1386</v>
      </c>
      <c r="H21" s="53">
        <f t="shared" si="0"/>
        <v>0</v>
      </c>
      <c r="I21" s="53">
        <f>IF(I20=0,0,I20-I19)</f>
        <v>-1982</v>
      </c>
      <c r="J21" s="53">
        <f t="shared" si="0"/>
        <v>-1966</v>
      </c>
      <c r="K21" s="53">
        <f t="shared" si="0"/>
        <v>-1275</v>
      </c>
      <c r="L21" s="53">
        <f t="shared" si="0"/>
        <v>-1992</v>
      </c>
      <c r="M21" s="53">
        <f t="shared" si="0"/>
        <v>0</v>
      </c>
      <c r="N21" s="53">
        <f t="shared" si="0"/>
        <v>0</v>
      </c>
      <c r="O21" s="53">
        <f t="shared" si="0"/>
        <v>0</v>
      </c>
      <c r="P21" s="53">
        <f t="shared" si="0"/>
        <v>0</v>
      </c>
      <c r="Q21" s="53">
        <f>SUM(E21:P21)</f>
        <v>-8802</v>
      </c>
    </row>
    <row r="22" spans="3:18">
      <c r="D22" s="4" t="str">
        <f>'KPI 20l'!D22</f>
        <v>% realisation</v>
      </c>
      <c r="E22" s="52">
        <f>E20/E19</f>
        <v>0.99377777777777776</v>
      </c>
      <c r="F22" s="52">
        <f t="shared" ref="F22:P22" si="1">F20/F19</f>
        <v>0.91688888888888886</v>
      </c>
      <c r="G22" s="52">
        <f t="shared" si="1"/>
        <v>0.38400000000000001</v>
      </c>
      <c r="H22" s="52">
        <f t="shared" si="1"/>
        <v>0</v>
      </c>
      <c r="I22" s="52">
        <f t="shared" si="1"/>
        <v>0.11911111111111111</v>
      </c>
      <c r="J22" s="52">
        <f t="shared" si="1"/>
        <v>0.12622222222222224</v>
      </c>
      <c r="K22" s="52">
        <f t="shared" si="1"/>
        <v>0.43333333333333335</v>
      </c>
      <c r="L22" s="52">
        <f t="shared" si="1"/>
        <v>0.11466666666666667</v>
      </c>
      <c r="M22" s="52">
        <f t="shared" si="1"/>
        <v>0</v>
      </c>
      <c r="N22" s="52">
        <f t="shared" si="1"/>
        <v>0</v>
      </c>
      <c r="O22" s="52">
        <f t="shared" si="1"/>
        <v>0</v>
      </c>
      <c r="P22" s="52">
        <f t="shared" si="1"/>
        <v>0</v>
      </c>
      <c r="Q22" s="53">
        <f>SUM(E22:P22)</f>
        <v>3.0880000000000001</v>
      </c>
    </row>
    <row r="23" spans="3:18">
      <c r="D23" s="4" t="str">
        <f>'KPI 1a'!D23</f>
        <v>Actual 24/25</v>
      </c>
      <c r="E23" s="1">
        <f>Actual2425!D83</f>
        <v>352.11</v>
      </c>
      <c r="F23" s="1">
        <f>Actual2425!E83</f>
        <v>0</v>
      </c>
      <c r="G23" s="1">
        <f>Actual2425!F83</f>
        <v>462</v>
      </c>
      <c r="H23" s="1">
        <f>Actual2425!G83</f>
        <v>498</v>
      </c>
      <c r="I23" s="1">
        <f>Actual2425!H83</f>
        <v>479</v>
      </c>
      <c r="J23" s="1">
        <f>Actual2425!I83</f>
        <v>0</v>
      </c>
      <c r="K23" s="1">
        <f>Actual2425!J83</f>
        <v>0</v>
      </c>
      <c r="L23" s="1">
        <f>Actual2425!K83</f>
        <v>0</v>
      </c>
      <c r="M23" s="1">
        <f>Actual2425!L83</f>
        <v>0</v>
      </c>
      <c r="N23" s="1">
        <f>Actual2425!M83</f>
        <v>0</v>
      </c>
      <c r="O23" s="1">
        <f>Actual2425!N83</f>
        <v>0</v>
      </c>
      <c r="P23" s="1">
        <f>Actual2425!O83</f>
        <v>0</v>
      </c>
      <c r="Q23" s="53">
        <f>SUM(E23:P23)</f>
        <v>1791.1100000000001</v>
      </c>
    </row>
    <row r="24" spans="3:18"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spans="3:18">
      <c r="C25" s="8" t="s">
        <v>4</v>
      </c>
      <c r="E25" s="12">
        <f>E18</f>
        <v>45839</v>
      </c>
      <c r="F25" s="12">
        <f t="shared" ref="F25:P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/>
    </row>
    <row r="26" spans="3:18">
      <c r="D26" s="4" t="str">
        <f>D19</f>
        <v>Budget 25/26</v>
      </c>
      <c r="E26" s="53">
        <f>+E19</f>
        <v>2250</v>
      </c>
      <c r="F26" s="53">
        <f>+E26+F19</f>
        <v>4500</v>
      </c>
      <c r="G26" s="53">
        <f>+F26+G19</f>
        <v>6750</v>
      </c>
      <c r="H26" s="53">
        <f t="shared" ref="F26:P27" si="3">+G26+H19</f>
        <v>9000</v>
      </c>
      <c r="I26" s="53">
        <f t="shared" si="3"/>
        <v>11250</v>
      </c>
      <c r="J26" s="53">
        <f t="shared" si="3"/>
        <v>13500</v>
      </c>
      <c r="K26" s="53">
        <f t="shared" si="3"/>
        <v>15750</v>
      </c>
      <c r="L26" s="53">
        <f t="shared" si="3"/>
        <v>18000</v>
      </c>
      <c r="M26" s="53">
        <f t="shared" si="3"/>
        <v>20250</v>
      </c>
      <c r="N26" s="53">
        <f t="shared" si="3"/>
        <v>22500</v>
      </c>
      <c r="O26" s="53">
        <f t="shared" si="3"/>
        <v>24750</v>
      </c>
      <c r="P26" s="53">
        <f t="shared" si="3"/>
        <v>27000</v>
      </c>
      <c r="Q26" s="6"/>
    </row>
    <row r="27" spans="3:18">
      <c r="D27" s="4" t="str">
        <f>D20</f>
        <v>Actual 25/26</v>
      </c>
      <c r="E27" s="53">
        <f>+E20</f>
        <v>2236</v>
      </c>
      <c r="F27" s="53">
        <f t="shared" si="3"/>
        <v>4299</v>
      </c>
      <c r="G27" s="53">
        <f>+F27+G20</f>
        <v>5163</v>
      </c>
      <c r="H27" s="53">
        <f t="shared" si="3"/>
        <v>5163</v>
      </c>
      <c r="I27" s="53">
        <f t="shared" si="3"/>
        <v>5431</v>
      </c>
      <c r="J27" s="53">
        <f t="shared" si="3"/>
        <v>5715</v>
      </c>
      <c r="K27" s="53">
        <f t="shared" si="3"/>
        <v>6690</v>
      </c>
      <c r="L27" s="53">
        <f t="shared" si="3"/>
        <v>6948</v>
      </c>
      <c r="M27" s="53">
        <f t="shared" si="3"/>
        <v>6948</v>
      </c>
      <c r="N27" s="53">
        <f t="shared" si="3"/>
        <v>6948</v>
      </c>
      <c r="O27" s="53">
        <f t="shared" si="3"/>
        <v>6948</v>
      </c>
      <c r="P27" s="53">
        <f t="shared" si="3"/>
        <v>6948</v>
      </c>
      <c r="Q27" s="6"/>
    </row>
    <row r="28" spans="3:18">
      <c r="D28" s="4" t="str">
        <f>D21</f>
        <v>Difference</v>
      </c>
      <c r="E28" s="53">
        <f t="shared" ref="E28:P28" si="4">IF(E27=0,0,E27-E26)</f>
        <v>-14</v>
      </c>
      <c r="F28" s="53">
        <f t="shared" si="4"/>
        <v>-201</v>
      </c>
      <c r="G28" s="53">
        <f t="shared" si="4"/>
        <v>-1587</v>
      </c>
      <c r="H28" s="53">
        <f t="shared" si="4"/>
        <v>-3837</v>
      </c>
      <c r="I28" s="53">
        <f t="shared" si="4"/>
        <v>-5819</v>
      </c>
      <c r="J28" s="53">
        <f t="shared" si="4"/>
        <v>-7785</v>
      </c>
      <c r="K28" s="53">
        <f t="shared" si="4"/>
        <v>-9060</v>
      </c>
      <c r="L28" s="53">
        <f t="shared" si="4"/>
        <v>-11052</v>
      </c>
      <c r="M28" s="53">
        <f t="shared" si="4"/>
        <v>-13302</v>
      </c>
      <c r="N28" s="53">
        <f t="shared" si="4"/>
        <v>-15552</v>
      </c>
      <c r="O28" s="53">
        <f t="shared" si="4"/>
        <v>-17802</v>
      </c>
      <c r="P28" s="53">
        <f t="shared" si="4"/>
        <v>-20052</v>
      </c>
      <c r="Q28" s="6"/>
    </row>
    <row r="29" spans="3:18">
      <c r="D29" s="4" t="str">
        <f>D22</f>
        <v>% realisation</v>
      </c>
      <c r="E29" s="52">
        <f>E27/E26</f>
        <v>0.99377777777777776</v>
      </c>
      <c r="F29" s="52">
        <f t="shared" ref="F29:P29" si="5">F27/F26</f>
        <v>0.95533333333333337</v>
      </c>
      <c r="G29" s="52">
        <f t="shared" si="5"/>
        <v>0.76488888888888884</v>
      </c>
      <c r="H29" s="52">
        <f t="shared" si="5"/>
        <v>0.57366666666666666</v>
      </c>
      <c r="I29" s="52">
        <f t="shared" si="5"/>
        <v>0.48275555555555555</v>
      </c>
      <c r="J29" s="52">
        <f t="shared" si="5"/>
        <v>0.42333333333333334</v>
      </c>
      <c r="K29" s="52">
        <f t="shared" si="5"/>
        <v>0.42476190476190478</v>
      </c>
      <c r="L29" s="52">
        <f t="shared" si="5"/>
        <v>0.38600000000000001</v>
      </c>
      <c r="M29" s="52">
        <f t="shared" si="5"/>
        <v>0.34311111111111109</v>
      </c>
      <c r="N29" s="52">
        <f t="shared" si="5"/>
        <v>0.30880000000000002</v>
      </c>
      <c r="O29" s="52">
        <f t="shared" si="5"/>
        <v>0.28072727272727271</v>
      </c>
      <c r="P29" s="52">
        <f t="shared" si="5"/>
        <v>0.25733333333333336</v>
      </c>
      <c r="Q29" s="6"/>
    </row>
    <row r="30" spans="3:18">
      <c r="D30" s="4" t="str">
        <f>'KPI 1a'!D30</f>
        <v>Actual 24/25</v>
      </c>
      <c r="E30" s="53">
        <f>+E23</f>
        <v>352.11</v>
      </c>
      <c r="F30" s="53">
        <f t="shared" ref="F30:P30" si="6">+E30+F23</f>
        <v>352.11</v>
      </c>
      <c r="G30" s="53">
        <f t="shared" si="6"/>
        <v>814.11</v>
      </c>
      <c r="H30" s="53">
        <f t="shared" si="6"/>
        <v>1312.1100000000001</v>
      </c>
      <c r="I30" s="53">
        <f t="shared" si="6"/>
        <v>1791.1100000000001</v>
      </c>
      <c r="J30" s="53">
        <f t="shared" si="6"/>
        <v>1791.1100000000001</v>
      </c>
      <c r="K30" s="53">
        <f t="shared" si="6"/>
        <v>1791.1100000000001</v>
      </c>
      <c r="L30" s="53">
        <f t="shared" si="6"/>
        <v>1791.1100000000001</v>
      </c>
      <c r="M30" s="53">
        <f t="shared" si="6"/>
        <v>1791.1100000000001</v>
      </c>
      <c r="N30" s="53">
        <f t="shared" si="6"/>
        <v>1791.1100000000001</v>
      </c>
      <c r="O30" s="53">
        <f t="shared" si="6"/>
        <v>1791.1100000000001</v>
      </c>
      <c r="P30" s="53">
        <f t="shared" si="6"/>
        <v>1791.1100000000001</v>
      </c>
      <c r="Q30" s="6"/>
    </row>
  </sheetData>
  <mergeCells count="2">
    <mergeCell ref="J4:Q8"/>
    <mergeCell ref="J10:Q15"/>
  </mergeCells>
  <conditionalFormatting sqref="C3">
    <cfRule type="expression" dxfId="200" priority="2">
      <formula>S4&gt;S6</formula>
    </cfRule>
  </conditionalFormatting>
  <conditionalFormatting sqref="C4">
    <cfRule type="expression" dxfId="199" priority="1">
      <formula>AND(S4&gt;S5,S4&lt;=S6)</formula>
    </cfRule>
  </conditionalFormatting>
  <conditionalFormatting sqref="C5">
    <cfRule type="expression" dxfId="198" priority="3">
      <formula>S4&lt;=S5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92674" r:id="rId3" name="Spinner 2">
              <controlPr defaultSize="0" autoPict="0">
                <anchor moveWithCells="1" sizeWithCells="1">
                  <from>
                    <xdr:col>9</xdr:col>
                    <xdr:colOff>0</xdr:colOff>
                    <xdr:row>0</xdr:row>
                    <xdr:rowOff>0</xdr:rowOff>
                  </from>
                  <to>
                    <xdr:col>9</xdr:col>
                    <xdr:colOff>603250</xdr:colOff>
                    <xdr:row>1</xdr:row>
                    <xdr:rowOff>184150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S30"/>
  <sheetViews>
    <sheetView workbookViewId="0">
      <selection activeCell="L1" sqref="L1"/>
    </sheetView>
  </sheetViews>
  <sheetFormatPr defaultColWidth="9.1796875" defaultRowHeight="14.5"/>
  <cols>
    <col min="1" max="1" width="9.1796875" style="4"/>
    <col min="2" max="2" width="14.45312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19" ht="21">
      <c r="A1" s="5" t="s">
        <v>5</v>
      </c>
      <c r="B1" s="5" t="str">
        <f>'Dashboard Production Quality'!A105</f>
        <v>13d</v>
      </c>
      <c r="C1" s="5" t="str">
        <f>'Dashboard Production Quality'!B105</f>
        <v>Power  Efficiency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19">
      <c r="A2" s="4" t="s">
        <v>15</v>
      </c>
      <c r="C2" s="4" t="s">
        <v>46</v>
      </c>
      <c r="R2" s="7"/>
    </row>
    <row r="3" spans="1:19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>
      <c r="C4" s="2" t="s">
        <v>6</v>
      </c>
      <c r="E4" s="11"/>
      <c r="F4" s="11"/>
      <c r="G4" s="11"/>
      <c r="H4" s="11"/>
      <c r="I4" s="11"/>
      <c r="J4" s="205"/>
      <c r="K4" s="206"/>
      <c r="L4" s="206"/>
      <c r="M4" s="206"/>
      <c r="N4" s="206"/>
      <c r="O4" s="206"/>
      <c r="P4" s="206"/>
      <c r="Q4" s="207"/>
      <c r="R4" s="4" t="s">
        <v>26</v>
      </c>
      <c r="S4" s="56" t="e">
        <f>INDEX(E27:P27,Actual_month)</f>
        <v>#DIV/0!</v>
      </c>
    </row>
    <row r="5" spans="1:19" ht="25.5" customHeight="1">
      <c r="C5" s="2" t="s">
        <v>6</v>
      </c>
      <c r="E5" s="11"/>
      <c r="F5" s="11"/>
      <c r="G5" s="11"/>
      <c r="H5" s="11"/>
      <c r="I5" s="11"/>
      <c r="J5" s="208"/>
      <c r="K5" s="209"/>
      <c r="L5" s="209"/>
      <c r="M5" s="209"/>
      <c r="N5" s="209"/>
      <c r="O5" s="209"/>
      <c r="P5" s="209"/>
      <c r="Q5" s="210"/>
      <c r="R5" s="4" t="s">
        <v>27</v>
      </c>
      <c r="S5" s="54">
        <f>INDEX(E26:P26,Actual_month)</f>
        <v>1.3084451708314904</v>
      </c>
    </row>
    <row r="6" spans="1:19">
      <c r="J6" s="208"/>
      <c r="K6" s="209"/>
      <c r="L6" s="209"/>
      <c r="M6" s="209"/>
      <c r="N6" s="209"/>
      <c r="O6" s="209"/>
      <c r="P6" s="209"/>
      <c r="Q6" s="210"/>
      <c r="R6" s="7">
        <v>0.9</v>
      </c>
      <c r="S6" s="54">
        <f>+S5/R6</f>
        <v>1.4538279675905448</v>
      </c>
    </row>
    <row r="7" spans="1:19">
      <c r="J7" s="208"/>
      <c r="K7" s="209"/>
      <c r="L7" s="209"/>
      <c r="M7" s="209"/>
      <c r="N7" s="209"/>
      <c r="O7" s="209"/>
      <c r="P7" s="209"/>
      <c r="Q7" s="210"/>
    </row>
    <row r="8" spans="1:19" ht="15" thickBot="1">
      <c r="J8" s="211"/>
      <c r="K8" s="212"/>
      <c r="L8" s="212"/>
      <c r="M8" s="212"/>
      <c r="N8" s="212"/>
      <c r="O8" s="212"/>
      <c r="P8" s="212"/>
      <c r="Q8" s="213"/>
    </row>
    <row r="9" spans="1:19" ht="15" thickBot="1">
      <c r="J9" s="4" t="s">
        <v>14</v>
      </c>
    </row>
    <row r="10" spans="1:19">
      <c r="J10" s="205"/>
      <c r="K10" s="206"/>
      <c r="L10" s="206"/>
      <c r="M10" s="206"/>
      <c r="N10" s="206"/>
      <c r="O10" s="206"/>
      <c r="P10" s="206"/>
      <c r="Q10" s="207"/>
    </row>
    <row r="11" spans="1:19">
      <c r="J11" s="208"/>
      <c r="K11" s="209"/>
      <c r="L11" s="209"/>
      <c r="M11" s="209"/>
      <c r="N11" s="209"/>
      <c r="O11" s="209"/>
      <c r="P11" s="209"/>
      <c r="Q11" s="210"/>
    </row>
    <row r="12" spans="1:19">
      <c r="J12" s="208"/>
      <c r="K12" s="209"/>
      <c r="L12" s="209"/>
      <c r="M12" s="209"/>
      <c r="N12" s="209"/>
      <c r="O12" s="209"/>
      <c r="P12" s="209"/>
      <c r="Q12" s="210"/>
    </row>
    <row r="13" spans="1:19">
      <c r="J13" s="208"/>
      <c r="K13" s="209"/>
      <c r="L13" s="209"/>
      <c r="M13" s="209"/>
      <c r="N13" s="209"/>
      <c r="O13" s="209"/>
      <c r="P13" s="209"/>
      <c r="Q13" s="210"/>
    </row>
    <row r="14" spans="1:19">
      <c r="J14" s="208"/>
      <c r="K14" s="209"/>
      <c r="L14" s="209"/>
      <c r="M14" s="209"/>
      <c r="N14" s="209"/>
      <c r="O14" s="209"/>
      <c r="P14" s="209"/>
      <c r="Q14" s="210"/>
    </row>
    <row r="15" spans="1:19" ht="15" thickBot="1">
      <c r="J15" s="211"/>
      <c r="K15" s="212"/>
      <c r="L15" s="212"/>
      <c r="M15" s="212"/>
      <c r="N15" s="212"/>
      <c r="O15" s="212"/>
      <c r="P15" s="212"/>
      <c r="Q15" s="213"/>
    </row>
    <row r="18" spans="3:17">
      <c r="C18" s="8" t="s">
        <v>10</v>
      </c>
      <c r="E18" s="12">
        <f>'KPI 6c'!E18</f>
        <v>45839</v>
      </c>
      <c r="F18" s="12">
        <f>'KPI 6c'!F18</f>
        <v>45870</v>
      </c>
      <c r="G18" s="12">
        <f>'KPI 6c'!G18</f>
        <v>45901</v>
      </c>
      <c r="H18" s="12">
        <f>'KPI 6c'!H18</f>
        <v>45931</v>
      </c>
      <c r="I18" s="12">
        <f>'KPI 6c'!I18</f>
        <v>45962</v>
      </c>
      <c r="J18" s="12">
        <f>'KPI 6c'!J18</f>
        <v>45992</v>
      </c>
      <c r="K18" s="12">
        <f>'KPI 6c'!K18</f>
        <v>46023</v>
      </c>
      <c r="L18" s="12">
        <f>'KPI 6c'!L18</f>
        <v>46054</v>
      </c>
      <c r="M18" s="12">
        <f>'KPI 6c'!M18</f>
        <v>46082</v>
      </c>
      <c r="N18" s="12">
        <f>'KPI 6c'!N18</f>
        <v>46113</v>
      </c>
      <c r="O18" s="12">
        <f>'KPI 6c'!O18</f>
        <v>46143</v>
      </c>
      <c r="P18" s="12">
        <f>'KPI 6c'!P18</f>
        <v>46174</v>
      </c>
      <c r="Q18" s="9"/>
    </row>
    <row r="19" spans="3:17">
      <c r="D19" s="4" t="str">
        <f>'KPI 6c'!D19</f>
        <v>Budget 25/26</v>
      </c>
      <c r="E19" s="69">
        <f>Budget2526!E97</f>
        <v>1.6071428571428572</v>
      </c>
      <c r="F19" s="69">
        <f>Budget2526!F97</f>
        <v>1.5</v>
      </c>
      <c r="G19" s="69">
        <f>Budget2526!G97</f>
        <v>1.40625</v>
      </c>
      <c r="H19" s="69">
        <f>Budget2526!H97</f>
        <v>1.3235294117647058</v>
      </c>
      <c r="I19" s="69">
        <f>Budget2526!I97</f>
        <v>1.25</v>
      </c>
      <c r="J19" s="69">
        <f>Budget2526!J97</f>
        <v>1.1842105263157894</v>
      </c>
      <c r="K19" s="69">
        <f>Budget2526!K97</f>
        <v>1.125</v>
      </c>
      <c r="L19" s="69">
        <f>Budget2526!L97</f>
        <v>1.0714285714285714</v>
      </c>
      <c r="M19" s="69">
        <f>Budget2526!M97</f>
        <v>1.0227272727272727</v>
      </c>
      <c r="N19" s="69">
        <f>Budget2526!N97</f>
        <v>0.97826086956521741</v>
      </c>
      <c r="O19" s="69">
        <f>Budget2526!O97</f>
        <v>0.9375</v>
      </c>
      <c r="P19" s="69">
        <f>Budget2526!P97</f>
        <v>0.9</v>
      </c>
      <c r="Q19" s="54"/>
    </row>
    <row r="20" spans="3:17">
      <c r="D20" s="4" t="str">
        <f>'KPI 6c'!D20</f>
        <v>Actual 25/26</v>
      </c>
      <c r="E20" s="69">
        <f>'ACTUAL 2526'!D97</f>
        <v>1.3642464917632704</v>
      </c>
      <c r="F20" s="69">
        <f>'ACTUAL 2526'!E97</f>
        <v>1.1461111111111111</v>
      </c>
      <c r="G20" s="69">
        <f>'ACTUAL 2526'!F97</f>
        <v>1.476923076923077</v>
      </c>
      <c r="H20" s="69" t="e">
        <f>'ACTUAL 2526'!G97</f>
        <v>#DIV/0!</v>
      </c>
      <c r="I20" s="69" t="e">
        <f>'ACTUAL 2526'!H97</f>
        <v>#DIV/0!</v>
      </c>
      <c r="J20" s="69">
        <f>'ACTUAL 2526'!I97</f>
        <v>1.8205128205128205</v>
      </c>
      <c r="K20" s="69">
        <f>'ACTUAL 2526'!J97</f>
        <v>1.8190298507462686</v>
      </c>
      <c r="L20" s="69">
        <f>'ACTUAL 2526'!K97</f>
        <v>0.54777070063694266</v>
      </c>
      <c r="M20" s="69" t="e">
        <f>'ACTUAL 2526'!L97</f>
        <v>#DIV/0!</v>
      </c>
      <c r="N20" s="69" t="e">
        <f>'ACTUAL 2526'!M97</f>
        <v>#DIV/0!</v>
      </c>
      <c r="O20" s="69" t="e">
        <f>'ACTUAL 2526'!N97</f>
        <v>#DIV/0!</v>
      </c>
      <c r="P20" s="69" t="e">
        <f>'ACTUAL 2526'!O97</f>
        <v>#DIV/0!</v>
      </c>
      <c r="Q20" s="54"/>
    </row>
    <row r="21" spans="3:17">
      <c r="D21" s="4" t="str">
        <f>'KPI 6c'!D21</f>
        <v>Difference</v>
      </c>
      <c r="E21" s="69">
        <f>IF(E20=0,0,E20-E19)</f>
        <v>-0.24289636537958681</v>
      </c>
      <c r="F21" s="69">
        <f t="shared" ref="F21:P21" si="0">IF(F20=0,0,F20-F19)</f>
        <v>-0.35388888888888892</v>
      </c>
      <c r="G21" s="69">
        <f t="shared" si="0"/>
        <v>7.0673076923077005E-2</v>
      </c>
      <c r="H21" s="69" t="e">
        <f t="shared" si="0"/>
        <v>#DIV/0!</v>
      </c>
      <c r="I21" s="69" t="e">
        <f t="shared" si="0"/>
        <v>#DIV/0!</v>
      </c>
      <c r="J21" s="69">
        <f t="shared" si="0"/>
        <v>0.6363022941970311</v>
      </c>
      <c r="K21" s="69">
        <f t="shared" si="0"/>
        <v>0.69402985074626855</v>
      </c>
      <c r="L21" s="69">
        <f t="shared" si="0"/>
        <v>-0.52365787079162873</v>
      </c>
      <c r="M21" s="69" t="e">
        <f t="shared" si="0"/>
        <v>#DIV/0!</v>
      </c>
      <c r="N21" s="69" t="e">
        <f t="shared" si="0"/>
        <v>#DIV/0!</v>
      </c>
      <c r="O21" s="69" t="e">
        <f t="shared" si="0"/>
        <v>#DIV/0!</v>
      </c>
      <c r="P21" s="69" t="e">
        <f t="shared" si="0"/>
        <v>#DIV/0!</v>
      </c>
      <c r="Q21" s="54"/>
    </row>
    <row r="22" spans="3:17">
      <c r="D22" s="4" t="str">
        <f>'KPI 6c'!D22</f>
        <v>% realisation</v>
      </c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</row>
    <row r="23" spans="3:17">
      <c r="D23" s="4" t="str">
        <f>'KPI 1a'!D23</f>
        <v>Actual 24/25</v>
      </c>
      <c r="E23" s="54">
        <v>0</v>
      </c>
      <c r="F23" s="54">
        <v>0</v>
      </c>
      <c r="G23" s="54">
        <v>0</v>
      </c>
      <c r="H23" s="54">
        <v>0</v>
      </c>
      <c r="I23" s="54">
        <v>0</v>
      </c>
      <c r="J23" s="54">
        <v>0</v>
      </c>
      <c r="K23" s="54">
        <v>0</v>
      </c>
      <c r="L23" s="54">
        <v>0</v>
      </c>
      <c r="M23" s="54">
        <v>0</v>
      </c>
      <c r="N23" s="54">
        <v>0</v>
      </c>
      <c r="O23" s="54">
        <v>0</v>
      </c>
      <c r="P23" s="54">
        <f>Actual2021!O9</f>
        <v>1.1599999999999999</v>
      </c>
      <c r="Q23" s="54"/>
    </row>
    <row r="24" spans="3:17"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</row>
    <row r="25" spans="3:17">
      <c r="C25" s="8" t="s">
        <v>4</v>
      </c>
      <c r="E25" s="12">
        <f>E18</f>
        <v>45839</v>
      </c>
      <c r="F25" s="12">
        <f t="shared" ref="F25:P25" si="1">F18</f>
        <v>45870</v>
      </c>
      <c r="G25" s="12">
        <f t="shared" si="1"/>
        <v>45901</v>
      </c>
      <c r="H25" s="12">
        <f t="shared" si="1"/>
        <v>45931</v>
      </c>
      <c r="I25" s="12">
        <f t="shared" si="1"/>
        <v>45962</v>
      </c>
      <c r="J25" s="12">
        <f t="shared" si="1"/>
        <v>45992</v>
      </c>
      <c r="K25" s="12">
        <f t="shared" si="1"/>
        <v>46023</v>
      </c>
      <c r="L25" s="12">
        <f t="shared" si="1"/>
        <v>46054</v>
      </c>
      <c r="M25" s="12">
        <f t="shared" si="1"/>
        <v>46082</v>
      </c>
      <c r="N25" s="12">
        <f t="shared" si="1"/>
        <v>46113</v>
      </c>
      <c r="O25" s="12">
        <f t="shared" si="1"/>
        <v>46143</v>
      </c>
      <c r="P25" s="12">
        <f t="shared" si="1"/>
        <v>46174</v>
      </c>
    </row>
    <row r="26" spans="3:17">
      <c r="D26" s="4" t="str">
        <f>D19</f>
        <v>Budget 25/26</v>
      </c>
      <c r="E26" s="69">
        <f>+E19</f>
        <v>1.6071428571428572</v>
      </c>
      <c r="F26" s="69">
        <f>AVERAGE($E19:F19)</f>
        <v>1.5535714285714286</v>
      </c>
      <c r="G26" s="69">
        <f>AVERAGE($E19:G19)</f>
        <v>1.5044642857142858</v>
      </c>
      <c r="H26" s="69">
        <f>AVERAGE($E19:H19)</f>
        <v>1.4592305672268908</v>
      </c>
      <c r="I26" s="69">
        <f>AVERAGE($E19:I19)</f>
        <v>1.4173844537815126</v>
      </c>
      <c r="J26" s="69">
        <f>AVERAGE($E19:J19)</f>
        <v>1.3785221325372252</v>
      </c>
      <c r="K26" s="69">
        <f>AVERAGE($E19:K19)</f>
        <v>1.3423046850319074</v>
      </c>
      <c r="L26" s="69">
        <f>AVERAGE($E19:L19)</f>
        <v>1.3084451708314904</v>
      </c>
      <c r="M26" s="69">
        <f>AVERAGE($E19:M19)</f>
        <v>1.2766987377087995</v>
      </c>
      <c r="N26" s="69">
        <f>+M26+N19</f>
        <v>2.2549596072740168</v>
      </c>
      <c r="O26" s="69">
        <f>+N26+O19</f>
        <v>3.1924596072740168</v>
      </c>
      <c r="P26" s="69">
        <f>+O26+P19</f>
        <v>4.0924596072740167</v>
      </c>
    </row>
    <row r="27" spans="3:17">
      <c r="D27" s="4" t="str">
        <f>D20</f>
        <v>Actual 25/26</v>
      </c>
      <c r="E27" s="69">
        <f>+E20</f>
        <v>1.3642464917632704</v>
      </c>
      <c r="F27" s="69">
        <f>AVERAGE($E20:F20)</f>
        <v>1.2551788014371907</v>
      </c>
      <c r="G27" s="69">
        <f>AVERAGE($E20:G20)</f>
        <v>1.3290935599324862</v>
      </c>
      <c r="H27" s="69" t="e">
        <f>AVERAGE($E20:H20)</f>
        <v>#DIV/0!</v>
      </c>
      <c r="I27" s="69" t="e">
        <f>AVERAGE($E20:I20)</f>
        <v>#DIV/0!</v>
      </c>
      <c r="J27" s="69" t="e">
        <f>AVERAGE($E20:J20)</f>
        <v>#DIV/0!</v>
      </c>
      <c r="K27" s="69" t="e">
        <f>AVERAGE($E20:K20)</f>
        <v>#DIV/0!</v>
      </c>
      <c r="L27" s="69" t="e">
        <f>AVERAGE($E20:L20)</f>
        <v>#DIV/0!</v>
      </c>
      <c r="M27" s="69" t="e">
        <f>AVERAGE($E20:M20)</f>
        <v>#DIV/0!</v>
      </c>
      <c r="N27" s="69" t="e">
        <f>AVERAGE($E20:N20)</f>
        <v>#DIV/0!</v>
      </c>
      <c r="O27" s="69" t="e">
        <f>AVERAGE($E20:O20)</f>
        <v>#DIV/0!</v>
      </c>
      <c r="P27" s="69" t="e">
        <f>AVERAGE($E20:P20)</f>
        <v>#DIV/0!</v>
      </c>
    </row>
    <row r="28" spans="3:17">
      <c r="D28" s="4" t="str">
        <f>D21</f>
        <v>Difference</v>
      </c>
      <c r="E28" s="69">
        <f>SUM($E21:E21)</f>
        <v>-0.24289636537958681</v>
      </c>
      <c r="F28" s="69">
        <f>AVERAGE($E21:F21)</f>
        <v>-0.29839262713423786</v>
      </c>
      <c r="G28" s="69">
        <f>SUM($E21:G21)</f>
        <v>-0.52611217734539872</v>
      </c>
      <c r="H28" s="69" t="e">
        <f>SUM($E21:H21)</f>
        <v>#DIV/0!</v>
      </c>
      <c r="I28" s="69" t="e">
        <f>SUM($E21:I21)</f>
        <v>#DIV/0!</v>
      </c>
      <c r="J28" s="69" t="e">
        <f>SUM($E21:J21)</f>
        <v>#DIV/0!</v>
      </c>
      <c r="K28" s="69" t="e">
        <f>SUM($E21:K21)</f>
        <v>#DIV/0!</v>
      </c>
      <c r="L28" s="69" t="e">
        <f>SUM($E21:L21)</f>
        <v>#DIV/0!</v>
      </c>
      <c r="M28" s="69" t="e">
        <f>SUM($E21:M21)</f>
        <v>#DIV/0!</v>
      </c>
      <c r="N28" s="69" t="e">
        <f>SUM($E21:N21)</f>
        <v>#DIV/0!</v>
      </c>
      <c r="O28" s="69" t="e">
        <f>SUM($E21:O21)</f>
        <v>#DIV/0!</v>
      </c>
      <c r="P28" s="69" t="e">
        <f>SUM($E21:P21)</f>
        <v>#DIV/0!</v>
      </c>
    </row>
    <row r="29" spans="3:17">
      <c r="D29" s="4" t="str">
        <f>D22</f>
        <v>% realisation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spans="3:17">
      <c r="D30" s="4" t="str">
        <f>'KPI 1a'!D30</f>
        <v>Actual 24/25</v>
      </c>
      <c r="E30" s="54">
        <f>AVERAGE($E23:F23)</f>
        <v>0</v>
      </c>
      <c r="F30" s="54">
        <f>AVERAGE($E23:G23)</f>
        <v>0</v>
      </c>
      <c r="G30" s="54">
        <f>AVERAGE($E23:H23)</f>
        <v>0</v>
      </c>
      <c r="H30" s="54">
        <f>AVERAGE($E23:I23)</f>
        <v>0</v>
      </c>
      <c r="I30" s="54">
        <f>AVERAGE($E23:J23)</f>
        <v>0</v>
      </c>
      <c r="J30" s="54">
        <f>AVERAGE($E23:K23)</f>
        <v>0</v>
      </c>
      <c r="K30" s="54">
        <f>AVERAGE($E23:L23)</f>
        <v>0</v>
      </c>
      <c r="L30" s="54">
        <f>AVERAGE($E23:M23)</f>
        <v>0</v>
      </c>
      <c r="M30" s="54">
        <f>AVERAGE($E23:N23)</f>
        <v>0</v>
      </c>
      <c r="N30" s="54">
        <f>AVERAGE($E23:O23)</f>
        <v>0</v>
      </c>
      <c r="O30" s="54">
        <f>AVERAGE($E23:P23)</f>
        <v>9.6666666666666665E-2</v>
      </c>
      <c r="P30" s="54">
        <f>AVERAGE($E23:Q23)</f>
        <v>9.6666666666666665E-2</v>
      </c>
    </row>
  </sheetData>
  <mergeCells count="2">
    <mergeCell ref="J4:Q8"/>
    <mergeCell ref="J10:Q15"/>
  </mergeCells>
  <conditionalFormatting sqref="C3">
    <cfRule type="expression" dxfId="197" priority="2">
      <formula>S4&gt;S6</formula>
    </cfRule>
  </conditionalFormatting>
  <conditionalFormatting sqref="C4">
    <cfRule type="expression" dxfId="196" priority="1">
      <formula>AND(S4&gt;S5,S4&lt;=S6)</formula>
    </cfRule>
  </conditionalFormatting>
  <conditionalFormatting sqref="C5">
    <cfRule type="expression" dxfId="195" priority="3">
      <formula>S4&lt;=S5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93761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3762" r:id="rId4" name="Spinner 2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0">
    <tabColor rgb="FFFFC000"/>
  </sheetPr>
  <dimension ref="A1:T30"/>
  <sheetViews>
    <sheetView workbookViewId="0">
      <selection activeCell="B1" sqref="B1:C1"/>
    </sheetView>
  </sheetViews>
  <sheetFormatPr defaultColWidth="9.1796875" defaultRowHeight="14.5"/>
  <cols>
    <col min="1" max="1" width="9.1796875" style="4"/>
    <col min="2" max="2" width="18.45312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>
      <c r="A1" s="5" t="s">
        <v>5</v>
      </c>
      <c r="B1" s="5" t="str">
        <f>'Dashboard Production Quality'!A106</f>
        <v>13e</v>
      </c>
      <c r="C1" s="5" t="str">
        <f>'Dashboard Production Quality'!B106</f>
        <v>Production Loss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20">
      <c r="A2" s="4" t="s">
        <v>15</v>
      </c>
      <c r="C2" s="4" t="s">
        <v>16</v>
      </c>
      <c r="R2" s="7"/>
    </row>
    <row r="3" spans="1:20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27">
        <f>INDEX(E27:P27,Actual_month)</f>
        <v>125</v>
      </c>
      <c r="T4" s="26"/>
    </row>
    <row r="5" spans="1:20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26">
        <f>INDEX(E26:P26,Actual_month)</f>
        <v>280</v>
      </c>
      <c r="T5" s="26"/>
    </row>
    <row r="6" spans="1:20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26">
        <f>+S5/R6</f>
        <v>311.11111111111109</v>
      </c>
      <c r="T6" s="26"/>
    </row>
    <row r="7" spans="1:20">
      <c r="J7" s="199"/>
      <c r="K7" s="200"/>
      <c r="L7" s="200"/>
      <c r="M7" s="200"/>
      <c r="N7" s="200"/>
      <c r="O7" s="200"/>
      <c r="P7" s="200"/>
      <c r="Q7" s="201"/>
    </row>
    <row r="8" spans="1:20" ht="15" thickBot="1">
      <c r="J8" s="202"/>
      <c r="K8" s="203"/>
      <c r="L8" s="203"/>
      <c r="M8" s="203"/>
      <c r="N8" s="203"/>
      <c r="O8" s="203"/>
      <c r="P8" s="203"/>
      <c r="Q8" s="204"/>
    </row>
    <row r="9" spans="1:20" ht="15" thickBot="1">
      <c r="J9" s="4" t="s">
        <v>14</v>
      </c>
    </row>
    <row r="10" spans="1:20">
      <c r="J10" s="196"/>
      <c r="K10" s="197"/>
      <c r="L10" s="197"/>
      <c r="M10" s="197"/>
      <c r="N10" s="197"/>
      <c r="O10" s="197"/>
      <c r="P10" s="197"/>
      <c r="Q10" s="198"/>
    </row>
    <row r="11" spans="1:20">
      <c r="J11" s="199"/>
      <c r="K11" s="200"/>
      <c r="L11" s="200"/>
      <c r="M11" s="200"/>
      <c r="N11" s="200"/>
      <c r="O11" s="200"/>
      <c r="P11" s="200"/>
      <c r="Q11" s="201"/>
    </row>
    <row r="12" spans="1:20">
      <c r="J12" s="199"/>
      <c r="K12" s="200"/>
      <c r="L12" s="200"/>
      <c r="M12" s="200"/>
      <c r="N12" s="200"/>
      <c r="O12" s="200"/>
      <c r="P12" s="200"/>
      <c r="Q12" s="201"/>
    </row>
    <row r="13" spans="1:20">
      <c r="J13" s="199"/>
      <c r="K13" s="200"/>
      <c r="L13" s="200"/>
      <c r="M13" s="200"/>
      <c r="N13" s="200"/>
      <c r="O13" s="200"/>
      <c r="P13" s="200"/>
      <c r="Q13" s="201"/>
    </row>
    <row r="14" spans="1:20">
      <c r="J14" s="199"/>
      <c r="K14" s="200"/>
      <c r="L14" s="200"/>
      <c r="M14" s="200"/>
      <c r="N14" s="200"/>
      <c r="O14" s="200"/>
      <c r="P14" s="200"/>
      <c r="Q14" s="201"/>
    </row>
    <row r="15" spans="1:20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'KPI 16a'!E18</f>
        <v>45839</v>
      </c>
      <c r="F18" s="12">
        <f>'KPI 16a'!F18</f>
        <v>45870</v>
      </c>
      <c r="G18" s="12">
        <f>'KPI 16a'!G18</f>
        <v>45901</v>
      </c>
      <c r="H18" s="12">
        <f>'KPI 16a'!H18</f>
        <v>45931</v>
      </c>
      <c r="I18" s="12">
        <f>'KPI 16a'!I18</f>
        <v>45962</v>
      </c>
      <c r="J18" s="12">
        <f>'KPI 16a'!J18</f>
        <v>45992</v>
      </c>
      <c r="K18" s="12">
        <f>'KPI 16a'!K18</f>
        <v>46023</v>
      </c>
      <c r="L18" s="12">
        <f>'KPI 16a'!L18</f>
        <v>46054</v>
      </c>
      <c r="M18" s="12">
        <f>'KPI 16a'!M18</f>
        <v>46082</v>
      </c>
      <c r="N18" s="12">
        <f>'KPI 16a'!N18</f>
        <v>46113</v>
      </c>
      <c r="O18" s="12">
        <f>'KPI 16a'!O18</f>
        <v>46143</v>
      </c>
      <c r="P18" s="12">
        <f>'KPI 16a'!P18</f>
        <v>46174</v>
      </c>
      <c r="Q18" s="12" t="s">
        <v>0</v>
      </c>
    </row>
    <row r="19" spans="3:17">
      <c r="D19" s="4" t="str">
        <f>'KPI 16a'!D19</f>
        <v>Budget 25/26</v>
      </c>
      <c r="E19" s="6">
        <f>Budget2526!E98</f>
        <v>28</v>
      </c>
      <c r="F19" s="6">
        <f>Budget2526!F98</f>
        <v>30</v>
      </c>
      <c r="G19" s="6">
        <f>Budget2526!G98</f>
        <v>32</v>
      </c>
      <c r="H19" s="6">
        <f>Budget2526!H98</f>
        <v>34</v>
      </c>
      <c r="I19" s="6">
        <f>Budget2526!I98</f>
        <v>36</v>
      </c>
      <c r="J19" s="6">
        <f>Budget2526!J98</f>
        <v>38</v>
      </c>
      <c r="K19" s="6">
        <f>Budget2526!K98</f>
        <v>40</v>
      </c>
      <c r="L19" s="6">
        <f>Budget2526!L98</f>
        <v>42</v>
      </c>
      <c r="M19" s="6">
        <f>Budget2526!M98</f>
        <v>44</v>
      </c>
      <c r="N19" s="6">
        <f>Budget2526!N98</f>
        <v>46</v>
      </c>
      <c r="O19" s="6">
        <f>Budget2526!O98</f>
        <v>48</v>
      </c>
      <c r="P19" s="6">
        <f>Budget2526!P98</f>
        <v>50</v>
      </c>
      <c r="Q19" s="6"/>
    </row>
    <row r="20" spans="3:17">
      <c r="D20" s="4" t="str">
        <f>'KPI 16a'!D20</f>
        <v>Actual 25/26</v>
      </c>
      <c r="E20" s="6">
        <f>'ACTUAL 2526'!D98</f>
        <v>0</v>
      </c>
      <c r="F20" s="6">
        <f>'ACTUAL 2526'!E98</f>
        <v>125</v>
      </c>
      <c r="G20" s="6">
        <f>'ACTUAL 2526'!F98</f>
        <v>0</v>
      </c>
      <c r="H20" s="6">
        <f>'ACTUAL 2526'!G98</f>
        <v>0</v>
      </c>
      <c r="I20" s="6">
        <f>'ACTUAL 2526'!H98</f>
        <v>0</v>
      </c>
      <c r="J20" s="6">
        <f>'ACTUAL 2526'!I98</f>
        <v>0</v>
      </c>
      <c r="K20" s="6">
        <f>'ACTUAL 2526'!J98</f>
        <v>0</v>
      </c>
      <c r="L20" s="6">
        <f>'ACTUAL 2526'!K98</f>
        <v>0</v>
      </c>
      <c r="M20" s="6">
        <f>'ACTUAL 2526'!L98</f>
        <v>0</v>
      </c>
      <c r="N20" s="6">
        <f>'ACTUAL 2526'!M98</f>
        <v>0</v>
      </c>
      <c r="O20" s="6">
        <f>'ACTUAL 2526'!N98</f>
        <v>0</v>
      </c>
      <c r="P20" s="6">
        <f>'ACTUAL 2526'!O98</f>
        <v>0</v>
      </c>
      <c r="Q20" s="6"/>
    </row>
    <row r="21" spans="3:17">
      <c r="D21" s="4" t="str">
        <f>'KPI 16a'!D21</f>
        <v>Difference</v>
      </c>
      <c r="E21" s="6">
        <f>IF(E20=0,0,E20-E19)</f>
        <v>0</v>
      </c>
      <c r="F21" s="6">
        <f t="shared" ref="F21:P21" si="0">IF(F20=0,0,F20-F19)</f>
        <v>95</v>
      </c>
      <c r="G21" s="6">
        <f t="shared" si="0"/>
        <v>0</v>
      </c>
      <c r="H21" s="6">
        <f t="shared" si="0"/>
        <v>0</v>
      </c>
      <c r="I21" s="6">
        <f t="shared" si="0"/>
        <v>0</v>
      </c>
      <c r="J21" s="6">
        <f t="shared" si="0"/>
        <v>0</v>
      </c>
      <c r="K21" s="6">
        <f t="shared" si="0"/>
        <v>0</v>
      </c>
      <c r="L21" s="6">
        <f t="shared" si="0"/>
        <v>0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/>
    </row>
    <row r="22" spans="3:17">
      <c r="D22" s="4" t="str">
        <f>'KPI 16a'!D22</f>
        <v>% realisation</v>
      </c>
      <c r="E22" s="10">
        <f>E20/E19</f>
        <v>0</v>
      </c>
      <c r="F22" s="10">
        <f t="shared" ref="F22:P22" si="1">F20/F19</f>
        <v>4.166666666666667</v>
      </c>
      <c r="G22" s="10">
        <f t="shared" si="1"/>
        <v>0</v>
      </c>
      <c r="H22" s="10">
        <f t="shared" si="1"/>
        <v>0</v>
      </c>
      <c r="I22" s="10">
        <f t="shared" si="1"/>
        <v>0</v>
      </c>
      <c r="J22" s="10">
        <f t="shared" si="1"/>
        <v>0</v>
      </c>
      <c r="K22" s="10">
        <f t="shared" si="1"/>
        <v>0</v>
      </c>
      <c r="L22" s="10">
        <f t="shared" si="1"/>
        <v>0</v>
      </c>
      <c r="M22" s="10">
        <f t="shared" si="1"/>
        <v>0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10"/>
    </row>
    <row r="23" spans="3:17">
      <c r="D23" s="4" t="str">
        <f>'KPI 1a'!D23</f>
        <v>Actual 24/25</v>
      </c>
      <c r="E23" s="6">
        <f>Actual2425!D85</f>
        <v>0</v>
      </c>
      <c r="F23" s="6">
        <f>Actual2425!E85</f>
        <v>0</v>
      </c>
      <c r="G23" s="6">
        <f>Actual2425!F85</f>
        <v>0</v>
      </c>
      <c r="H23" s="6">
        <f>Actual2425!G85</f>
        <v>0</v>
      </c>
      <c r="I23" s="6">
        <f>Actual2425!H85</f>
        <v>0</v>
      </c>
      <c r="J23" s="6">
        <f>Actual2425!I85</f>
        <v>0</v>
      </c>
      <c r="K23" s="6">
        <f>Actual2425!J85</f>
        <v>0</v>
      </c>
      <c r="L23" s="6">
        <f>Actual2425!K85</f>
        <v>0</v>
      </c>
      <c r="M23" s="6">
        <f>Actual2425!L85</f>
        <v>0</v>
      </c>
      <c r="N23" s="6">
        <f>Actual2425!M85</f>
        <v>0</v>
      </c>
      <c r="O23" s="6">
        <f>Actual2425!N85</f>
        <v>0</v>
      </c>
      <c r="P23" s="6">
        <f>Actual2425!O85</f>
        <v>0</v>
      </c>
      <c r="Q23" s="6"/>
    </row>
    <row r="25" spans="3:17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>
      <c r="D26" s="4" t="str">
        <f>D19</f>
        <v>Budget 25/26</v>
      </c>
      <c r="E26" s="6">
        <f>SUM($E19:E19)</f>
        <v>28</v>
      </c>
      <c r="F26" s="6">
        <f>SUM($E19:F19)</f>
        <v>58</v>
      </c>
      <c r="G26" s="6">
        <f>SUM($E19:G19)</f>
        <v>90</v>
      </c>
      <c r="H26" s="6">
        <f>SUM($E19:H19)</f>
        <v>124</v>
      </c>
      <c r="I26" s="6">
        <f>SUM($E19:I19)</f>
        <v>160</v>
      </c>
      <c r="J26" s="6">
        <f>SUM($E19:J19)</f>
        <v>198</v>
      </c>
      <c r="K26" s="6">
        <f>SUM($E19:K19)</f>
        <v>238</v>
      </c>
      <c r="L26" s="6">
        <f>SUM($E19:L19)</f>
        <v>280</v>
      </c>
      <c r="M26" s="6">
        <f>SUM($E19:M19)</f>
        <v>324</v>
      </c>
      <c r="N26" s="6">
        <f>SUM($E19:N19)</f>
        <v>370</v>
      </c>
      <c r="O26" s="6">
        <f>SUM($E19:O19)</f>
        <v>418</v>
      </c>
      <c r="P26" s="6">
        <f>SUM($E19:P19)</f>
        <v>468</v>
      </c>
      <c r="Q26" s="6"/>
    </row>
    <row r="27" spans="3:17">
      <c r="D27" s="4" t="str">
        <f>D20</f>
        <v>Actual 25/26</v>
      </c>
      <c r="E27" s="6">
        <f>SUM($E20:E20)</f>
        <v>0</v>
      </c>
      <c r="F27" s="6">
        <f>SUM($E20:F20)</f>
        <v>125</v>
      </c>
      <c r="G27" s="6">
        <f>SUM($E20:G20)</f>
        <v>125</v>
      </c>
      <c r="H27" s="6">
        <f>SUM($E20:H20)</f>
        <v>125</v>
      </c>
      <c r="I27" s="6">
        <f>SUM($E20:I20)</f>
        <v>125</v>
      </c>
      <c r="J27" s="6">
        <f>SUM($E20:J20)</f>
        <v>125</v>
      </c>
      <c r="K27" s="6">
        <f>SUM($E20:K20)</f>
        <v>125</v>
      </c>
      <c r="L27" s="6">
        <f>SUM($E20:L20)</f>
        <v>125</v>
      </c>
      <c r="M27" s="6">
        <f>SUM($E20:M20)</f>
        <v>125</v>
      </c>
      <c r="N27" s="6">
        <f>SUM($E20:N20)</f>
        <v>125</v>
      </c>
      <c r="O27" s="6">
        <f>SUM($E20:O20)</f>
        <v>125</v>
      </c>
      <c r="P27" s="6">
        <f>SUM($E20:P20)</f>
        <v>125</v>
      </c>
      <c r="Q27" s="6"/>
    </row>
    <row r="28" spans="3:17">
      <c r="D28" s="4" t="str">
        <f>D21</f>
        <v>Difference</v>
      </c>
      <c r="E28" s="6">
        <f>IF(E27=0,0,E27-E26)</f>
        <v>0</v>
      </c>
      <c r="F28" s="6">
        <f t="shared" ref="F28:P28" si="3">IF(F27=0,0,F27-F26)</f>
        <v>67</v>
      </c>
      <c r="G28" s="6">
        <f t="shared" si="3"/>
        <v>35</v>
      </c>
      <c r="H28" s="6">
        <f t="shared" si="3"/>
        <v>1</v>
      </c>
      <c r="I28" s="6">
        <f t="shared" si="3"/>
        <v>-35</v>
      </c>
      <c r="J28" s="6">
        <f t="shared" si="3"/>
        <v>-73</v>
      </c>
      <c r="K28" s="6">
        <f t="shared" si="3"/>
        <v>-113</v>
      </c>
      <c r="L28" s="6">
        <f t="shared" si="3"/>
        <v>-155</v>
      </c>
      <c r="M28" s="6">
        <f t="shared" si="3"/>
        <v>-199</v>
      </c>
      <c r="N28" s="6">
        <f t="shared" si="3"/>
        <v>-245</v>
      </c>
      <c r="O28" s="6">
        <f t="shared" si="3"/>
        <v>-293</v>
      </c>
      <c r="P28" s="6">
        <f t="shared" si="3"/>
        <v>-343</v>
      </c>
      <c r="Q28" s="6"/>
    </row>
    <row r="29" spans="3:17">
      <c r="D29" s="4" t="str">
        <f>D22</f>
        <v>% realisation</v>
      </c>
      <c r="E29" s="10">
        <f t="shared" ref="E29:P29" si="4">E27/E26</f>
        <v>0</v>
      </c>
      <c r="F29" s="10">
        <f t="shared" si="4"/>
        <v>2.1551724137931036</v>
      </c>
      <c r="G29" s="10">
        <f t="shared" si="4"/>
        <v>1.3888888888888888</v>
      </c>
      <c r="H29" s="10">
        <f t="shared" si="4"/>
        <v>1.0080645161290323</v>
      </c>
      <c r="I29" s="10">
        <f t="shared" si="4"/>
        <v>0.78125</v>
      </c>
      <c r="J29" s="10">
        <f t="shared" si="4"/>
        <v>0.63131313131313127</v>
      </c>
      <c r="K29" s="10">
        <f t="shared" si="4"/>
        <v>0.52521008403361347</v>
      </c>
      <c r="L29" s="10">
        <f t="shared" si="4"/>
        <v>0.44642857142857145</v>
      </c>
      <c r="M29" s="10">
        <f t="shared" si="4"/>
        <v>0.38580246913580246</v>
      </c>
      <c r="N29" s="10">
        <f t="shared" si="4"/>
        <v>0.33783783783783783</v>
      </c>
      <c r="O29" s="10">
        <f t="shared" si="4"/>
        <v>0.29904306220095694</v>
      </c>
      <c r="P29" s="10">
        <f t="shared" si="4"/>
        <v>0.26709401709401709</v>
      </c>
      <c r="Q29" s="6"/>
    </row>
    <row r="30" spans="3:17">
      <c r="D30" s="4" t="str">
        <f>'KPI 1a'!D30</f>
        <v>Actual 24/25</v>
      </c>
      <c r="E30" s="6">
        <f>SUM($E23:E23)</f>
        <v>0</v>
      </c>
      <c r="F30" s="6">
        <f>SUM($E23:F23)</f>
        <v>0</v>
      </c>
      <c r="G30" s="6">
        <f>SUM($E23:G23)</f>
        <v>0</v>
      </c>
      <c r="H30" s="6">
        <f>SUM($E23:H23)</f>
        <v>0</v>
      </c>
      <c r="I30" s="6">
        <f>SUM($E23:I23)</f>
        <v>0</v>
      </c>
      <c r="J30" s="6">
        <f>SUM($E23:J23)</f>
        <v>0</v>
      </c>
      <c r="K30" s="6">
        <f>SUM($E23:K23)</f>
        <v>0</v>
      </c>
      <c r="L30" s="6">
        <f>SUM($E23:L23)</f>
        <v>0</v>
      </c>
      <c r="M30" s="6">
        <f>SUM($E23:M23)</f>
        <v>0</v>
      </c>
      <c r="N30" s="6">
        <f>SUM($E23:N23)</f>
        <v>0</v>
      </c>
      <c r="O30" s="6">
        <f>SUM($E23:O23)</f>
        <v>0</v>
      </c>
      <c r="P30" s="6">
        <f>SUM($E23:P23)</f>
        <v>0</v>
      </c>
      <c r="Q30" s="6"/>
    </row>
  </sheetData>
  <mergeCells count="2">
    <mergeCell ref="J4:Q8"/>
    <mergeCell ref="J10:Q15"/>
  </mergeCells>
  <conditionalFormatting sqref="C3">
    <cfRule type="expression" dxfId="194" priority="2">
      <formula>S4&gt;S6</formula>
    </cfRule>
  </conditionalFormatting>
  <conditionalFormatting sqref="C4">
    <cfRule type="expression" dxfId="193" priority="1">
      <formula>AND(S4&gt;S5,S4&lt;=S6)</formula>
    </cfRule>
  </conditionalFormatting>
  <conditionalFormatting sqref="C5">
    <cfRule type="expression" dxfId="192" priority="3">
      <formula>S4&lt;=S5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94722" r:id="rId3" name="Spinner 2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6">
    <tabColor rgb="FFFFC000"/>
  </sheetPr>
  <dimension ref="A1:T30"/>
  <sheetViews>
    <sheetView workbookViewId="0">
      <selection activeCell="B1" sqref="B1:C1"/>
    </sheetView>
  </sheetViews>
  <sheetFormatPr defaultColWidth="9.1796875" defaultRowHeight="14.5"/>
  <cols>
    <col min="1" max="1" width="9.1796875" style="4"/>
    <col min="2" max="2" width="15.26953125" style="4" customWidth="1"/>
    <col min="3" max="3" width="22.179687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>
      <c r="A1" s="5" t="s">
        <v>5</v>
      </c>
      <c r="B1" s="5" t="str">
        <f>'Dashboard Production Quality'!A108</f>
        <v>14a</v>
      </c>
      <c r="C1" s="5" t="str">
        <f>'Dashboard Production Quality'!B108</f>
        <v>Water Volume Abstracted</v>
      </c>
      <c r="D1" s="5" t="str">
        <f>'Dashboard Production Quality'!C102</f>
        <v>M3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20">
      <c r="A2" s="4" t="s">
        <v>15</v>
      </c>
      <c r="C2" s="4" t="s">
        <v>16</v>
      </c>
      <c r="R2" s="7"/>
    </row>
    <row r="3" spans="1:20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27">
        <f>INDEX(E27:P27,Actual_month)</f>
        <v>0</v>
      </c>
      <c r="T4" s="26"/>
    </row>
    <row r="5" spans="1:20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26">
        <f>INDEX(E26:P26,Actual_month)</f>
        <v>0</v>
      </c>
      <c r="T5" s="26"/>
    </row>
    <row r="6" spans="1:20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26">
        <f>+S5*R6</f>
        <v>0</v>
      </c>
      <c r="T6" s="26"/>
    </row>
    <row r="7" spans="1:20">
      <c r="J7" s="199"/>
      <c r="K7" s="200"/>
      <c r="L7" s="200"/>
      <c r="M7" s="200"/>
      <c r="N7" s="200"/>
      <c r="O7" s="200"/>
      <c r="P7" s="200"/>
      <c r="Q7" s="201"/>
    </row>
    <row r="8" spans="1:20" ht="15" thickBot="1">
      <c r="J8" s="202"/>
      <c r="K8" s="203"/>
      <c r="L8" s="203"/>
      <c r="M8" s="203"/>
      <c r="N8" s="203"/>
      <c r="O8" s="203"/>
      <c r="P8" s="203"/>
      <c r="Q8" s="204"/>
    </row>
    <row r="9" spans="1:20" ht="15" thickBot="1">
      <c r="J9" s="4" t="s">
        <v>14</v>
      </c>
    </row>
    <row r="10" spans="1:20">
      <c r="J10" s="196"/>
      <c r="K10" s="197"/>
      <c r="L10" s="197"/>
      <c r="M10" s="197"/>
      <c r="N10" s="197"/>
      <c r="O10" s="197"/>
      <c r="P10" s="197"/>
      <c r="Q10" s="198"/>
    </row>
    <row r="11" spans="1:20">
      <c r="J11" s="199"/>
      <c r="K11" s="200"/>
      <c r="L11" s="200"/>
      <c r="M11" s="200"/>
      <c r="N11" s="200"/>
      <c r="O11" s="200"/>
      <c r="P11" s="200"/>
      <c r="Q11" s="201"/>
    </row>
    <row r="12" spans="1:20">
      <c r="J12" s="199"/>
      <c r="K12" s="200"/>
      <c r="L12" s="200"/>
      <c r="M12" s="200"/>
      <c r="N12" s="200"/>
      <c r="O12" s="200"/>
      <c r="P12" s="200"/>
      <c r="Q12" s="201"/>
    </row>
    <row r="13" spans="1:20">
      <c r="J13" s="199"/>
      <c r="K13" s="200"/>
      <c r="L13" s="200"/>
      <c r="M13" s="200"/>
      <c r="N13" s="200"/>
      <c r="O13" s="200"/>
      <c r="P13" s="200"/>
      <c r="Q13" s="201"/>
    </row>
    <row r="14" spans="1:20">
      <c r="J14" s="199"/>
      <c r="K14" s="200"/>
      <c r="L14" s="200"/>
      <c r="M14" s="200"/>
      <c r="N14" s="200"/>
      <c r="O14" s="200"/>
      <c r="P14" s="200"/>
      <c r="Q14" s="201"/>
    </row>
    <row r="15" spans="1:20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12" t="s">
        <v>0</v>
      </c>
    </row>
    <row r="19" spans="3:17">
      <c r="D19" s="4" t="str">
        <f>'KPI 1a'!D19</f>
        <v>Budget 25/26</v>
      </c>
      <c r="E19" s="6">
        <f>Budget2526!E100</f>
        <v>0</v>
      </c>
      <c r="F19" s="6">
        <f>Budget2526!F100</f>
        <v>0</v>
      </c>
      <c r="G19" s="6">
        <f>Budget2526!G100</f>
        <v>0</v>
      </c>
      <c r="H19" s="6">
        <f>Budget2526!H100</f>
        <v>0</v>
      </c>
      <c r="I19" s="6">
        <f>Budget2526!I100</f>
        <v>0</v>
      </c>
      <c r="J19" s="6">
        <f>Budget2526!J100</f>
        <v>0</v>
      </c>
      <c r="K19" s="6">
        <f>Budget2526!K100</f>
        <v>0</v>
      </c>
      <c r="L19" s="6">
        <f>Budget2526!L100</f>
        <v>0</v>
      </c>
      <c r="M19" s="6">
        <f>Budget2526!M100</f>
        <v>0</v>
      </c>
      <c r="N19" s="6">
        <f>Budget2526!N100</f>
        <v>0</v>
      </c>
      <c r="O19" s="6">
        <f>Budget2526!O100</f>
        <v>0</v>
      </c>
      <c r="P19" s="6">
        <f>Budget2526!P100</f>
        <v>0</v>
      </c>
      <c r="Q19" s="6">
        <f>SUM(E19:P19)</f>
        <v>0</v>
      </c>
    </row>
    <row r="20" spans="3:17">
      <c r="D20" s="4" t="str">
        <f>'KPI 1a'!D20</f>
        <v>Actual 25/26</v>
      </c>
      <c r="E20" s="6">
        <f>'ACTUAL 2526'!D100</f>
        <v>0</v>
      </c>
      <c r="F20" s="6">
        <f>'ACTUAL 2526'!E100</f>
        <v>0</v>
      </c>
      <c r="G20" s="6">
        <f>'ACTUAL 2526'!F100</f>
        <v>0</v>
      </c>
      <c r="H20" s="6">
        <f>'ACTUAL 2526'!G100</f>
        <v>0</v>
      </c>
      <c r="I20" s="6">
        <f>'ACTUAL 2526'!H100</f>
        <v>0</v>
      </c>
      <c r="J20" s="6">
        <f>'ACTUAL 2526'!I100</f>
        <v>0</v>
      </c>
      <c r="K20" s="6">
        <f>'ACTUAL 2526'!J100</f>
        <v>0</v>
      </c>
      <c r="L20" s="6">
        <f>'ACTUAL 2526'!K100</f>
        <v>0</v>
      </c>
      <c r="M20" s="6">
        <f>'ACTUAL 2526'!L100</f>
        <v>0</v>
      </c>
      <c r="N20" s="6">
        <f>'ACTUAL 2526'!M100</f>
        <v>0</v>
      </c>
      <c r="O20" s="6">
        <f>'ACTUAL 2526'!N100</f>
        <v>0</v>
      </c>
      <c r="P20" s="6">
        <f>'ACTUAL 2526'!O100</f>
        <v>0</v>
      </c>
      <c r="Q20" s="6">
        <f>SUM(E20:P20)</f>
        <v>0</v>
      </c>
    </row>
    <row r="21" spans="3:17">
      <c r="D21" s="4" t="str">
        <f>'KPI 1a'!D21</f>
        <v>Difference</v>
      </c>
      <c r="E21" s="6">
        <f>IF(E20=0,0,E20-E19)</f>
        <v>0</v>
      </c>
      <c r="F21" s="6">
        <f t="shared" ref="F21:P21" si="0">IF(F20=0,0,F20-F19)</f>
        <v>0</v>
      </c>
      <c r="G21" s="6">
        <f t="shared" si="0"/>
        <v>0</v>
      </c>
      <c r="H21" s="6">
        <f t="shared" si="0"/>
        <v>0</v>
      </c>
      <c r="I21" s="6">
        <f t="shared" si="0"/>
        <v>0</v>
      </c>
      <c r="J21" s="6">
        <f t="shared" si="0"/>
        <v>0</v>
      </c>
      <c r="K21" s="6">
        <f t="shared" si="0"/>
        <v>0</v>
      </c>
      <c r="L21" s="6">
        <f t="shared" si="0"/>
        <v>0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0</v>
      </c>
    </row>
    <row r="22" spans="3:17">
      <c r="D22" s="4" t="str">
        <f>'KPI 1a'!D22</f>
        <v>% realisation</v>
      </c>
      <c r="E22" s="10" t="e">
        <f>E20/E19</f>
        <v>#DIV/0!</v>
      </c>
      <c r="F22" s="10" t="e">
        <f t="shared" ref="F22:P22" si="1">F20/F19</f>
        <v>#DIV/0!</v>
      </c>
      <c r="G22" s="10" t="e">
        <f t="shared" si="1"/>
        <v>#DIV/0!</v>
      </c>
      <c r="H22" s="10" t="e">
        <f t="shared" si="1"/>
        <v>#DIV/0!</v>
      </c>
      <c r="I22" s="10" t="e">
        <f t="shared" si="1"/>
        <v>#DIV/0!</v>
      </c>
      <c r="J22" s="10" t="e">
        <f t="shared" si="1"/>
        <v>#DIV/0!</v>
      </c>
      <c r="K22" s="10" t="e">
        <f t="shared" si="1"/>
        <v>#DIV/0!</v>
      </c>
      <c r="L22" s="10" t="e">
        <f t="shared" si="1"/>
        <v>#DIV/0!</v>
      </c>
      <c r="M22" s="10" t="e">
        <f t="shared" si="1"/>
        <v>#DIV/0!</v>
      </c>
      <c r="N22" s="10" t="e">
        <f t="shared" si="1"/>
        <v>#DIV/0!</v>
      </c>
      <c r="O22" s="10" t="e">
        <f t="shared" si="1"/>
        <v>#DIV/0!</v>
      </c>
      <c r="P22" s="10" t="e">
        <f t="shared" si="1"/>
        <v>#DIV/0!</v>
      </c>
      <c r="Q22" s="6" t="e">
        <f>SUM(E22:P22)</f>
        <v>#DIV/0!</v>
      </c>
    </row>
    <row r="23" spans="3:17">
      <c r="D23" s="4" t="str">
        <f>'KPI 1a'!D23</f>
        <v>Actual 24/25</v>
      </c>
      <c r="E23" s="69">
        <f>Actual2425!D88</f>
        <v>0</v>
      </c>
      <c r="F23" s="69">
        <f>Actual2425!E88</f>
        <v>375</v>
      </c>
      <c r="G23" s="69">
        <f>Actual2425!F88</f>
        <v>5491</v>
      </c>
      <c r="H23" s="69">
        <f>Actual2425!G88</f>
        <v>0</v>
      </c>
      <c r="I23" s="69">
        <f>Actual2425!H88</f>
        <v>0</v>
      </c>
      <c r="J23" s="69">
        <f>Actual2425!I88</f>
        <v>0</v>
      </c>
      <c r="K23" s="69">
        <f>Actual2425!J88</f>
        <v>0</v>
      </c>
      <c r="L23" s="69">
        <f>Actual2425!K88</f>
        <v>0</v>
      </c>
      <c r="M23" s="69">
        <f>Actual2425!L88</f>
        <v>0</v>
      </c>
      <c r="N23" s="69">
        <f>Actual2425!M88</f>
        <v>0</v>
      </c>
      <c r="O23" s="69">
        <f>Actual2425!N88</f>
        <v>0</v>
      </c>
      <c r="P23" s="69">
        <f>Actual2425!O88</f>
        <v>0</v>
      </c>
      <c r="Q23" s="69"/>
    </row>
    <row r="24" spans="3:17"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</row>
    <row r="25" spans="3:17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>
      <c r="D26" s="4" t="str">
        <f>D19</f>
        <v>Budget 25/26</v>
      </c>
      <c r="E26" s="6">
        <f>+E19</f>
        <v>0</v>
      </c>
      <c r="F26" s="6">
        <f>+F19+E26</f>
        <v>0</v>
      </c>
      <c r="G26" s="6">
        <f>F26+G19</f>
        <v>0</v>
      </c>
      <c r="H26" s="6">
        <f>+H19+G26</f>
        <v>0</v>
      </c>
      <c r="I26" s="6">
        <f>H26+I19</f>
        <v>0</v>
      </c>
      <c r="J26" s="6">
        <f>+J19+I26</f>
        <v>0</v>
      </c>
      <c r="K26" s="6">
        <f>J26+K19</f>
        <v>0</v>
      </c>
      <c r="L26" s="6">
        <f>+L19+K26</f>
        <v>0</v>
      </c>
      <c r="M26" s="6">
        <f>L26+M19</f>
        <v>0</v>
      </c>
      <c r="N26" s="6">
        <f>+N19+M26</f>
        <v>0</v>
      </c>
      <c r="O26" s="6">
        <f>N26+O19</f>
        <v>0</v>
      </c>
      <c r="P26" s="6">
        <f>+P19+O26</f>
        <v>0</v>
      </c>
      <c r="Q26" s="6">
        <f>SUM(E26:P26)</f>
        <v>0</v>
      </c>
    </row>
    <row r="27" spans="3:17">
      <c r="D27" s="4" t="str">
        <f>D20</f>
        <v>Actual 25/26</v>
      </c>
      <c r="E27" s="6">
        <f>+E20</f>
        <v>0</v>
      </c>
      <c r="F27" s="6">
        <f>+F20+E27</f>
        <v>0</v>
      </c>
      <c r="G27" s="6">
        <f>+G20+F27</f>
        <v>0</v>
      </c>
      <c r="H27" s="6">
        <f>+H20+G27</f>
        <v>0</v>
      </c>
      <c r="I27" s="6">
        <f>+I20+H27</f>
        <v>0</v>
      </c>
      <c r="J27" s="6">
        <f>+J20+I27</f>
        <v>0</v>
      </c>
      <c r="K27" s="6">
        <f>+K20+J27</f>
        <v>0</v>
      </c>
      <c r="L27" s="6">
        <f>+L20+K27</f>
        <v>0</v>
      </c>
      <c r="M27" s="6">
        <f>+M20+L27</f>
        <v>0</v>
      </c>
      <c r="N27" s="6">
        <f>+N20+M27</f>
        <v>0</v>
      </c>
      <c r="O27" s="6">
        <f>+O20+N27</f>
        <v>0</v>
      </c>
      <c r="P27" s="6">
        <f>+P20+O27</f>
        <v>0</v>
      </c>
      <c r="Q27" s="6">
        <f>SUM(E27:P27)</f>
        <v>0</v>
      </c>
    </row>
    <row r="28" spans="3:17">
      <c r="D28" s="4" t="str">
        <f>D21</f>
        <v>Difference</v>
      </c>
      <c r="E28" s="6">
        <f>SUM($E21:E21)</f>
        <v>0</v>
      </c>
      <c r="F28" s="6">
        <f>SUM($E21:F21)</f>
        <v>0</v>
      </c>
      <c r="G28" s="6">
        <f>SUM($E21:G21)</f>
        <v>0</v>
      </c>
      <c r="H28" s="6">
        <f>SUM($E21:H21)</f>
        <v>0</v>
      </c>
      <c r="I28" s="6">
        <f>SUM($E21:I21)</f>
        <v>0</v>
      </c>
      <c r="J28" s="6">
        <f>SUM($E21:J21)</f>
        <v>0</v>
      </c>
      <c r="K28" s="6">
        <f>SUM($E21:K21)</f>
        <v>0</v>
      </c>
      <c r="L28" s="6">
        <f>SUM($E21:L21)</f>
        <v>0</v>
      </c>
      <c r="M28" s="6">
        <f>SUM($E21:M21)</f>
        <v>0</v>
      </c>
      <c r="N28" s="6">
        <f>SUM($E21:N21)</f>
        <v>0</v>
      </c>
      <c r="O28" s="6">
        <f>SUM($E21:O21)</f>
        <v>0</v>
      </c>
      <c r="P28" s="6">
        <f>SUM($E21:P21)</f>
        <v>0</v>
      </c>
      <c r="Q28" s="6">
        <f>SUM(E28:P28)</f>
        <v>0</v>
      </c>
    </row>
    <row r="29" spans="3:17">
      <c r="D29" s="4" t="str">
        <f>D22</f>
        <v>% realisation</v>
      </c>
      <c r="E29" s="10" t="e">
        <f t="shared" ref="E29:P29" si="3">E27/E26</f>
        <v>#DIV/0!</v>
      </c>
      <c r="F29" s="10" t="e">
        <f t="shared" si="3"/>
        <v>#DIV/0!</v>
      </c>
      <c r="G29" s="10" t="e">
        <f t="shared" si="3"/>
        <v>#DIV/0!</v>
      </c>
      <c r="H29" s="10" t="e">
        <f t="shared" si="3"/>
        <v>#DIV/0!</v>
      </c>
      <c r="I29" s="10" t="e">
        <f t="shared" si="3"/>
        <v>#DIV/0!</v>
      </c>
      <c r="J29" s="10" t="e">
        <f t="shared" si="3"/>
        <v>#DIV/0!</v>
      </c>
      <c r="K29" s="10" t="e">
        <f t="shared" si="3"/>
        <v>#DIV/0!</v>
      </c>
      <c r="L29" s="10" t="e">
        <f t="shared" si="3"/>
        <v>#DIV/0!</v>
      </c>
      <c r="M29" s="10" t="e">
        <f t="shared" si="3"/>
        <v>#DIV/0!</v>
      </c>
      <c r="N29" s="10" t="e">
        <f t="shared" si="3"/>
        <v>#DIV/0!</v>
      </c>
      <c r="O29" s="10" t="e">
        <f t="shared" si="3"/>
        <v>#DIV/0!</v>
      </c>
      <c r="P29" s="10" t="e">
        <f t="shared" si="3"/>
        <v>#DIV/0!</v>
      </c>
      <c r="Q29" s="6" t="e">
        <f>SUM(E29:P29)</f>
        <v>#DIV/0!</v>
      </c>
    </row>
    <row r="30" spans="3:17">
      <c r="D30" s="4" t="str">
        <f>D23</f>
        <v>Actual 24/25</v>
      </c>
      <c r="E30" s="6">
        <f>SUM($E23:E23)</f>
        <v>0</v>
      </c>
      <c r="F30" s="6">
        <f>SUM($E23:F23)</f>
        <v>375</v>
      </c>
      <c r="G30" s="6">
        <f>SUM($E23:G23)</f>
        <v>5866</v>
      </c>
      <c r="H30" s="6">
        <f>SUM($E23:H23)</f>
        <v>5866</v>
      </c>
      <c r="I30" s="6">
        <f>SUM($E23:I23)</f>
        <v>5866</v>
      </c>
      <c r="J30" s="6">
        <f>SUM($E23:J23)</f>
        <v>5866</v>
      </c>
      <c r="K30" s="6">
        <f>SUM($E23:K23)</f>
        <v>5866</v>
      </c>
      <c r="L30" s="6">
        <f>SUM($E23:L23)</f>
        <v>5866</v>
      </c>
      <c r="M30" s="6">
        <f>SUM($E23:M23)</f>
        <v>5866</v>
      </c>
      <c r="N30" s="6">
        <f>SUM($E23:N23)</f>
        <v>5866</v>
      </c>
      <c r="O30" s="6">
        <f>SUM($E23:O23)</f>
        <v>5866</v>
      </c>
      <c r="P30" s="6">
        <f>SUM($E23:P23)</f>
        <v>5866</v>
      </c>
    </row>
  </sheetData>
  <mergeCells count="2">
    <mergeCell ref="J4:Q8"/>
    <mergeCell ref="J10:Q15"/>
  </mergeCells>
  <conditionalFormatting sqref="C3">
    <cfRule type="expression" dxfId="191" priority="2">
      <formula>S4&lt;S6</formula>
    </cfRule>
  </conditionalFormatting>
  <conditionalFormatting sqref="C4">
    <cfRule type="expression" dxfId="190" priority="1">
      <formula>AND(S4&gt;=S6,S4&lt;S5)</formula>
    </cfRule>
  </conditionalFormatting>
  <conditionalFormatting sqref="C5">
    <cfRule type="expression" dxfId="189" priority="3">
      <formula>S4&gt;=S5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746946" r:id="rId3" name="Spinner 2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T30"/>
  <sheetViews>
    <sheetView workbookViewId="0">
      <selection activeCell="L1" sqref="L1"/>
    </sheetView>
  </sheetViews>
  <sheetFormatPr defaultColWidth="9.1796875" defaultRowHeight="14.5"/>
  <cols>
    <col min="1" max="1" width="9.1796875" style="4"/>
    <col min="2" max="2" width="15.26953125" style="4" customWidth="1"/>
    <col min="3" max="3" width="22.179687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>
      <c r="A1" s="5" t="s">
        <v>5</v>
      </c>
      <c r="B1" s="5" t="str">
        <f>'Dashboard Production Quality'!A109</f>
        <v>14b</v>
      </c>
      <c r="C1" s="5" t="str">
        <f>'Dashboard Production Quality'!B109</f>
        <v>Water Volume Supplied</v>
      </c>
      <c r="D1" s="5" t="str">
        <f>'Dashboard Production Quality'!C102</f>
        <v>M3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20">
      <c r="A2" s="4" t="s">
        <v>15</v>
      </c>
      <c r="C2" s="4" t="s">
        <v>16</v>
      </c>
      <c r="R2" s="7"/>
    </row>
    <row r="3" spans="1:20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27">
        <f>INDEX(E27:P27,Actual_month)</f>
        <v>0</v>
      </c>
      <c r="T4" s="26"/>
    </row>
    <row r="5" spans="1:20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26">
        <f>INDEX(E26:P26,Actual_month)</f>
        <v>0</v>
      </c>
      <c r="T5" s="26"/>
    </row>
    <row r="6" spans="1:20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26">
        <f>+S5*R6</f>
        <v>0</v>
      </c>
      <c r="T6" s="26"/>
    </row>
    <row r="7" spans="1:20">
      <c r="J7" s="199"/>
      <c r="K7" s="200"/>
      <c r="L7" s="200"/>
      <c r="M7" s="200"/>
      <c r="N7" s="200"/>
      <c r="O7" s="200"/>
      <c r="P7" s="200"/>
      <c r="Q7" s="201"/>
    </row>
    <row r="8" spans="1:20" ht="15" thickBot="1">
      <c r="J8" s="202"/>
      <c r="K8" s="203"/>
      <c r="L8" s="203"/>
      <c r="M8" s="203"/>
      <c r="N8" s="203"/>
      <c r="O8" s="203"/>
      <c r="P8" s="203"/>
      <c r="Q8" s="204"/>
    </row>
    <row r="9" spans="1:20" ht="15" thickBot="1">
      <c r="J9" s="4" t="s">
        <v>14</v>
      </c>
    </row>
    <row r="10" spans="1:20">
      <c r="J10" s="196"/>
      <c r="K10" s="197"/>
      <c r="L10" s="197"/>
      <c r="M10" s="197"/>
      <c r="N10" s="197"/>
      <c r="O10" s="197"/>
      <c r="P10" s="197"/>
      <c r="Q10" s="198"/>
    </row>
    <row r="11" spans="1:20">
      <c r="J11" s="199"/>
      <c r="K11" s="200"/>
      <c r="L11" s="200"/>
      <c r="M11" s="200"/>
      <c r="N11" s="200"/>
      <c r="O11" s="200"/>
      <c r="P11" s="200"/>
      <c r="Q11" s="201"/>
    </row>
    <row r="12" spans="1:20">
      <c r="J12" s="199"/>
      <c r="K12" s="200"/>
      <c r="L12" s="200"/>
      <c r="M12" s="200"/>
      <c r="N12" s="200"/>
      <c r="O12" s="200"/>
      <c r="P12" s="200"/>
      <c r="Q12" s="201"/>
    </row>
    <row r="13" spans="1:20">
      <c r="J13" s="199"/>
      <c r="K13" s="200"/>
      <c r="L13" s="200"/>
      <c r="M13" s="200"/>
      <c r="N13" s="200"/>
      <c r="O13" s="200"/>
      <c r="P13" s="200"/>
      <c r="Q13" s="201"/>
    </row>
    <row r="14" spans="1:20">
      <c r="J14" s="199"/>
      <c r="K14" s="200"/>
      <c r="L14" s="200"/>
      <c r="M14" s="200"/>
      <c r="N14" s="200"/>
      <c r="O14" s="200"/>
      <c r="P14" s="200"/>
      <c r="Q14" s="201"/>
    </row>
    <row r="15" spans="1:20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12" t="s">
        <v>0</v>
      </c>
    </row>
    <row r="19" spans="3:17">
      <c r="D19" s="4" t="str">
        <f>'KPI 1a'!D19</f>
        <v>Budget 25/26</v>
      </c>
      <c r="E19" s="6">
        <f>Budget2526!E101</f>
        <v>0</v>
      </c>
      <c r="F19" s="6">
        <f>Budget2526!F101</f>
        <v>0</v>
      </c>
      <c r="G19" s="6">
        <f>Budget2526!G101</f>
        <v>0</v>
      </c>
      <c r="H19" s="6">
        <f>Budget2526!H101</f>
        <v>0</v>
      </c>
      <c r="I19" s="6">
        <f>Budget2526!I101</f>
        <v>0</v>
      </c>
      <c r="J19" s="6">
        <f>Budget2526!J101</f>
        <v>0</v>
      </c>
      <c r="K19" s="6">
        <f>Budget2526!K101</f>
        <v>0</v>
      </c>
      <c r="L19" s="6">
        <f>Budget2526!L101</f>
        <v>0</v>
      </c>
      <c r="M19" s="6">
        <f>Budget2526!M101</f>
        <v>0</v>
      </c>
      <c r="N19" s="6">
        <f>Budget2526!N101</f>
        <v>0</v>
      </c>
      <c r="O19" s="6">
        <f>Budget2526!O101</f>
        <v>0</v>
      </c>
      <c r="P19" s="6">
        <f>Budget2526!P101</f>
        <v>0</v>
      </c>
      <c r="Q19" s="6">
        <f>SUM(E19:P19)</f>
        <v>0</v>
      </c>
    </row>
    <row r="20" spans="3:17">
      <c r="D20" s="4" t="str">
        <f>'KPI 1a'!D20</f>
        <v>Actual 25/26</v>
      </c>
      <c r="E20" s="6">
        <f>'ACTUAL 2526'!D101</f>
        <v>0</v>
      </c>
      <c r="F20" s="6">
        <f>'ACTUAL 2526'!E101</f>
        <v>0</v>
      </c>
      <c r="G20" s="6">
        <f>'ACTUAL 2526'!F101</f>
        <v>0</v>
      </c>
      <c r="H20" s="6">
        <f>'ACTUAL 2526'!G101</f>
        <v>0</v>
      </c>
      <c r="I20" s="6">
        <f>'ACTUAL 2526'!H101</f>
        <v>0</v>
      </c>
      <c r="J20" s="6">
        <f>'ACTUAL 2526'!I101</f>
        <v>0</v>
      </c>
      <c r="K20" s="6">
        <f>'ACTUAL 2526'!J101</f>
        <v>0</v>
      </c>
      <c r="L20" s="6">
        <f>'ACTUAL 2526'!K101</f>
        <v>0</v>
      </c>
      <c r="M20" s="6">
        <f>'ACTUAL 2526'!L101</f>
        <v>0</v>
      </c>
      <c r="N20" s="6">
        <f>'ACTUAL 2526'!M101</f>
        <v>0</v>
      </c>
      <c r="O20" s="6">
        <f>'ACTUAL 2526'!N101</f>
        <v>0</v>
      </c>
      <c r="P20" s="6">
        <f>'ACTUAL 2526'!O101</f>
        <v>0</v>
      </c>
      <c r="Q20" s="6">
        <f>SUM(E20:P20)</f>
        <v>0</v>
      </c>
    </row>
    <row r="21" spans="3:17">
      <c r="D21" s="4" t="str">
        <f>'KPI 1a'!D21</f>
        <v>Difference</v>
      </c>
      <c r="E21" s="6">
        <f>IF(E20=0,0,E20-E19)</f>
        <v>0</v>
      </c>
      <c r="F21" s="6">
        <f t="shared" ref="F21:P21" si="0">IF(F20=0,0,F20-F19)</f>
        <v>0</v>
      </c>
      <c r="G21" s="6">
        <f t="shared" si="0"/>
        <v>0</v>
      </c>
      <c r="H21" s="6">
        <f t="shared" si="0"/>
        <v>0</v>
      </c>
      <c r="I21" s="6">
        <f t="shared" si="0"/>
        <v>0</v>
      </c>
      <c r="J21" s="6">
        <f t="shared" si="0"/>
        <v>0</v>
      </c>
      <c r="K21" s="6">
        <f t="shared" si="0"/>
        <v>0</v>
      </c>
      <c r="L21" s="6">
        <f t="shared" si="0"/>
        <v>0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0</v>
      </c>
    </row>
    <row r="22" spans="3:17">
      <c r="D22" s="4" t="str">
        <f>'KPI 1a'!D22</f>
        <v>% realisation</v>
      </c>
      <c r="E22" s="10" t="e">
        <f>E20/E19</f>
        <v>#DIV/0!</v>
      </c>
      <c r="F22" s="10" t="e">
        <f t="shared" ref="F22:P22" si="1">F20/F19</f>
        <v>#DIV/0!</v>
      </c>
      <c r="G22" s="10" t="e">
        <f t="shared" si="1"/>
        <v>#DIV/0!</v>
      </c>
      <c r="H22" s="10" t="e">
        <f t="shared" si="1"/>
        <v>#DIV/0!</v>
      </c>
      <c r="I22" s="10" t="e">
        <f t="shared" si="1"/>
        <v>#DIV/0!</v>
      </c>
      <c r="J22" s="10" t="e">
        <f t="shared" si="1"/>
        <v>#DIV/0!</v>
      </c>
      <c r="K22" s="10" t="e">
        <f t="shared" si="1"/>
        <v>#DIV/0!</v>
      </c>
      <c r="L22" s="10" t="e">
        <f t="shared" si="1"/>
        <v>#DIV/0!</v>
      </c>
      <c r="M22" s="10" t="e">
        <f t="shared" si="1"/>
        <v>#DIV/0!</v>
      </c>
      <c r="N22" s="10" t="e">
        <f t="shared" si="1"/>
        <v>#DIV/0!</v>
      </c>
      <c r="O22" s="10" t="e">
        <f t="shared" si="1"/>
        <v>#DIV/0!</v>
      </c>
      <c r="P22" s="10" t="e">
        <f t="shared" si="1"/>
        <v>#DIV/0!</v>
      </c>
      <c r="Q22" s="6" t="e">
        <f>SUM(E22:P22)</f>
        <v>#DIV/0!</v>
      </c>
    </row>
    <row r="23" spans="3:17">
      <c r="D23" s="4" t="str">
        <f>'KPI 1a'!D23</f>
        <v>Actual 24/25</v>
      </c>
      <c r="E23" s="69">
        <f>Actual2425!D88</f>
        <v>0</v>
      </c>
      <c r="F23" s="69">
        <f>Actual2425!E88</f>
        <v>375</v>
      </c>
      <c r="G23" s="69">
        <f>Actual2425!F88</f>
        <v>5491</v>
      </c>
      <c r="H23" s="69">
        <f>Actual2425!G88</f>
        <v>0</v>
      </c>
      <c r="I23" s="69">
        <f>Actual2425!H88</f>
        <v>0</v>
      </c>
      <c r="J23" s="69">
        <f>Actual2425!I88</f>
        <v>0</v>
      </c>
      <c r="K23" s="69">
        <f>Actual2425!J88</f>
        <v>0</v>
      </c>
      <c r="L23" s="69">
        <f>Actual2425!K88</f>
        <v>0</v>
      </c>
      <c r="M23" s="69">
        <f>Actual2425!L88</f>
        <v>0</v>
      </c>
      <c r="N23" s="69">
        <f>Actual2425!M88</f>
        <v>0</v>
      </c>
      <c r="O23" s="69">
        <f>Actual2425!N88</f>
        <v>0</v>
      </c>
      <c r="P23" s="69">
        <f>Actual2425!O88</f>
        <v>0</v>
      </c>
      <c r="Q23" s="69"/>
    </row>
    <row r="24" spans="3:17"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</row>
    <row r="25" spans="3:17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>
      <c r="D26" s="4" t="str">
        <f>D19</f>
        <v>Budget 25/26</v>
      </c>
      <c r="E26" s="6">
        <f>+E19</f>
        <v>0</v>
      </c>
      <c r="F26" s="6">
        <f>+F19+E26</f>
        <v>0</v>
      </c>
      <c r="G26" s="6">
        <f>F26+G19</f>
        <v>0</v>
      </c>
      <c r="H26" s="6">
        <f>+H19+G26</f>
        <v>0</v>
      </c>
      <c r="I26" s="6">
        <f>H26+I19</f>
        <v>0</v>
      </c>
      <c r="J26" s="6">
        <f>+J19+I26</f>
        <v>0</v>
      </c>
      <c r="K26" s="6">
        <f>J26+K19</f>
        <v>0</v>
      </c>
      <c r="L26" s="6">
        <f>+L19+K26</f>
        <v>0</v>
      </c>
      <c r="M26" s="6">
        <f>L26+M19</f>
        <v>0</v>
      </c>
      <c r="N26" s="6">
        <f>+N19+M26</f>
        <v>0</v>
      </c>
      <c r="O26" s="6">
        <f>N26+O19</f>
        <v>0</v>
      </c>
      <c r="P26" s="6">
        <f>+P19+O26</f>
        <v>0</v>
      </c>
      <c r="Q26" s="6">
        <f>SUM(E26:P26)</f>
        <v>0</v>
      </c>
    </row>
    <row r="27" spans="3:17">
      <c r="D27" s="4" t="str">
        <f>D20</f>
        <v>Actual 25/26</v>
      </c>
      <c r="E27" s="6">
        <f>+E20</f>
        <v>0</v>
      </c>
      <c r="F27" s="6">
        <f>+F20+E27</f>
        <v>0</v>
      </c>
      <c r="G27" s="6">
        <f>+G20+F27</f>
        <v>0</v>
      </c>
      <c r="H27" s="6">
        <f>+H20+G27</f>
        <v>0</v>
      </c>
      <c r="I27" s="6">
        <f>+I20+H27</f>
        <v>0</v>
      </c>
      <c r="J27" s="6">
        <f>+J20+I27</f>
        <v>0</v>
      </c>
      <c r="K27" s="6">
        <f>+K20+J27</f>
        <v>0</v>
      </c>
      <c r="L27" s="6">
        <f>+L20+K27</f>
        <v>0</v>
      </c>
      <c r="M27" s="6">
        <f>+M20+L27</f>
        <v>0</v>
      </c>
      <c r="N27" s="6">
        <f>+N20+M27</f>
        <v>0</v>
      </c>
      <c r="O27" s="6">
        <f>+O20+N27</f>
        <v>0</v>
      </c>
      <c r="P27" s="6">
        <f>+P20+O27</f>
        <v>0</v>
      </c>
      <c r="Q27" s="6">
        <f>SUM(E27:P27)</f>
        <v>0</v>
      </c>
    </row>
    <row r="28" spans="3:17">
      <c r="D28" s="4" t="str">
        <f>D21</f>
        <v>Difference</v>
      </c>
      <c r="E28" s="6">
        <f>SUM($E21:E21)</f>
        <v>0</v>
      </c>
      <c r="F28" s="6">
        <f>SUM($E21:F21)</f>
        <v>0</v>
      </c>
      <c r="G28" s="6">
        <f>SUM($E21:G21)</f>
        <v>0</v>
      </c>
      <c r="H28" s="6">
        <f>SUM($E21:H21)</f>
        <v>0</v>
      </c>
      <c r="I28" s="6">
        <f>SUM($E21:I21)</f>
        <v>0</v>
      </c>
      <c r="J28" s="6">
        <f>SUM($E21:J21)</f>
        <v>0</v>
      </c>
      <c r="K28" s="6">
        <f>SUM($E21:K21)</f>
        <v>0</v>
      </c>
      <c r="L28" s="6">
        <f>SUM($E21:L21)</f>
        <v>0</v>
      </c>
      <c r="M28" s="6">
        <f>SUM($E21:M21)</f>
        <v>0</v>
      </c>
      <c r="N28" s="6">
        <f>SUM($E21:N21)</f>
        <v>0</v>
      </c>
      <c r="O28" s="6">
        <f>SUM($E21:O21)</f>
        <v>0</v>
      </c>
      <c r="P28" s="6">
        <f>SUM($E21:P21)</f>
        <v>0</v>
      </c>
      <c r="Q28" s="6">
        <f>SUM(E28:P28)</f>
        <v>0</v>
      </c>
    </row>
    <row r="29" spans="3:17">
      <c r="D29" s="4" t="str">
        <f>D22</f>
        <v>% realisation</v>
      </c>
      <c r="E29" s="10" t="e">
        <f t="shared" ref="E29:P29" si="3">E27/E26</f>
        <v>#DIV/0!</v>
      </c>
      <c r="F29" s="10" t="e">
        <f t="shared" si="3"/>
        <v>#DIV/0!</v>
      </c>
      <c r="G29" s="10" t="e">
        <f t="shared" si="3"/>
        <v>#DIV/0!</v>
      </c>
      <c r="H29" s="10" t="e">
        <f t="shared" si="3"/>
        <v>#DIV/0!</v>
      </c>
      <c r="I29" s="10" t="e">
        <f t="shared" si="3"/>
        <v>#DIV/0!</v>
      </c>
      <c r="J29" s="10" t="e">
        <f t="shared" si="3"/>
        <v>#DIV/0!</v>
      </c>
      <c r="K29" s="10" t="e">
        <f t="shared" si="3"/>
        <v>#DIV/0!</v>
      </c>
      <c r="L29" s="10" t="e">
        <f t="shared" si="3"/>
        <v>#DIV/0!</v>
      </c>
      <c r="M29" s="10" t="e">
        <f t="shared" si="3"/>
        <v>#DIV/0!</v>
      </c>
      <c r="N29" s="10" t="e">
        <f t="shared" si="3"/>
        <v>#DIV/0!</v>
      </c>
      <c r="O29" s="10" t="e">
        <f t="shared" si="3"/>
        <v>#DIV/0!</v>
      </c>
      <c r="P29" s="10" t="e">
        <f t="shared" si="3"/>
        <v>#DIV/0!</v>
      </c>
      <c r="Q29" s="6" t="e">
        <f>SUM(E29:P29)</f>
        <v>#DIV/0!</v>
      </c>
    </row>
    <row r="30" spans="3:17">
      <c r="D30" s="4" t="str">
        <f>D23</f>
        <v>Actual 24/25</v>
      </c>
      <c r="E30" s="6">
        <f>SUM($E23:E23)</f>
        <v>0</v>
      </c>
      <c r="F30" s="6">
        <f>SUM($E23:F23)</f>
        <v>375</v>
      </c>
      <c r="G30" s="6">
        <f>SUM($E23:G23)</f>
        <v>5866</v>
      </c>
      <c r="H30" s="6">
        <f>SUM($E23:H23)</f>
        <v>5866</v>
      </c>
      <c r="I30" s="6">
        <f>SUM($E23:I23)</f>
        <v>5866</v>
      </c>
      <c r="J30" s="6">
        <f>SUM($E23:J23)</f>
        <v>5866</v>
      </c>
      <c r="K30" s="6">
        <f>SUM($E23:K23)</f>
        <v>5866</v>
      </c>
      <c r="L30" s="6">
        <f>SUM($E23:L23)</f>
        <v>5866</v>
      </c>
      <c r="M30" s="6">
        <f>SUM($E23:M23)</f>
        <v>5866</v>
      </c>
      <c r="N30" s="6">
        <f>SUM($E23:N23)</f>
        <v>5866</v>
      </c>
      <c r="O30" s="6">
        <f>SUM($E23:O23)</f>
        <v>5866</v>
      </c>
      <c r="P30" s="6">
        <f>SUM($E23:P23)</f>
        <v>5866</v>
      </c>
    </row>
  </sheetData>
  <mergeCells count="2">
    <mergeCell ref="J4:Q8"/>
    <mergeCell ref="J10:Q15"/>
  </mergeCells>
  <conditionalFormatting sqref="C3">
    <cfRule type="expression" dxfId="188" priority="2">
      <formula>S4&lt;S6</formula>
    </cfRule>
  </conditionalFormatting>
  <conditionalFormatting sqref="C4">
    <cfRule type="expression" dxfId="187" priority="1">
      <formula>AND(S4&gt;=S6,S4&lt;S5)</formula>
    </cfRule>
  </conditionalFormatting>
  <conditionalFormatting sqref="C5">
    <cfRule type="expression" dxfId="186" priority="3">
      <formula>S4&gt;=S5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94785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7">
    <tabColor rgb="FFFFC000"/>
  </sheetPr>
  <dimension ref="A1:T30"/>
  <sheetViews>
    <sheetView workbookViewId="0">
      <selection activeCell="B1" sqref="B1:C1"/>
    </sheetView>
  </sheetViews>
  <sheetFormatPr defaultColWidth="9.1796875" defaultRowHeight="14.5"/>
  <cols>
    <col min="1" max="1" width="9.1796875" style="4"/>
    <col min="2" max="2" width="15.26953125" style="4" customWidth="1"/>
    <col min="3" max="3" width="22.179687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>
      <c r="A1" s="5" t="s">
        <v>5</v>
      </c>
      <c r="B1" s="5" t="str">
        <f>'Dashboard Production Quality'!A110</f>
        <v>14c</v>
      </c>
      <c r="C1" s="5" t="str">
        <f>'Dashboard Production Quality'!B110</f>
        <v>Power Grid</v>
      </c>
      <c r="D1" s="5" t="str">
        <f>'Dashboard Production Quality'!C110</f>
        <v>KWH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20">
      <c r="A2" s="4" t="s">
        <v>15</v>
      </c>
      <c r="C2" s="4" t="s">
        <v>16</v>
      </c>
      <c r="R2" s="7"/>
    </row>
    <row r="3" spans="1:20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27">
        <f>INDEX(E27:P27,Actual_month)</f>
        <v>0</v>
      </c>
      <c r="T4" s="26"/>
    </row>
    <row r="5" spans="1:20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26">
        <f>INDEX(E26:P26,Actual_month)</f>
        <v>0</v>
      </c>
      <c r="T5" s="26"/>
    </row>
    <row r="6" spans="1:20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26">
        <f>+S5*R6</f>
        <v>0</v>
      </c>
      <c r="T6" s="26"/>
    </row>
    <row r="7" spans="1:20">
      <c r="J7" s="199"/>
      <c r="K7" s="200"/>
      <c r="L7" s="200"/>
      <c r="M7" s="200"/>
      <c r="N7" s="200"/>
      <c r="O7" s="200"/>
      <c r="P7" s="200"/>
      <c r="Q7" s="201"/>
    </row>
    <row r="8" spans="1:20" ht="15" thickBot="1">
      <c r="J8" s="202"/>
      <c r="K8" s="203"/>
      <c r="L8" s="203"/>
      <c r="M8" s="203"/>
      <c r="N8" s="203"/>
      <c r="O8" s="203"/>
      <c r="P8" s="203"/>
      <c r="Q8" s="204"/>
    </row>
    <row r="9" spans="1:20" ht="15" thickBot="1">
      <c r="J9" s="4" t="s">
        <v>14</v>
      </c>
    </row>
    <row r="10" spans="1:20">
      <c r="J10" s="196"/>
      <c r="K10" s="197"/>
      <c r="L10" s="197"/>
      <c r="M10" s="197"/>
      <c r="N10" s="197"/>
      <c r="O10" s="197"/>
      <c r="P10" s="197"/>
      <c r="Q10" s="198"/>
    </row>
    <row r="11" spans="1:20">
      <c r="J11" s="199"/>
      <c r="K11" s="200"/>
      <c r="L11" s="200"/>
      <c r="M11" s="200"/>
      <c r="N11" s="200"/>
      <c r="O11" s="200"/>
      <c r="P11" s="200"/>
      <c r="Q11" s="201"/>
    </row>
    <row r="12" spans="1:20">
      <c r="J12" s="199"/>
      <c r="K12" s="200"/>
      <c r="L12" s="200"/>
      <c r="M12" s="200"/>
      <c r="N12" s="200"/>
      <c r="O12" s="200"/>
      <c r="P12" s="200"/>
      <c r="Q12" s="201"/>
    </row>
    <row r="13" spans="1:20">
      <c r="J13" s="199"/>
      <c r="K13" s="200"/>
      <c r="L13" s="200"/>
      <c r="M13" s="200"/>
      <c r="N13" s="200"/>
      <c r="O13" s="200"/>
      <c r="P13" s="200"/>
      <c r="Q13" s="201"/>
    </row>
    <row r="14" spans="1:20">
      <c r="J14" s="199"/>
      <c r="K14" s="200"/>
      <c r="L14" s="200"/>
      <c r="M14" s="200"/>
      <c r="N14" s="200"/>
      <c r="O14" s="200"/>
      <c r="P14" s="200"/>
      <c r="Q14" s="201"/>
    </row>
    <row r="15" spans="1:20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12" t="s">
        <v>0</v>
      </c>
    </row>
    <row r="19" spans="3:17">
      <c r="D19" s="4" t="str">
        <f>'KPI 1a'!D19</f>
        <v>Budget 25/26</v>
      </c>
      <c r="E19" s="6">
        <f>Budget2526!E102</f>
        <v>0</v>
      </c>
      <c r="F19" s="6">
        <f>Budget2526!F102</f>
        <v>0</v>
      </c>
      <c r="G19" s="6">
        <f>Budget2526!G102</f>
        <v>0</v>
      </c>
      <c r="H19" s="6">
        <f>Budget2526!H102</f>
        <v>0</v>
      </c>
      <c r="I19" s="6">
        <f>Budget2526!I102</f>
        <v>0</v>
      </c>
      <c r="J19" s="6">
        <f>Budget2526!J102</f>
        <v>0</v>
      </c>
      <c r="K19" s="6">
        <f>Budget2526!K102</f>
        <v>0</v>
      </c>
      <c r="L19" s="6">
        <f>Budget2526!L102</f>
        <v>0</v>
      </c>
      <c r="M19" s="6">
        <f>Budget2526!M102</f>
        <v>0</v>
      </c>
      <c r="N19" s="6">
        <f>Budget2526!N102</f>
        <v>0</v>
      </c>
      <c r="O19" s="6">
        <f>Budget2526!O102</f>
        <v>0</v>
      </c>
      <c r="P19" s="6">
        <f>Budget2526!P102</f>
        <v>0</v>
      </c>
      <c r="Q19" s="6">
        <f>SUM(E19:P19)</f>
        <v>0</v>
      </c>
    </row>
    <row r="20" spans="3:17">
      <c r="D20" s="4" t="str">
        <f>'KPI 1a'!D20</f>
        <v>Actual 25/26</v>
      </c>
      <c r="E20" s="6">
        <f>'ACTUAL 2526'!D102</f>
        <v>0</v>
      </c>
      <c r="F20" s="6">
        <f>'ACTUAL 2526'!E102</f>
        <v>0</v>
      </c>
      <c r="G20" s="6">
        <f>'ACTUAL 2526'!F102</f>
        <v>0</v>
      </c>
      <c r="H20" s="6">
        <f>'ACTUAL 2526'!G102</f>
        <v>0</v>
      </c>
      <c r="I20" s="6">
        <f>'ACTUAL 2526'!H102</f>
        <v>0</v>
      </c>
      <c r="J20" s="6">
        <f>'ACTUAL 2526'!I102</f>
        <v>0</v>
      </c>
      <c r="K20" s="6">
        <f>'ACTUAL 2526'!J102</f>
        <v>0</v>
      </c>
      <c r="L20" s="6">
        <f>'ACTUAL 2526'!K102</f>
        <v>0</v>
      </c>
      <c r="M20" s="6">
        <f>'ACTUAL 2526'!L102</f>
        <v>0</v>
      </c>
      <c r="N20" s="6">
        <f>'ACTUAL 2526'!M102</f>
        <v>0</v>
      </c>
      <c r="O20" s="6">
        <f>'ACTUAL 2526'!N102</f>
        <v>0</v>
      </c>
      <c r="P20" s="6">
        <f>'ACTUAL 2526'!O102</f>
        <v>0</v>
      </c>
      <c r="Q20" s="6">
        <f>SUM(E20:P20)</f>
        <v>0</v>
      </c>
    </row>
    <row r="21" spans="3:17">
      <c r="D21" s="4" t="str">
        <f>'KPI 1a'!D21</f>
        <v>Difference</v>
      </c>
      <c r="E21" s="6">
        <f>IF(E20=0,0,E20-E19)</f>
        <v>0</v>
      </c>
      <c r="F21" s="6">
        <f t="shared" ref="F21:P21" si="0">IF(F20=0,0,F20-F19)</f>
        <v>0</v>
      </c>
      <c r="G21" s="6">
        <f t="shared" si="0"/>
        <v>0</v>
      </c>
      <c r="H21" s="6">
        <f t="shared" si="0"/>
        <v>0</v>
      </c>
      <c r="I21" s="6">
        <f t="shared" si="0"/>
        <v>0</v>
      </c>
      <c r="J21" s="6">
        <f t="shared" si="0"/>
        <v>0</v>
      </c>
      <c r="K21" s="6">
        <f t="shared" si="0"/>
        <v>0</v>
      </c>
      <c r="L21" s="6">
        <f t="shared" si="0"/>
        <v>0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0</v>
      </c>
    </row>
    <row r="22" spans="3:17">
      <c r="D22" s="4" t="str">
        <f>'KPI 1a'!D22</f>
        <v>% realisation</v>
      </c>
      <c r="E22" s="10" t="e">
        <f>E20/E19</f>
        <v>#DIV/0!</v>
      </c>
      <c r="F22" s="10" t="e">
        <f t="shared" ref="F22:P22" si="1">F20/F19</f>
        <v>#DIV/0!</v>
      </c>
      <c r="G22" s="10" t="e">
        <f t="shared" si="1"/>
        <v>#DIV/0!</v>
      </c>
      <c r="H22" s="10" t="e">
        <f t="shared" si="1"/>
        <v>#DIV/0!</v>
      </c>
      <c r="I22" s="10" t="e">
        <f t="shared" si="1"/>
        <v>#DIV/0!</v>
      </c>
      <c r="J22" s="10" t="e">
        <f t="shared" si="1"/>
        <v>#DIV/0!</v>
      </c>
      <c r="K22" s="10" t="e">
        <f t="shared" si="1"/>
        <v>#DIV/0!</v>
      </c>
      <c r="L22" s="10" t="e">
        <f t="shared" si="1"/>
        <v>#DIV/0!</v>
      </c>
      <c r="M22" s="10" t="e">
        <f t="shared" si="1"/>
        <v>#DIV/0!</v>
      </c>
      <c r="N22" s="10" t="e">
        <f t="shared" si="1"/>
        <v>#DIV/0!</v>
      </c>
      <c r="O22" s="10" t="e">
        <f t="shared" si="1"/>
        <v>#DIV/0!</v>
      </c>
      <c r="P22" s="10" t="e">
        <f t="shared" si="1"/>
        <v>#DIV/0!</v>
      </c>
      <c r="Q22" s="6" t="e">
        <f>SUM(E22:P22)</f>
        <v>#DIV/0!</v>
      </c>
    </row>
    <row r="23" spans="3:17">
      <c r="D23" s="4" t="str">
        <f>'KPI 1a'!D23</f>
        <v>Actual 24/25</v>
      </c>
      <c r="E23" s="69">
        <f>Actual2425!D89</f>
        <v>0</v>
      </c>
      <c r="F23" s="69">
        <f>Actual2425!E89</f>
        <v>0</v>
      </c>
      <c r="G23" s="69">
        <f>Actual2425!F89</f>
        <v>0</v>
      </c>
      <c r="H23" s="69">
        <f>Actual2425!G89</f>
        <v>0</v>
      </c>
      <c r="I23" s="69">
        <f>Actual2425!H89</f>
        <v>0</v>
      </c>
      <c r="J23" s="69">
        <f>Actual2425!I89</f>
        <v>0</v>
      </c>
      <c r="K23" s="69">
        <f>Actual2425!J89</f>
        <v>0</v>
      </c>
      <c r="L23" s="69">
        <f>Actual2425!K89</f>
        <v>0</v>
      </c>
      <c r="M23" s="69">
        <f>Actual2425!L89</f>
        <v>0</v>
      </c>
      <c r="N23" s="69">
        <f>Actual2425!M89</f>
        <v>0</v>
      </c>
      <c r="O23" s="69">
        <f>Actual2425!N89</f>
        <v>0</v>
      </c>
      <c r="P23" s="69">
        <f>Actual2425!O89</f>
        <v>0</v>
      </c>
      <c r="Q23" s="69"/>
    </row>
    <row r="24" spans="3:17"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</row>
    <row r="25" spans="3:17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>
      <c r="D26" s="4" t="str">
        <f>D19</f>
        <v>Budget 25/26</v>
      </c>
      <c r="E26" s="6">
        <f>+E19</f>
        <v>0</v>
      </c>
      <c r="F26" s="6">
        <f>+F19+E26</f>
        <v>0</v>
      </c>
      <c r="G26" s="6">
        <f>F26+G19</f>
        <v>0</v>
      </c>
      <c r="H26" s="6">
        <f>+H19+G26</f>
        <v>0</v>
      </c>
      <c r="I26" s="6">
        <f>H26+I19</f>
        <v>0</v>
      </c>
      <c r="J26" s="6">
        <f>+J19+I26</f>
        <v>0</v>
      </c>
      <c r="K26" s="6">
        <f>J26+K19</f>
        <v>0</v>
      </c>
      <c r="L26" s="6">
        <f>+L19+K26</f>
        <v>0</v>
      </c>
      <c r="M26" s="6">
        <f>L26+M19</f>
        <v>0</v>
      </c>
      <c r="N26" s="6">
        <f>+N19+M26</f>
        <v>0</v>
      </c>
      <c r="O26" s="6">
        <f>N26+O19</f>
        <v>0</v>
      </c>
      <c r="P26" s="6">
        <f>+P19+O26</f>
        <v>0</v>
      </c>
      <c r="Q26" s="6">
        <f>SUM(E26:P26)</f>
        <v>0</v>
      </c>
    </row>
    <row r="27" spans="3:17">
      <c r="D27" s="4" t="str">
        <f>D20</f>
        <v>Actual 25/26</v>
      </c>
      <c r="E27" s="6">
        <f>+E20</f>
        <v>0</v>
      </c>
      <c r="F27" s="6">
        <f>+F20+E27</f>
        <v>0</v>
      </c>
      <c r="G27" s="6">
        <f>+G20+F27</f>
        <v>0</v>
      </c>
      <c r="H27" s="6">
        <f>+H20+G27</f>
        <v>0</v>
      </c>
      <c r="I27" s="6">
        <f>+I20+H27</f>
        <v>0</v>
      </c>
      <c r="J27" s="6">
        <f>+J20+I27</f>
        <v>0</v>
      </c>
      <c r="K27" s="6">
        <f>+K20+J27</f>
        <v>0</v>
      </c>
      <c r="L27" s="6">
        <f>+L20+K27</f>
        <v>0</v>
      </c>
      <c r="M27" s="6">
        <f>+M20+L27</f>
        <v>0</v>
      </c>
      <c r="N27" s="6">
        <f>+N20+M27</f>
        <v>0</v>
      </c>
      <c r="O27" s="6">
        <f>+O20+N27</f>
        <v>0</v>
      </c>
      <c r="P27" s="6">
        <f>+P20+O27</f>
        <v>0</v>
      </c>
      <c r="Q27" s="6">
        <f>SUM(E27:P27)</f>
        <v>0</v>
      </c>
    </row>
    <row r="28" spans="3:17">
      <c r="D28" s="4" t="str">
        <f>D21</f>
        <v>Difference</v>
      </c>
      <c r="E28" s="6">
        <f>SUM($E21:E21)</f>
        <v>0</v>
      </c>
      <c r="F28" s="6">
        <f>SUM($E21:F21)</f>
        <v>0</v>
      </c>
      <c r="G28" s="6">
        <f>SUM($E21:G21)</f>
        <v>0</v>
      </c>
      <c r="H28" s="6">
        <f>SUM($E21:H21)</f>
        <v>0</v>
      </c>
      <c r="I28" s="6">
        <f>SUM($E21:I21)</f>
        <v>0</v>
      </c>
      <c r="J28" s="6">
        <f>SUM($E21:J21)</f>
        <v>0</v>
      </c>
      <c r="K28" s="6">
        <f>SUM($E21:K21)</f>
        <v>0</v>
      </c>
      <c r="L28" s="6">
        <f>SUM($E21:L21)</f>
        <v>0</v>
      </c>
      <c r="M28" s="6">
        <f>SUM($E21:M21)</f>
        <v>0</v>
      </c>
      <c r="N28" s="6">
        <f>SUM($E21:N21)</f>
        <v>0</v>
      </c>
      <c r="O28" s="6">
        <f>SUM($E21:O21)</f>
        <v>0</v>
      </c>
      <c r="P28" s="6">
        <f>SUM($E21:P21)</f>
        <v>0</v>
      </c>
      <c r="Q28" s="6">
        <f>SUM(E28:P28)</f>
        <v>0</v>
      </c>
    </row>
    <row r="29" spans="3:17">
      <c r="D29" s="4" t="str">
        <f>D22</f>
        <v>% realisation</v>
      </c>
      <c r="E29" s="10" t="e">
        <f t="shared" ref="E29:P29" si="3">E27/E26</f>
        <v>#DIV/0!</v>
      </c>
      <c r="F29" s="10" t="e">
        <f t="shared" si="3"/>
        <v>#DIV/0!</v>
      </c>
      <c r="G29" s="10" t="e">
        <f t="shared" si="3"/>
        <v>#DIV/0!</v>
      </c>
      <c r="H29" s="10" t="e">
        <f t="shared" si="3"/>
        <v>#DIV/0!</v>
      </c>
      <c r="I29" s="10" t="e">
        <f t="shared" si="3"/>
        <v>#DIV/0!</v>
      </c>
      <c r="J29" s="10" t="e">
        <f t="shared" si="3"/>
        <v>#DIV/0!</v>
      </c>
      <c r="K29" s="10" t="e">
        <f t="shared" si="3"/>
        <v>#DIV/0!</v>
      </c>
      <c r="L29" s="10" t="e">
        <f t="shared" si="3"/>
        <v>#DIV/0!</v>
      </c>
      <c r="M29" s="10" t="e">
        <f t="shared" si="3"/>
        <v>#DIV/0!</v>
      </c>
      <c r="N29" s="10" t="e">
        <f t="shared" si="3"/>
        <v>#DIV/0!</v>
      </c>
      <c r="O29" s="10" t="e">
        <f t="shared" si="3"/>
        <v>#DIV/0!</v>
      </c>
      <c r="P29" s="10" t="e">
        <f t="shared" si="3"/>
        <v>#DIV/0!</v>
      </c>
      <c r="Q29" s="6" t="e">
        <f>SUM(E29:P29)</f>
        <v>#DIV/0!</v>
      </c>
    </row>
    <row r="30" spans="3:17">
      <c r="D30" s="4" t="str">
        <f>D23</f>
        <v>Actual 24/25</v>
      </c>
      <c r="E30" s="6">
        <f>SUM($E23:E23)</f>
        <v>0</v>
      </c>
      <c r="F30" s="6">
        <f>SUM($E23:F23)</f>
        <v>0</v>
      </c>
      <c r="G30" s="6">
        <f>SUM($E23:G23)</f>
        <v>0</v>
      </c>
      <c r="H30" s="6">
        <f>SUM($E23:H23)</f>
        <v>0</v>
      </c>
      <c r="I30" s="6">
        <f>SUM($E23:I23)</f>
        <v>0</v>
      </c>
      <c r="J30" s="6">
        <f>SUM($E23:J23)</f>
        <v>0</v>
      </c>
      <c r="K30" s="6">
        <f>SUM($E23:K23)</f>
        <v>0</v>
      </c>
      <c r="L30" s="6">
        <f>SUM($E23:L23)</f>
        <v>0</v>
      </c>
      <c r="M30" s="6">
        <f>SUM($E23:M23)</f>
        <v>0</v>
      </c>
      <c r="N30" s="6">
        <f>SUM($E23:N23)</f>
        <v>0</v>
      </c>
      <c r="O30" s="6">
        <f>SUM($E23:O23)</f>
        <v>0</v>
      </c>
      <c r="P30" s="6">
        <f>SUM($E23:P23)</f>
        <v>0</v>
      </c>
    </row>
  </sheetData>
  <mergeCells count="2">
    <mergeCell ref="J4:Q8"/>
    <mergeCell ref="J10:Q15"/>
  </mergeCells>
  <conditionalFormatting sqref="C3">
    <cfRule type="expression" dxfId="185" priority="2">
      <formula>S4&lt;S6</formula>
    </cfRule>
  </conditionalFormatting>
  <conditionalFormatting sqref="C4">
    <cfRule type="expression" dxfId="184" priority="1">
      <formula>AND(S4&gt;=S6,S4&lt;S5)</formula>
    </cfRule>
  </conditionalFormatting>
  <conditionalFormatting sqref="C5">
    <cfRule type="expression" dxfId="183" priority="3">
      <formula>S4&gt;=S5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747969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5">
    <tabColor rgb="FFFFC000"/>
  </sheetPr>
  <dimension ref="A1:T30"/>
  <sheetViews>
    <sheetView workbookViewId="0">
      <selection activeCell="B1" sqref="B1:C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>
      <c r="A1" s="5" t="s">
        <v>5</v>
      </c>
      <c r="B1" s="5" t="str">
        <f>'Dashboard Production Quality'!A111</f>
        <v>14d</v>
      </c>
      <c r="C1" s="5" t="str">
        <f>'Dashboard Production Quality'!B111</f>
        <v xml:space="preserve">Power Solar 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20">
      <c r="A2" s="4" t="s">
        <v>15</v>
      </c>
      <c r="C2" s="4" t="s">
        <v>16</v>
      </c>
      <c r="R2" s="7"/>
    </row>
    <row r="3" spans="1:20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27">
        <f>INDEX(E26:P26,Actual_month)</f>
        <v>0</v>
      </c>
      <c r="T4" s="26"/>
    </row>
    <row r="5" spans="1:20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26">
        <f>INDEX(E25:P25,Actual_month)</f>
        <v>0</v>
      </c>
      <c r="T5" s="26"/>
    </row>
    <row r="6" spans="1:20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26">
        <f>+S5*R6</f>
        <v>0</v>
      </c>
      <c r="T6" s="26"/>
    </row>
    <row r="7" spans="1:20">
      <c r="J7" s="199"/>
      <c r="K7" s="200"/>
      <c r="L7" s="200"/>
      <c r="M7" s="200"/>
      <c r="N7" s="200"/>
      <c r="O7" s="200"/>
      <c r="P7" s="200"/>
      <c r="Q7" s="201"/>
    </row>
    <row r="8" spans="1:20" ht="15" thickBot="1">
      <c r="J8" s="202"/>
      <c r="K8" s="203"/>
      <c r="L8" s="203"/>
      <c r="M8" s="203"/>
      <c r="N8" s="203"/>
      <c r="O8" s="203"/>
      <c r="P8" s="203"/>
      <c r="Q8" s="204"/>
    </row>
    <row r="9" spans="1:20" ht="15" thickBot="1">
      <c r="J9" s="4" t="s">
        <v>14</v>
      </c>
    </row>
    <row r="10" spans="1:20">
      <c r="J10" s="196"/>
      <c r="K10" s="197"/>
      <c r="L10" s="197"/>
      <c r="M10" s="197"/>
      <c r="N10" s="197"/>
      <c r="O10" s="197"/>
      <c r="P10" s="197"/>
      <c r="Q10" s="198"/>
    </row>
    <row r="11" spans="1:20">
      <c r="J11" s="199"/>
      <c r="K11" s="200"/>
      <c r="L11" s="200"/>
      <c r="M11" s="200"/>
      <c r="N11" s="200"/>
      <c r="O11" s="200"/>
      <c r="P11" s="200"/>
      <c r="Q11" s="201"/>
    </row>
    <row r="12" spans="1:20">
      <c r="J12" s="199"/>
      <c r="K12" s="200"/>
      <c r="L12" s="200"/>
      <c r="M12" s="200"/>
      <c r="N12" s="200"/>
      <c r="O12" s="200"/>
      <c r="P12" s="200"/>
      <c r="Q12" s="201"/>
    </row>
    <row r="13" spans="1:20">
      <c r="J13" s="199"/>
      <c r="K13" s="200"/>
      <c r="L13" s="200"/>
      <c r="M13" s="200"/>
      <c r="N13" s="200"/>
      <c r="O13" s="200"/>
      <c r="P13" s="200"/>
      <c r="Q13" s="201"/>
    </row>
    <row r="14" spans="1:20">
      <c r="J14" s="199"/>
      <c r="K14" s="200"/>
      <c r="L14" s="200"/>
      <c r="M14" s="200"/>
      <c r="N14" s="200"/>
      <c r="O14" s="200"/>
      <c r="P14" s="200"/>
      <c r="Q14" s="201"/>
    </row>
    <row r="15" spans="1:20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12" t="s">
        <v>0</v>
      </c>
    </row>
    <row r="19" spans="3:17">
      <c r="D19" s="4" t="str">
        <f>'KPI 1a'!D19</f>
        <v>Budget 25/26</v>
      </c>
      <c r="E19" s="6">
        <f>Budget2526!E103</f>
        <v>0</v>
      </c>
      <c r="F19" s="6">
        <f>Budget2526!F103</f>
        <v>0</v>
      </c>
      <c r="G19" s="6">
        <f>Budget2526!G103</f>
        <v>0</v>
      </c>
      <c r="H19" s="6">
        <f>Budget2526!H103</f>
        <v>0</v>
      </c>
      <c r="I19" s="6">
        <f>Budget2526!I103</f>
        <v>0</v>
      </c>
      <c r="J19" s="6">
        <f>Budget2526!J103</f>
        <v>0</v>
      </c>
      <c r="K19" s="6">
        <f>Budget2526!K103</f>
        <v>0</v>
      </c>
      <c r="L19" s="6">
        <f>Budget2526!L103</f>
        <v>0</v>
      </c>
      <c r="M19" s="6">
        <f>Budget2526!M103</f>
        <v>0</v>
      </c>
      <c r="N19" s="6">
        <f>Budget2526!N103</f>
        <v>0</v>
      </c>
      <c r="O19" s="6">
        <f>Budget2526!O103</f>
        <v>0</v>
      </c>
      <c r="P19" s="6">
        <f>Budget2526!P103</f>
        <v>0</v>
      </c>
      <c r="Q19" s="6">
        <f>SUM(E19:P19)</f>
        <v>0</v>
      </c>
    </row>
    <row r="20" spans="3:17">
      <c r="D20" s="4" t="str">
        <f>'KPI 1a'!D20</f>
        <v>Actual 25/26</v>
      </c>
      <c r="E20" s="6">
        <f>'ACTUAL 2526'!D103</f>
        <v>0</v>
      </c>
      <c r="F20" s="6">
        <f>'ACTUAL 2526'!E103</f>
        <v>0</v>
      </c>
      <c r="G20" s="6">
        <f>'ACTUAL 2526'!F103</f>
        <v>0</v>
      </c>
      <c r="H20" s="6">
        <f>'ACTUAL 2526'!G103</f>
        <v>0</v>
      </c>
      <c r="I20" s="6">
        <f>'ACTUAL 2526'!H103</f>
        <v>0</v>
      </c>
      <c r="J20" s="6">
        <f>'ACTUAL 2526'!I103</f>
        <v>0</v>
      </c>
      <c r="K20" s="6">
        <f>'ACTUAL 2526'!J103</f>
        <v>0</v>
      </c>
      <c r="L20" s="6">
        <f>'ACTUAL 2526'!K103</f>
        <v>0</v>
      </c>
      <c r="M20" s="6">
        <f>'ACTUAL 2526'!L103</f>
        <v>0</v>
      </c>
      <c r="N20" s="6">
        <f>'ACTUAL 2526'!M103</f>
        <v>0</v>
      </c>
      <c r="O20" s="6">
        <f>'ACTUAL 2526'!N103</f>
        <v>0</v>
      </c>
      <c r="P20" s="6">
        <f>'ACTUAL 2526'!O103</f>
        <v>0</v>
      </c>
      <c r="Q20" s="6">
        <f>SUM(E20:P20)</f>
        <v>0</v>
      </c>
    </row>
    <row r="21" spans="3:17">
      <c r="D21" s="4" t="str">
        <f>'KPI 1a'!D21</f>
        <v>Difference</v>
      </c>
      <c r="E21" s="6">
        <f>IF(E20=0,0,E20-E19)</f>
        <v>0</v>
      </c>
      <c r="F21" s="6">
        <f t="shared" ref="F21:P21" si="0">IF(F20=0,0,F20-F19)</f>
        <v>0</v>
      </c>
      <c r="G21" s="6">
        <f t="shared" si="0"/>
        <v>0</v>
      </c>
      <c r="H21" s="6">
        <f t="shared" si="0"/>
        <v>0</v>
      </c>
      <c r="I21" s="6">
        <f t="shared" si="0"/>
        <v>0</v>
      </c>
      <c r="J21" s="6">
        <f t="shared" si="0"/>
        <v>0</v>
      </c>
      <c r="K21" s="6">
        <f t="shared" si="0"/>
        <v>0</v>
      </c>
      <c r="L21" s="6">
        <f t="shared" si="0"/>
        <v>0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0</v>
      </c>
    </row>
    <row r="22" spans="3:17">
      <c r="D22" s="4" t="str">
        <f>'KPI 1a'!D22</f>
        <v>% realisation</v>
      </c>
      <c r="E22" s="10" t="e">
        <f>E20/E19</f>
        <v>#DIV/0!</v>
      </c>
      <c r="F22" s="10" t="e">
        <f t="shared" ref="F22:P22" si="1">F20/F19</f>
        <v>#DIV/0!</v>
      </c>
      <c r="G22" s="10" t="e">
        <f t="shared" si="1"/>
        <v>#DIV/0!</v>
      </c>
      <c r="H22" s="10" t="e">
        <f t="shared" si="1"/>
        <v>#DIV/0!</v>
      </c>
      <c r="I22" s="10" t="e">
        <f t="shared" si="1"/>
        <v>#DIV/0!</v>
      </c>
      <c r="J22" s="10" t="e">
        <f t="shared" si="1"/>
        <v>#DIV/0!</v>
      </c>
      <c r="K22" s="10" t="e">
        <f t="shared" si="1"/>
        <v>#DIV/0!</v>
      </c>
      <c r="L22" s="10" t="e">
        <f t="shared" si="1"/>
        <v>#DIV/0!</v>
      </c>
      <c r="M22" s="10" t="e">
        <f t="shared" si="1"/>
        <v>#DIV/0!</v>
      </c>
      <c r="N22" s="10" t="e">
        <f t="shared" si="1"/>
        <v>#DIV/0!</v>
      </c>
      <c r="O22" s="10" t="e">
        <f t="shared" si="1"/>
        <v>#DIV/0!</v>
      </c>
      <c r="P22" s="10" t="e">
        <f t="shared" si="1"/>
        <v>#DIV/0!</v>
      </c>
      <c r="Q22" s="6" t="e">
        <f>SUM(E22:P22)</f>
        <v>#DIV/0!</v>
      </c>
    </row>
    <row r="23" spans="3:17">
      <c r="D23" s="4" t="str">
        <f>'KPI 1a'!D23</f>
        <v>Actual 24/25</v>
      </c>
      <c r="E23" s="69">
        <f>Actual2425!D90</f>
        <v>0</v>
      </c>
      <c r="F23" s="69">
        <f>Actual2425!E90</f>
        <v>0</v>
      </c>
      <c r="G23" s="69">
        <f>Actual2425!F90</f>
        <v>0</v>
      </c>
      <c r="H23" s="69">
        <f>Actual2425!G90</f>
        <v>0</v>
      </c>
      <c r="I23" s="69">
        <f>Actual2425!H90</f>
        <v>0</v>
      </c>
      <c r="J23" s="69">
        <f>Actual2425!I90</f>
        <v>0</v>
      </c>
      <c r="K23" s="69">
        <f>Actual2425!J90</f>
        <v>0</v>
      </c>
      <c r="L23" s="69">
        <f>Actual2425!K90</f>
        <v>0</v>
      </c>
      <c r="M23" s="69">
        <f>Actual2425!L90</f>
        <v>0</v>
      </c>
      <c r="N23" s="69">
        <f>Actual2425!M90</f>
        <v>0</v>
      </c>
      <c r="O23" s="69">
        <f>Actual2425!N90</f>
        <v>0</v>
      </c>
      <c r="P23" s="69">
        <f>Actual2425!O90</f>
        <v>0</v>
      </c>
      <c r="Q23" s="69">
        <f>Actual2021!P32</f>
        <v>0</v>
      </c>
    </row>
    <row r="24" spans="3:17">
      <c r="C24" s="8" t="s">
        <v>4</v>
      </c>
      <c r="E24" s="12">
        <f>E18</f>
        <v>45839</v>
      </c>
      <c r="F24" s="12">
        <f t="shared" ref="F24:Q24" si="2">F18</f>
        <v>45870</v>
      </c>
      <c r="G24" s="12">
        <f t="shared" si="2"/>
        <v>45901</v>
      </c>
      <c r="H24" s="12">
        <f t="shared" si="2"/>
        <v>45931</v>
      </c>
      <c r="I24" s="12">
        <f t="shared" si="2"/>
        <v>45962</v>
      </c>
      <c r="J24" s="12">
        <f t="shared" si="2"/>
        <v>45992</v>
      </c>
      <c r="K24" s="12">
        <f t="shared" si="2"/>
        <v>46023</v>
      </c>
      <c r="L24" s="12">
        <f t="shared" si="2"/>
        <v>46054</v>
      </c>
      <c r="M24" s="12">
        <f t="shared" si="2"/>
        <v>46082</v>
      </c>
      <c r="N24" s="12">
        <f t="shared" si="2"/>
        <v>46113</v>
      </c>
      <c r="O24" s="12">
        <f t="shared" si="2"/>
        <v>46143</v>
      </c>
      <c r="P24" s="12">
        <f t="shared" si="2"/>
        <v>46174</v>
      </c>
      <c r="Q24" s="12" t="str">
        <f t="shared" si="2"/>
        <v>Total</v>
      </c>
    </row>
    <row r="25" spans="3:17">
      <c r="D25" s="4" t="str">
        <f>D19</f>
        <v>Budget 25/26</v>
      </c>
      <c r="E25" s="6">
        <f>+E19</f>
        <v>0</v>
      </c>
      <c r="F25" s="6">
        <f>+F19+E25</f>
        <v>0</v>
      </c>
      <c r="G25" s="6">
        <f>F25+G19</f>
        <v>0</v>
      </c>
      <c r="H25" s="6">
        <f>+H19+G25</f>
        <v>0</v>
      </c>
      <c r="I25" s="6">
        <f>H25+I19</f>
        <v>0</v>
      </c>
      <c r="J25" s="6">
        <f>+J19+I25</f>
        <v>0</v>
      </c>
      <c r="K25" s="6">
        <f>J25+K19</f>
        <v>0</v>
      </c>
      <c r="L25" s="6">
        <f>+L19+K25</f>
        <v>0</v>
      </c>
      <c r="M25" s="6">
        <f>L25+M19</f>
        <v>0</v>
      </c>
      <c r="N25" s="6">
        <f>+N19+M25</f>
        <v>0</v>
      </c>
      <c r="O25" s="6">
        <f>N25+O19</f>
        <v>0</v>
      </c>
      <c r="P25" s="6">
        <f>+P19+O25</f>
        <v>0</v>
      </c>
      <c r="Q25" s="6">
        <f>SUM(E25:P25)</f>
        <v>0</v>
      </c>
    </row>
    <row r="26" spans="3:17">
      <c r="D26" s="4" t="str">
        <f>D20</f>
        <v>Actual 25/26</v>
      </c>
      <c r="E26" s="6">
        <f>+E20</f>
        <v>0</v>
      </c>
      <c r="F26" s="6">
        <f>E26+F20</f>
        <v>0</v>
      </c>
      <c r="G26" s="6">
        <f>F26+G20</f>
        <v>0</v>
      </c>
      <c r="H26" s="6">
        <f>G26+H20</f>
        <v>0</v>
      </c>
      <c r="I26" s="6">
        <f t="shared" ref="I26:P26" si="3">H26+I20</f>
        <v>0</v>
      </c>
      <c r="J26" s="6">
        <f t="shared" si="3"/>
        <v>0</v>
      </c>
      <c r="K26" s="6">
        <f>J26+K20</f>
        <v>0</v>
      </c>
      <c r="L26" s="6">
        <f t="shared" si="3"/>
        <v>0</v>
      </c>
      <c r="M26" s="6">
        <f t="shared" si="3"/>
        <v>0</v>
      </c>
      <c r="N26" s="6">
        <f t="shared" si="3"/>
        <v>0</v>
      </c>
      <c r="O26" s="6">
        <f t="shared" si="3"/>
        <v>0</v>
      </c>
      <c r="P26" s="6">
        <f t="shared" si="3"/>
        <v>0</v>
      </c>
      <c r="Q26" s="6">
        <f>(+P26+Q20)</f>
        <v>0</v>
      </c>
    </row>
    <row r="27" spans="3:17">
      <c r="D27" s="4" t="str">
        <f>D21</f>
        <v>Difference</v>
      </c>
      <c r="E27" s="6">
        <f>SUM($E21:E21)</f>
        <v>0</v>
      </c>
      <c r="F27" s="6">
        <f>SUM($E21:F21)</f>
        <v>0</v>
      </c>
      <c r="G27" s="6">
        <f>SUM($E21:G21)</f>
        <v>0</v>
      </c>
      <c r="H27" s="6">
        <f>SUM($E21:H21)</f>
        <v>0</v>
      </c>
      <c r="I27" s="6">
        <f>SUM($E21:I21)</f>
        <v>0</v>
      </c>
      <c r="J27" s="6">
        <f>SUM($E21:J21)</f>
        <v>0</v>
      </c>
      <c r="K27" s="6">
        <f>SUM($E21:K21)</f>
        <v>0</v>
      </c>
      <c r="L27" s="6">
        <f>SUM($E21:L21)</f>
        <v>0</v>
      </c>
      <c r="M27" s="6">
        <f>SUM($E21:M21)</f>
        <v>0</v>
      </c>
      <c r="N27" s="6">
        <f>SUM($E21:N21)</f>
        <v>0</v>
      </c>
      <c r="O27" s="6">
        <f>SUM($E21:O21)</f>
        <v>0</v>
      </c>
      <c r="P27" s="6">
        <f>SUM($E21:P21)</f>
        <v>0</v>
      </c>
      <c r="Q27" s="6">
        <f>SUM(E27:P27)</f>
        <v>0</v>
      </c>
    </row>
    <row r="28" spans="3:17">
      <c r="D28" s="4" t="str">
        <f>D22</f>
        <v>% realisation</v>
      </c>
      <c r="E28" s="10" t="e">
        <f t="shared" ref="E28:P28" si="4">E26/E25</f>
        <v>#DIV/0!</v>
      </c>
      <c r="F28" s="10" t="e">
        <f t="shared" si="4"/>
        <v>#DIV/0!</v>
      </c>
      <c r="G28" s="10" t="e">
        <f t="shared" si="4"/>
        <v>#DIV/0!</v>
      </c>
      <c r="H28" s="10" t="e">
        <f t="shared" si="4"/>
        <v>#DIV/0!</v>
      </c>
      <c r="I28" s="10" t="e">
        <f t="shared" si="4"/>
        <v>#DIV/0!</v>
      </c>
      <c r="J28" s="10" t="e">
        <f t="shared" si="4"/>
        <v>#DIV/0!</v>
      </c>
      <c r="K28" s="10" t="e">
        <f t="shared" si="4"/>
        <v>#DIV/0!</v>
      </c>
      <c r="L28" s="10" t="e">
        <f t="shared" si="4"/>
        <v>#DIV/0!</v>
      </c>
      <c r="M28" s="10" t="e">
        <f t="shared" si="4"/>
        <v>#DIV/0!</v>
      </c>
      <c r="N28" s="10" t="e">
        <f t="shared" si="4"/>
        <v>#DIV/0!</v>
      </c>
      <c r="O28" s="10" t="e">
        <f t="shared" si="4"/>
        <v>#DIV/0!</v>
      </c>
      <c r="P28" s="10" t="e">
        <f t="shared" si="4"/>
        <v>#DIV/0!</v>
      </c>
      <c r="Q28" s="6" t="e">
        <f>SUM(E28:P28)</f>
        <v>#DIV/0!</v>
      </c>
    </row>
    <row r="29" spans="3:17">
      <c r="D29" s="4" t="str">
        <f>D23</f>
        <v>Actual 24/25</v>
      </c>
      <c r="E29" s="6">
        <f>+E23</f>
        <v>0</v>
      </c>
      <c r="F29" s="6">
        <f>+F23+E29</f>
        <v>0</v>
      </c>
      <c r="G29" s="6">
        <f t="shared" ref="G29:P29" si="5">+G23+F29</f>
        <v>0</v>
      </c>
      <c r="H29" s="6">
        <f t="shared" si="5"/>
        <v>0</v>
      </c>
      <c r="I29" s="6">
        <f t="shared" si="5"/>
        <v>0</v>
      </c>
      <c r="J29" s="6">
        <f t="shared" si="5"/>
        <v>0</v>
      </c>
      <c r="K29" s="6">
        <f t="shared" si="5"/>
        <v>0</v>
      </c>
      <c r="L29" s="6">
        <f t="shared" si="5"/>
        <v>0</v>
      </c>
      <c r="M29" s="6">
        <f t="shared" si="5"/>
        <v>0</v>
      </c>
      <c r="N29" s="6">
        <f t="shared" si="5"/>
        <v>0</v>
      </c>
      <c r="O29" s="6">
        <f t="shared" si="5"/>
        <v>0</v>
      </c>
      <c r="P29" s="6">
        <f t="shared" si="5"/>
        <v>0</v>
      </c>
    </row>
    <row r="30" spans="3:17">
      <c r="D30" s="4" t="str">
        <f>'KPI 1a'!D30</f>
        <v>Actual 24/25</v>
      </c>
    </row>
  </sheetData>
  <mergeCells count="2">
    <mergeCell ref="J4:Q8"/>
    <mergeCell ref="J10:Q15"/>
  </mergeCells>
  <conditionalFormatting sqref="C3">
    <cfRule type="expression" dxfId="182" priority="2">
      <formula>S4&lt;S6</formula>
    </cfRule>
  </conditionalFormatting>
  <conditionalFormatting sqref="C4">
    <cfRule type="expression" dxfId="181" priority="1">
      <formula>AND(S4&gt;=S6,S4&lt;S5)</formula>
    </cfRule>
  </conditionalFormatting>
  <conditionalFormatting sqref="C5">
    <cfRule type="expression" dxfId="180" priority="3">
      <formula>S4&gt;=S5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804290" r:id="rId3" name="Spinner 2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2">
    <tabColor rgb="FFFFC000"/>
  </sheetPr>
  <dimension ref="A1:T30"/>
  <sheetViews>
    <sheetView workbookViewId="0">
      <selection activeCell="B1" sqref="B1:C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>
      <c r="A1" s="5" t="s">
        <v>5</v>
      </c>
      <c r="B1" s="5" t="str">
        <f>'Dashboard Production Quality'!A112</f>
        <v>14e</v>
      </c>
      <c r="C1" s="5" t="str">
        <f>'Dashboard Production Quality'!B112</f>
        <v>Total Power Consumption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20">
      <c r="A2" s="4" t="s">
        <v>15</v>
      </c>
      <c r="C2" s="4" t="s">
        <v>16</v>
      </c>
      <c r="R2" s="7"/>
    </row>
    <row r="3" spans="1:20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27">
        <f>INDEX(E26:P26,Actual_month)</f>
        <v>0</v>
      </c>
      <c r="T4" s="26"/>
    </row>
    <row r="5" spans="1:20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26">
        <f>INDEX(E25:P25,Actual_month)</f>
        <v>0</v>
      </c>
      <c r="T5" s="26"/>
    </row>
    <row r="6" spans="1:20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26">
        <f>+S5*R6</f>
        <v>0</v>
      </c>
      <c r="T6" s="26"/>
    </row>
    <row r="7" spans="1:20">
      <c r="J7" s="199"/>
      <c r="K7" s="200"/>
      <c r="L7" s="200"/>
      <c r="M7" s="200"/>
      <c r="N7" s="200"/>
      <c r="O7" s="200"/>
      <c r="P7" s="200"/>
      <c r="Q7" s="201"/>
    </row>
    <row r="8" spans="1:20" ht="15" thickBot="1">
      <c r="J8" s="202"/>
      <c r="K8" s="203"/>
      <c r="L8" s="203"/>
      <c r="M8" s="203"/>
      <c r="N8" s="203"/>
      <c r="O8" s="203"/>
      <c r="P8" s="203"/>
      <c r="Q8" s="204"/>
    </row>
    <row r="9" spans="1:20" ht="15" thickBot="1">
      <c r="J9" s="4" t="s">
        <v>14</v>
      </c>
    </row>
    <row r="10" spans="1:20">
      <c r="J10" s="196"/>
      <c r="K10" s="197"/>
      <c r="L10" s="197"/>
      <c r="M10" s="197"/>
      <c r="N10" s="197"/>
      <c r="O10" s="197"/>
      <c r="P10" s="197"/>
      <c r="Q10" s="198"/>
    </row>
    <row r="11" spans="1:20">
      <c r="J11" s="199"/>
      <c r="K11" s="200"/>
      <c r="L11" s="200"/>
      <c r="M11" s="200"/>
      <c r="N11" s="200"/>
      <c r="O11" s="200"/>
      <c r="P11" s="200"/>
      <c r="Q11" s="201"/>
    </row>
    <row r="12" spans="1:20">
      <c r="J12" s="199"/>
      <c r="K12" s="200"/>
      <c r="L12" s="200"/>
      <c r="M12" s="200"/>
      <c r="N12" s="200"/>
      <c r="O12" s="200"/>
      <c r="P12" s="200"/>
      <c r="Q12" s="201"/>
    </row>
    <row r="13" spans="1:20">
      <c r="J13" s="199"/>
      <c r="K13" s="200"/>
      <c r="L13" s="200"/>
      <c r="M13" s="200"/>
      <c r="N13" s="200"/>
      <c r="O13" s="200"/>
      <c r="P13" s="200"/>
      <c r="Q13" s="201"/>
    </row>
    <row r="14" spans="1:20">
      <c r="J14" s="199"/>
      <c r="K14" s="200"/>
      <c r="L14" s="200"/>
      <c r="M14" s="200"/>
      <c r="N14" s="200"/>
      <c r="O14" s="200"/>
      <c r="P14" s="200"/>
      <c r="Q14" s="201"/>
    </row>
    <row r="15" spans="1:20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12" t="s">
        <v>0</v>
      </c>
    </row>
    <row r="19" spans="3:17">
      <c r="D19" s="4" t="str">
        <f>'KPI 1a'!D19</f>
        <v>Budget 25/26</v>
      </c>
      <c r="E19" s="6">
        <f>Budget2526!E104</f>
        <v>0</v>
      </c>
      <c r="F19" s="6">
        <f>Budget2526!F104</f>
        <v>0</v>
      </c>
      <c r="G19" s="6">
        <f>Budget2526!G104</f>
        <v>0</v>
      </c>
      <c r="H19" s="6">
        <f>Budget2526!H104</f>
        <v>0</v>
      </c>
      <c r="I19" s="6">
        <f>Budget2526!I104</f>
        <v>0</v>
      </c>
      <c r="J19" s="6">
        <f>Budget2526!J104</f>
        <v>0</v>
      </c>
      <c r="K19" s="6">
        <f>Budget2526!K104</f>
        <v>0</v>
      </c>
      <c r="L19" s="6">
        <f>Budget2526!L104</f>
        <v>0</v>
      </c>
      <c r="M19" s="6">
        <f>Budget2526!M104</f>
        <v>0</v>
      </c>
      <c r="N19" s="6">
        <f>Budget2526!N104</f>
        <v>0</v>
      </c>
      <c r="O19" s="6">
        <f>Budget2526!O104</f>
        <v>0</v>
      </c>
      <c r="P19" s="6">
        <f>Budget2526!P104</f>
        <v>0</v>
      </c>
      <c r="Q19" s="6">
        <f>SUM(E19:P19)</f>
        <v>0</v>
      </c>
    </row>
    <row r="20" spans="3:17">
      <c r="D20" s="4" t="str">
        <f>'KPI 1a'!D20</f>
        <v>Actual 25/26</v>
      </c>
      <c r="E20" s="6">
        <f>'ACTUAL 2526'!D104</f>
        <v>0</v>
      </c>
      <c r="F20" s="6">
        <f>'ACTUAL 2526'!E104</f>
        <v>0</v>
      </c>
      <c r="G20" s="6">
        <f>'ACTUAL 2526'!F104</f>
        <v>0</v>
      </c>
      <c r="H20" s="6">
        <f>'ACTUAL 2526'!G104</f>
        <v>0</v>
      </c>
      <c r="I20" s="6">
        <f>'ACTUAL 2526'!H104</f>
        <v>0</v>
      </c>
      <c r="J20" s="6">
        <f>'ACTUAL 2526'!I104</f>
        <v>0</v>
      </c>
      <c r="K20" s="6">
        <f>'ACTUAL 2526'!J104</f>
        <v>0</v>
      </c>
      <c r="L20" s="6">
        <f>'ACTUAL 2526'!K104</f>
        <v>0</v>
      </c>
      <c r="M20" s="6">
        <f>'ACTUAL 2526'!L104</f>
        <v>0</v>
      </c>
      <c r="N20" s="6">
        <f>'ACTUAL 2526'!M104</f>
        <v>0</v>
      </c>
      <c r="O20" s="6">
        <f>'ACTUAL 2526'!N104</f>
        <v>0</v>
      </c>
      <c r="P20" s="6">
        <f>'ACTUAL 2526'!O104</f>
        <v>0</v>
      </c>
      <c r="Q20" s="6">
        <f>SUM(E20:P20)</f>
        <v>0</v>
      </c>
    </row>
    <row r="21" spans="3:17">
      <c r="D21" s="4" t="str">
        <f>'KPI 1a'!D21</f>
        <v>Difference</v>
      </c>
      <c r="E21" s="6">
        <f>IF(E20=0,0,E20-E19)</f>
        <v>0</v>
      </c>
      <c r="F21" s="6">
        <f t="shared" ref="F21:P21" si="0">IF(F20=0,0,F20-F19)</f>
        <v>0</v>
      </c>
      <c r="G21" s="6">
        <f t="shared" si="0"/>
        <v>0</v>
      </c>
      <c r="H21" s="6">
        <f t="shared" si="0"/>
        <v>0</v>
      </c>
      <c r="I21" s="6">
        <f t="shared" si="0"/>
        <v>0</v>
      </c>
      <c r="J21" s="6">
        <f t="shared" si="0"/>
        <v>0</v>
      </c>
      <c r="K21" s="6">
        <f t="shared" si="0"/>
        <v>0</v>
      </c>
      <c r="L21" s="6">
        <f t="shared" si="0"/>
        <v>0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0</v>
      </c>
    </row>
    <row r="22" spans="3:17">
      <c r="D22" s="4" t="str">
        <f>'KPI 1a'!D22</f>
        <v>% realisation</v>
      </c>
      <c r="E22" s="10" t="e">
        <f>E20/E19</f>
        <v>#DIV/0!</v>
      </c>
      <c r="F22" s="10" t="e">
        <f t="shared" ref="F22:P22" si="1">F20/F19</f>
        <v>#DIV/0!</v>
      </c>
      <c r="G22" s="10" t="e">
        <f t="shared" si="1"/>
        <v>#DIV/0!</v>
      </c>
      <c r="H22" s="10" t="e">
        <f t="shared" si="1"/>
        <v>#DIV/0!</v>
      </c>
      <c r="I22" s="10" t="e">
        <f t="shared" si="1"/>
        <v>#DIV/0!</v>
      </c>
      <c r="J22" s="10" t="e">
        <f t="shared" si="1"/>
        <v>#DIV/0!</v>
      </c>
      <c r="K22" s="10" t="e">
        <f t="shared" si="1"/>
        <v>#DIV/0!</v>
      </c>
      <c r="L22" s="10" t="e">
        <f t="shared" si="1"/>
        <v>#DIV/0!</v>
      </c>
      <c r="M22" s="10" t="e">
        <f t="shared" si="1"/>
        <v>#DIV/0!</v>
      </c>
      <c r="N22" s="10" t="e">
        <f t="shared" si="1"/>
        <v>#DIV/0!</v>
      </c>
      <c r="O22" s="10" t="e">
        <f t="shared" si="1"/>
        <v>#DIV/0!</v>
      </c>
      <c r="P22" s="10" t="e">
        <f t="shared" si="1"/>
        <v>#DIV/0!</v>
      </c>
      <c r="Q22" s="6" t="e">
        <f>SUM(E22:P22)</f>
        <v>#DIV/0!</v>
      </c>
    </row>
    <row r="23" spans="3:17">
      <c r="D23" s="4" t="str">
        <f>'KPI 1a'!D23</f>
        <v>Actual 24/25</v>
      </c>
      <c r="E23" s="69">
        <f>Actual2425!D91</f>
        <v>0</v>
      </c>
      <c r="F23" s="69">
        <f>Actual2425!E91</f>
        <v>0</v>
      </c>
      <c r="G23" s="69">
        <f>Actual2425!F91</f>
        <v>0</v>
      </c>
      <c r="H23" s="69">
        <f>Actual2425!G91</f>
        <v>0</v>
      </c>
      <c r="I23" s="69">
        <f>Actual2425!H91</f>
        <v>0</v>
      </c>
      <c r="J23" s="69">
        <f>Actual2425!I91</f>
        <v>0</v>
      </c>
      <c r="K23" s="69">
        <f>Actual2425!J91</f>
        <v>0</v>
      </c>
      <c r="L23" s="69">
        <f>Actual2425!K91</f>
        <v>0</v>
      </c>
      <c r="M23" s="69">
        <f>Actual2425!L91</f>
        <v>0</v>
      </c>
      <c r="N23" s="69">
        <f>Actual2425!M91</f>
        <v>0</v>
      </c>
      <c r="O23" s="69">
        <f>Actual2425!N91</f>
        <v>0</v>
      </c>
      <c r="P23" s="69">
        <f>Actual2425!O91</f>
        <v>0</v>
      </c>
      <c r="Q23" s="69">
        <f>Actual2021!P32</f>
        <v>0</v>
      </c>
    </row>
    <row r="24" spans="3:17">
      <c r="C24" s="8" t="s">
        <v>4</v>
      </c>
      <c r="E24" s="12">
        <f>E18</f>
        <v>45839</v>
      </c>
      <c r="F24" s="12">
        <f t="shared" ref="F24:Q24" si="2">F18</f>
        <v>45870</v>
      </c>
      <c r="G24" s="12">
        <f t="shared" si="2"/>
        <v>45901</v>
      </c>
      <c r="H24" s="12">
        <f t="shared" si="2"/>
        <v>45931</v>
      </c>
      <c r="I24" s="12">
        <f t="shared" si="2"/>
        <v>45962</v>
      </c>
      <c r="J24" s="12">
        <f t="shared" si="2"/>
        <v>45992</v>
      </c>
      <c r="K24" s="12">
        <f t="shared" si="2"/>
        <v>46023</v>
      </c>
      <c r="L24" s="12">
        <f t="shared" si="2"/>
        <v>46054</v>
      </c>
      <c r="M24" s="12">
        <f t="shared" si="2"/>
        <v>46082</v>
      </c>
      <c r="N24" s="12">
        <f t="shared" si="2"/>
        <v>46113</v>
      </c>
      <c r="O24" s="12">
        <f t="shared" si="2"/>
        <v>46143</v>
      </c>
      <c r="P24" s="12">
        <f t="shared" si="2"/>
        <v>46174</v>
      </c>
      <c r="Q24" s="12" t="str">
        <f t="shared" si="2"/>
        <v>Total</v>
      </c>
    </row>
    <row r="25" spans="3:17">
      <c r="D25" s="4" t="str">
        <f>D19</f>
        <v>Budget 25/26</v>
      </c>
      <c r="E25" s="6">
        <f>+E19</f>
        <v>0</v>
      </c>
      <c r="F25" s="6">
        <f>+F19+E25</f>
        <v>0</v>
      </c>
      <c r="G25" s="6">
        <f>F25+G19</f>
        <v>0</v>
      </c>
      <c r="H25" s="6">
        <f>+H19+G25</f>
        <v>0</v>
      </c>
      <c r="I25" s="6">
        <f>H25+I19</f>
        <v>0</v>
      </c>
      <c r="J25" s="6">
        <f>+J19+I25</f>
        <v>0</v>
      </c>
      <c r="K25" s="6">
        <f>J25+K19</f>
        <v>0</v>
      </c>
      <c r="L25" s="6">
        <f>+L19+K25</f>
        <v>0</v>
      </c>
      <c r="M25" s="6">
        <f>L25+M19</f>
        <v>0</v>
      </c>
      <c r="N25" s="6">
        <f>+N19+M25</f>
        <v>0</v>
      </c>
      <c r="O25" s="6">
        <f>N25+O19</f>
        <v>0</v>
      </c>
      <c r="P25" s="6">
        <f>+P19+O25</f>
        <v>0</v>
      </c>
      <c r="Q25" s="6">
        <f>SUM(E25:P25)</f>
        <v>0</v>
      </c>
    </row>
    <row r="26" spans="3:17">
      <c r="D26" s="4" t="str">
        <f>D20</f>
        <v>Actual 25/26</v>
      </c>
      <c r="E26" s="6">
        <f>+E20</f>
        <v>0</v>
      </c>
      <c r="F26" s="6">
        <f>E26+F20</f>
        <v>0</v>
      </c>
      <c r="G26" s="6">
        <f>F26+G20</f>
        <v>0</v>
      </c>
      <c r="H26" s="6">
        <f>G26+H20</f>
        <v>0</v>
      </c>
      <c r="I26" s="6">
        <f t="shared" ref="I26:P26" si="3">H26+I20</f>
        <v>0</v>
      </c>
      <c r="J26" s="6">
        <f t="shared" si="3"/>
        <v>0</v>
      </c>
      <c r="K26" s="6">
        <f>J26+K20</f>
        <v>0</v>
      </c>
      <c r="L26" s="6">
        <f t="shared" si="3"/>
        <v>0</v>
      </c>
      <c r="M26" s="6">
        <f t="shared" si="3"/>
        <v>0</v>
      </c>
      <c r="N26" s="6">
        <f t="shared" si="3"/>
        <v>0</v>
      </c>
      <c r="O26" s="6">
        <f t="shared" si="3"/>
        <v>0</v>
      </c>
      <c r="P26" s="6">
        <f t="shared" si="3"/>
        <v>0</v>
      </c>
      <c r="Q26" s="6">
        <f>(+P26+Q20)</f>
        <v>0</v>
      </c>
    </row>
    <row r="27" spans="3:17">
      <c r="D27" s="4" t="str">
        <f>D21</f>
        <v>Difference</v>
      </c>
      <c r="E27" s="6">
        <f>SUM($E21:E21)</f>
        <v>0</v>
      </c>
      <c r="F27" s="6">
        <f>SUM($E21:F21)</f>
        <v>0</v>
      </c>
      <c r="G27" s="6">
        <f>SUM($E21:G21)</f>
        <v>0</v>
      </c>
      <c r="H27" s="6">
        <f>SUM($E21:H21)</f>
        <v>0</v>
      </c>
      <c r="I27" s="6">
        <f>SUM($E21:I21)</f>
        <v>0</v>
      </c>
      <c r="J27" s="6">
        <f>SUM($E21:J21)</f>
        <v>0</v>
      </c>
      <c r="K27" s="6">
        <f>SUM($E21:K21)</f>
        <v>0</v>
      </c>
      <c r="L27" s="6">
        <f>SUM($E21:L21)</f>
        <v>0</v>
      </c>
      <c r="M27" s="6">
        <f>SUM($E21:M21)</f>
        <v>0</v>
      </c>
      <c r="N27" s="6">
        <f>SUM($E21:N21)</f>
        <v>0</v>
      </c>
      <c r="O27" s="6">
        <f>SUM($E21:O21)</f>
        <v>0</v>
      </c>
      <c r="P27" s="6">
        <f>SUM($E21:P21)</f>
        <v>0</v>
      </c>
      <c r="Q27" s="6">
        <f>SUM(E27:P27)</f>
        <v>0</v>
      </c>
    </row>
    <row r="28" spans="3:17">
      <c r="D28" s="4" t="str">
        <f>D22</f>
        <v>% realisation</v>
      </c>
      <c r="E28" s="10" t="e">
        <f t="shared" ref="E28:P28" si="4">E26/E25</f>
        <v>#DIV/0!</v>
      </c>
      <c r="F28" s="10" t="e">
        <f t="shared" si="4"/>
        <v>#DIV/0!</v>
      </c>
      <c r="G28" s="10" t="e">
        <f t="shared" si="4"/>
        <v>#DIV/0!</v>
      </c>
      <c r="H28" s="10" t="e">
        <f t="shared" si="4"/>
        <v>#DIV/0!</v>
      </c>
      <c r="I28" s="10" t="e">
        <f t="shared" si="4"/>
        <v>#DIV/0!</v>
      </c>
      <c r="J28" s="10" t="e">
        <f t="shared" si="4"/>
        <v>#DIV/0!</v>
      </c>
      <c r="K28" s="10" t="e">
        <f t="shared" si="4"/>
        <v>#DIV/0!</v>
      </c>
      <c r="L28" s="10" t="e">
        <f t="shared" si="4"/>
        <v>#DIV/0!</v>
      </c>
      <c r="M28" s="10" t="e">
        <f t="shared" si="4"/>
        <v>#DIV/0!</v>
      </c>
      <c r="N28" s="10" t="e">
        <f t="shared" si="4"/>
        <v>#DIV/0!</v>
      </c>
      <c r="O28" s="10" t="e">
        <f t="shared" si="4"/>
        <v>#DIV/0!</v>
      </c>
      <c r="P28" s="10" t="e">
        <f t="shared" si="4"/>
        <v>#DIV/0!</v>
      </c>
      <c r="Q28" s="6" t="e">
        <f>SUM(E28:P28)</f>
        <v>#DIV/0!</v>
      </c>
    </row>
    <row r="29" spans="3:17">
      <c r="D29" s="4" t="str">
        <f>D23</f>
        <v>Actual 24/25</v>
      </c>
      <c r="E29" s="6">
        <f>+E23</f>
        <v>0</v>
      </c>
      <c r="F29" s="6">
        <f>+F23+E29</f>
        <v>0</v>
      </c>
      <c r="G29" s="6">
        <f t="shared" ref="G29:P29" si="5">+G23+F29</f>
        <v>0</v>
      </c>
      <c r="H29" s="6">
        <f t="shared" si="5"/>
        <v>0</v>
      </c>
      <c r="I29" s="6">
        <f t="shared" si="5"/>
        <v>0</v>
      </c>
      <c r="J29" s="6">
        <f t="shared" si="5"/>
        <v>0</v>
      </c>
      <c r="K29" s="6">
        <f t="shared" si="5"/>
        <v>0</v>
      </c>
      <c r="L29" s="6">
        <f t="shared" si="5"/>
        <v>0</v>
      </c>
      <c r="M29" s="6">
        <f t="shared" si="5"/>
        <v>0</v>
      </c>
      <c r="N29" s="6">
        <f t="shared" si="5"/>
        <v>0</v>
      </c>
      <c r="O29" s="6">
        <f t="shared" si="5"/>
        <v>0</v>
      </c>
      <c r="P29" s="6">
        <f t="shared" si="5"/>
        <v>0</v>
      </c>
    </row>
    <row r="30" spans="3:17">
      <c r="D30" s="4" t="str">
        <f>'KPI 1a'!D30</f>
        <v>Actual 24/25</v>
      </c>
    </row>
  </sheetData>
  <mergeCells count="2">
    <mergeCell ref="J4:Q8"/>
    <mergeCell ref="J10:Q15"/>
  </mergeCells>
  <conditionalFormatting sqref="C3">
    <cfRule type="expression" dxfId="179" priority="2">
      <formula>S4&lt;S6</formula>
    </cfRule>
  </conditionalFormatting>
  <conditionalFormatting sqref="C4">
    <cfRule type="expression" dxfId="178" priority="1">
      <formula>AND(S4&gt;=S6,S4&lt;S5)</formula>
    </cfRule>
  </conditionalFormatting>
  <conditionalFormatting sqref="C5">
    <cfRule type="expression" dxfId="177" priority="3">
      <formula>S4&gt;=S5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811457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9">
    <tabColor rgb="FFFFC000"/>
  </sheetPr>
  <dimension ref="A1:T30"/>
  <sheetViews>
    <sheetView workbookViewId="0">
      <selection activeCell="B1" sqref="B1:C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>
      <c r="A1" s="5" t="s">
        <v>5</v>
      </c>
      <c r="B1" s="5" t="str">
        <f>'Dashboard Production Quality'!A113</f>
        <v>14f</v>
      </c>
      <c r="C1" s="5" t="str">
        <f>'Dashboard Production Quality'!B113</f>
        <v>% Solar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20">
      <c r="A2" s="4" t="s">
        <v>15</v>
      </c>
      <c r="C2" s="4" t="s">
        <v>16</v>
      </c>
      <c r="R2" s="7"/>
    </row>
    <row r="3" spans="1:20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27" t="e">
        <f>INDEX(E26:P26,Actual_month)</f>
        <v>#DIV/0!</v>
      </c>
      <c r="T4" s="26"/>
    </row>
    <row r="5" spans="1:20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26">
        <f>INDEX(E25:P25,Actual_month)</f>
        <v>0</v>
      </c>
      <c r="T5" s="26"/>
    </row>
    <row r="6" spans="1:20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26">
        <f>+S5*R6</f>
        <v>0</v>
      </c>
      <c r="T6" s="26"/>
    </row>
    <row r="7" spans="1:20">
      <c r="J7" s="199"/>
      <c r="K7" s="200"/>
      <c r="L7" s="200"/>
      <c r="M7" s="200"/>
      <c r="N7" s="200"/>
      <c r="O7" s="200"/>
      <c r="P7" s="200"/>
      <c r="Q7" s="201"/>
    </row>
    <row r="8" spans="1:20" ht="15" thickBot="1">
      <c r="J8" s="202"/>
      <c r="K8" s="203"/>
      <c r="L8" s="203"/>
      <c r="M8" s="203"/>
      <c r="N8" s="203"/>
      <c r="O8" s="203"/>
      <c r="P8" s="203"/>
      <c r="Q8" s="204"/>
    </row>
    <row r="9" spans="1:20" ht="15" thickBot="1">
      <c r="J9" s="4" t="s">
        <v>14</v>
      </c>
    </row>
    <row r="10" spans="1:20">
      <c r="J10" s="196"/>
      <c r="K10" s="197"/>
      <c r="L10" s="197"/>
      <c r="M10" s="197"/>
      <c r="N10" s="197"/>
      <c r="O10" s="197"/>
      <c r="P10" s="197"/>
      <c r="Q10" s="198"/>
    </row>
    <row r="11" spans="1:20">
      <c r="J11" s="199"/>
      <c r="K11" s="200"/>
      <c r="L11" s="200"/>
      <c r="M11" s="200"/>
      <c r="N11" s="200"/>
      <c r="O11" s="200"/>
      <c r="P11" s="200"/>
      <c r="Q11" s="201"/>
    </row>
    <row r="12" spans="1:20">
      <c r="J12" s="199"/>
      <c r="K12" s="200"/>
      <c r="L12" s="200"/>
      <c r="M12" s="200"/>
      <c r="N12" s="200"/>
      <c r="O12" s="200"/>
      <c r="P12" s="200"/>
      <c r="Q12" s="201"/>
    </row>
    <row r="13" spans="1:20">
      <c r="J13" s="199"/>
      <c r="K13" s="200"/>
      <c r="L13" s="200"/>
      <c r="M13" s="200"/>
      <c r="N13" s="200"/>
      <c r="O13" s="200"/>
      <c r="P13" s="200"/>
      <c r="Q13" s="201"/>
    </row>
    <row r="14" spans="1:20">
      <c r="J14" s="199"/>
      <c r="K14" s="200"/>
      <c r="L14" s="200"/>
      <c r="M14" s="200"/>
      <c r="N14" s="200"/>
      <c r="O14" s="200"/>
      <c r="P14" s="200"/>
      <c r="Q14" s="201"/>
    </row>
    <row r="15" spans="1:20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12" t="s">
        <v>0</v>
      </c>
    </row>
    <row r="19" spans="3:17">
      <c r="D19" s="4" t="str">
        <f>'KPI 1a'!D19</f>
        <v>Budget 25/26</v>
      </c>
      <c r="E19" s="10">
        <f>Budget2526!E105</f>
        <v>0</v>
      </c>
      <c r="F19" s="10">
        <f>Budget2526!F105</f>
        <v>0</v>
      </c>
      <c r="G19" s="10">
        <f>Budget2526!G105</f>
        <v>0</v>
      </c>
      <c r="H19" s="10">
        <f>Budget2526!H105</f>
        <v>0</v>
      </c>
      <c r="I19" s="10">
        <f>Budget2526!I105</f>
        <v>0</v>
      </c>
      <c r="J19" s="10">
        <f>Budget2526!J105</f>
        <v>0</v>
      </c>
      <c r="K19" s="10">
        <f>Budget2526!K105</f>
        <v>0</v>
      </c>
      <c r="L19" s="10">
        <f>Budget2526!L105</f>
        <v>0</v>
      </c>
      <c r="M19" s="10">
        <f>Budget2526!M105</f>
        <v>0</v>
      </c>
      <c r="N19" s="10">
        <f>Budget2526!N105</f>
        <v>0</v>
      </c>
      <c r="O19" s="10">
        <f>Budget2526!O105</f>
        <v>0</v>
      </c>
      <c r="P19" s="10">
        <f>Budget2526!P105</f>
        <v>0</v>
      </c>
      <c r="Q19" s="10">
        <f>AVERAGE(E19:P19)</f>
        <v>0</v>
      </c>
    </row>
    <row r="20" spans="3:17">
      <c r="D20" s="4" t="str">
        <f>'KPI 1a'!D20</f>
        <v>Actual 25/26</v>
      </c>
      <c r="E20" s="160" t="e">
        <f>'ACTUAL 2526'!D105</f>
        <v>#DIV/0!</v>
      </c>
      <c r="F20" s="160" t="e">
        <f>'ACTUAL 2526'!E105</f>
        <v>#DIV/0!</v>
      </c>
      <c r="G20" s="160" t="e">
        <f>'ACTUAL 2526'!F105</f>
        <v>#DIV/0!</v>
      </c>
      <c r="H20" s="160" t="e">
        <f>'ACTUAL 2526'!G105</f>
        <v>#DIV/0!</v>
      </c>
      <c r="I20" s="160" t="e">
        <f>'ACTUAL 2526'!H105</f>
        <v>#DIV/0!</v>
      </c>
      <c r="J20" s="160" t="e">
        <f>'ACTUAL 2526'!I105</f>
        <v>#DIV/0!</v>
      </c>
      <c r="K20" s="160" t="e">
        <f>'ACTUAL 2526'!J105</f>
        <v>#DIV/0!</v>
      </c>
      <c r="L20" s="160">
        <f>'ACTUAL 2526'!K105</f>
        <v>0</v>
      </c>
      <c r="M20" s="160" t="e">
        <f>'ACTUAL 2526'!L105</f>
        <v>#DIV/0!</v>
      </c>
      <c r="N20" s="160" t="e">
        <f>'ACTUAL 2526'!M105</f>
        <v>#DIV/0!</v>
      </c>
      <c r="O20" s="160" t="e">
        <f>'ACTUAL 2526'!N105</f>
        <v>#DIV/0!</v>
      </c>
      <c r="P20" s="160" t="e">
        <f>'ACTUAL 2526'!O105</f>
        <v>#DIV/0!</v>
      </c>
      <c r="Q20" s="10" t="e">
        <f>AVERAGE(E20:P20)</f>
        <v>#DIV/0!</v>
      </c>
    </row>
    <row r="21" spans="3:17">
      <c r="D21" s="4" t="str">
        <f>'KPI 1a'!D21</f>
        <v>Difference</v>
      </c>
      <c r="E21" s="6" t="e">
        <f>IF(E20=0,0,E20-E19)</f>
        <v>#DIV/0!</v>
      </c>
      <c r="F21" s="6" t="e">
        <f t="shared" ref="F21:P21" si="0">IF(F20=0,0,F20-F19)</f>
        <v>#DIV/0!</v>
      </c>
      <c r="G21" s="6" t="e">
        <f t="shared" si="0"/>
        <v>#DIV/0!</v>
      </c>
      <c r="H21" s="6" t="e">
        <f t="shared" si="0"/>
        <v>#DIV/0!</v>
      </c>
      <c r="I21" s="6" t="e">
        <f t="shared" si="0"/>
        <v>#DIV/0!</v>
      </c>
      <c r="J21" s="6" t="e">
        <f t="shared" si="0"/>
        <v>#DIV/0!</v>
      </c>
      <c r="K21" s="6" t="e">
        <f t="shared" si="0"/>
        <v>#DIV/0!</v>
      </c>
      <c r="L21" s="6">
        <f t="shared" si="0"/>
        <v>0</v>
      </c>
      <c r="M21" s="6" t="e">
        <f t="shared" si="0"/>
        <v>#DIV/0!</v>
      </c>
      <c r="N21" s="6" t="e">
        <f t="shared" si="0"/>
        <v>#DIV/0!</v>
      </c>
      <c r="O21" s="6" t="e">
        <f t="shared" si="0"/>
        <v>#DIV/0!</v>
      </c>
      <c r="P21" s="6" t="e">
        <f t="shared" si="0"/>
        <v>#DIV/0!</v>
      </c>
      <c r="Q21" s="6" t="e">
        <f>SUM(E21:P21)</f>
        <v>#DIV/0!</v>
      </c>
    </row>
    <row r="22" spans="3:17">
      <c r="D22" s="4" t="str">
        <f>'KPI 1a'!D22</f>
        <v>% realisation</v>
      </c>
      <c r="E22" s="10" t="e">
        <f>E20/E19</f>
        <v>#DIV/0!</v>
      </c>
      <c r="F22" s="10" t="e">
        <f t="shared" ref="F22:P22" si="1">F20/F19</f>
        <v>#DIV/0!</v>
      </c>
      <c r="G22" s="10" t="e">
        <f t="shared" si="1"/>
        <v>#DIV/0!</v>
      </c>
      <c r="H22" s="10" t="e">
        <f t="shared" si="1"/>
        <v>#DIV/0!</v>
      </c>
      <c r="I22" s="10" t="e">
        <f t="shared" si="1"/>
        <v>#DIV/0!</v>
      </c>
      <c r="J22" s="10" t="e">
        <f t="shared" si="1"/>
        <v>#DIV/0!</v>
      </c>
      <c r="K22" s="10" t="e">
        <f t="shared" si="1"/>
        <v>#DIV/0!</v>
      </c>
      <c r="L22" s="10" t="e">
        <f t="shared" si="1"/>
        <v>#DIV/0!</v>
      </c>
      <c r="M22" s="10" t="e">
        <f t="shared" si="1"/>
        <v>#DIV/0!</v>
      </c>
      <c r="N22" s="10" t="e">
        <f t="shared" si="1"/>
        <v>#DIV/0!</v>
      </c>
      <c r="O22" s="10" t="e">
        <f t="shared" si="1"/>
        <v>#DIV/0!</v>
      </c>
      <c r="P22" s="10" t="e">
        <f t="shared" si="1"/>
        <v>#DIV/0!</v>
      </c>
      <c r="Q22" s="6" t="e">
        <f>SUM(E22:P22)</f>
        <v>#DIV/0!</v>
      </c>
    </row>
    <row r="23" spans="3:17">
      <c r="D23" s="4" t="str">
        <f>'KPI 1a'!D23</f>
        <v>Actual 24/25</v>
      </c>
      <c r="E23" s="69" t="e">
        <f>Actual2425!D92</f>
        <v>#DIV/0!</v>
      </c>
      <c r="F23" s="69" t="e">
        <f>Actual2425!E92</f>
        <v>#DIV/0!</v>
      </c>
      <c r="G23" s="69" t="e">
        <f>Actual2425!F92</f>
        <v>#DIV/0!</v>
      </c>
      <c r="H23" s="69" t="e">
        <f>Actual2425!G92</f>
        <v>#DIV/0!</v>
      </c>
      <c r="I23" s="69" t="e">
        <f>Actual2425!H92</f>
        <v>#DIV/0!</v>
      </c>
      <c r="J23" s="69" t="e">
        <f>Actual2425!I92</f>
        <v>#DIV/0!</v>
      </c>
      <c r="K23" s="69" t="e">
        <f>Actual2425!J92</f>
        <v>#DIV/0!</v>
      </c>
      <c r="L23" s="69" t="e">
        <f>Actual2425!K92</f>
        <v>#DIV/0!</v>
      </c>
      <c r="M23" s="69" t="e">
        <f>Actual2425!L92</f>
        <v>#DIV/0!</v>
      </c>
      <c r="N23" s="69" t="e">
        <f>Actual2425!M92</f>
        <v>#DIV/0!</v>
      </c>
      <c r="O23" s="69" t="e">
        <f>Actual2425!N92</f>
        <v>#DIV/0!</v>
      </c>
      <c r="P23" s="69" t="e">
        <f>Actual2425!O92</f>
        <v>#DIV/0!</v>
      </c>
      <c r="Q23" s="69">
        <f>Actual2021!P32</f>
        <v>0</v>
      </c>
    </row>
    <row r="24" spans="3:17">
      <c r="C24" s="8" t="s">
        <v>4</v>
      </c>
      <c r="E24" s="12">
        <f>E18</f>
        <v>45839</v>
      </c>
      <c r="F24" s="12">
        <f t="shared" ref="F24:Q24" si="2">F18</f>
        <v>45870</v>
      </c>
      <c r="G24" s="12">
        <f t="shared" si="2"/>
        <v>45901</v>
      </c>
      <c r="H24" s="12">
        <f t="shared" si="2"/>
        <v>45931</v>
      </c>
      <c r="I24" s="12">
        <f t="shared" si="2"/>
        <v>45962</v>
      </c>
      <c r="J24" s="12">
        <f t="shared" si="2"/>
        <v>45992</v>
      </c>
      <c r="K24" s="12">
        <f t="shared" si="2"/>
        <v>46023</v>
      </c>
      <c r="L24" s="12">
        <f t="shared" si="2"/>
        <v>46054</v>
      </c>
      <c r="M24" s="12">
        <f t="shared" si="2"/>
        <v>46082</v>
      </c>
      <c r="N24" s="12">
        <f t="shared" si="2"/>
        <v>46113</v>
      </c>
      <c r="O24" s="12">
        <f t="shared" si="2"/>
        <v>46143</v>
      </c>
      <c r="P24" s="12">
        <f t="shared" si="2"/>
        <v>46174</v>
      </c>
      <c r="Q24" s="12" t="str">
        <f t="shared" si="2"/>
        <v>Total</v>
      </c>
    </row>
    <row r="25" spans="3:17">
      <c r="D25" s="4" t="str">
        <f>D19</f>
        <v>Budget 25/26</v>
      </c>
      <c r="E25" s="10">
        <f>AVERAGE($E19:P19)</f>
        <v>0</v>
      </c>
      <c r="F25" s="10">
        <f>AVERAGE($E19:Q19)</f>
        <v>0</v>
      </c>
      <c r="G25" s="10">
        <f>AVERAGE($E19:R19)</f>
        <v>0</v>
      </c>
      <c r="H25" s="10">
        <f>AVERAGE($E19:S19)</f>
        <v>0</v>
      </c>
      <c r="I25" s="10">
        <f>AVERAGE($E19:T19)</f>
        <v>0</v>
      </c>
      <c r="J25" s="10">
        <f>AVERAGE($E19:U19)</f>
        <v>0</v>
      </c>
      <c r="K25" s="10">
        <f>AVERAGE($E19:V19)</f>
        <v>0</v>
      </c>
      <c r="L25" s="10">
        <f>AVERAGE($E19:W19)</f>
        <v>0</v>
      </c>
      <c r="M25" s="10">
        <f>AVERAGE($E19:X19)</f>
        <v>0</v>
      </c>
      <c r="N25" s="10">
        <f>AVERAGE($E19:Y19)</f>
        <v>0</v>
      </c>
      <c r="O25" s="10">
        <f>AVERAGE($E19:Z19)</f>
        <v>0</v>
      </c>
      <c r="P25" s="10">
        <f>AVERAGE($E19:AA19)</f>
        <v>0</v>
      </c>
      <c r="Q25" s="10">
        <f>AVERAGE(E25:P25)</f>
        <v>0</v>
      </c>
    </row>
    <row r="26" spans="3:17">
      <c r="D26" s="4" t="str">
        <f>D20</f>
        <v>Actual 25/26</v>
      </c>
      <c r="E26" s="10" t="e">
        <f>AVERAGE($E20:E20)</f>
        <v>#DIV/0!</v>
      </c>
      <c r="F26" s="10" t="e">
        <f>AVERAGE($E20:F20)</f>
        <v>#DIV/0!</v>
      </c>
      <c r="G26" s="10" t="e">
        <f>AVERAGE($E20:G20)</f>
        <v>#DIV/0!</v>
      </c>
      <c r="H26" s="10" t="e">
        <f>AVERAGE($E20:H20)</f>
        <v>#DIV/0!</v>
      </c>
      <c r="I26" s="10" t="e">
        <f>AVERAGE($E20:I20)</f>
        <v>#DIV/0!</v>
      </c>
      <c r="J26" s="10" t="e">
        <f>AVERAGE($E20:J20)</f>
        <v>#DIV/0!</v>
      </c>
      <c r="K26" s="10" t="e">
        <f>AVERAGE($E20:K20)</f>
        <v>#DIV/0!</v>
      </c>
      <c r="L26" s="10" t="e">
        <f>AVERAGE($E20:L20)</f>
        <v>#DIV/0!</v>
      </c>
      <c r="M26" s="10" t="e">
        <f>AVERAGE($E20:M20)</f>
        <v>#DIV/0!</v>
      </c>
      <c r="N26" s="10" t="e">
        <f>AVERAGE($E20:N20)</f>
        <v>#DIV/0!</v>
      </c>
      <c r="O26" s="10" t="e">
        <f>AVERAGE($E20:O20)</f>
        <v>#DIV/0!</v>
      </c>
      <c r="P26" s="10" t="e">
        <f>AVERAGE($E20:P20)</f>
        <v>#DIV/0!</v>
      </c>
      <c r="Q26" s="6" t="e">
        <f>(+P26+Q20)</f>
        <v>#DIV/0!</v>
      </c>
    </row>
    <row r="27" spans="3:17">
      <c r="D27" s="4" t="str">
        <f>D21</f>
        <v>Difference</v>
      </c>
      <c r="E27" s="6" t="e">
        <f>SUM($E21:E21)</f>
        <v>#DIV/0!</v>
      </c>
      <c r="F27" s="6" t="e">
        <f>SUM($E21:F21)</f>
        <v>#DIV/0!</v>
      </c>
      <c r="G27" s="6" t="e">
        <f>SUM($E21:G21)</f>
        <v>#DIV/0!</v>
      </c>
      <c r="H27" s="6" t="e">
        <f>SUM($E21:H21)</f>
        <v>#DIV/0!</v>
      </c>
      <c r="I27" s="6" t="e">
        <f>SUM($E21:I21)</f>
        <v>#DIV/0!</v>
      </c>
      <c r="J27" s="6" t="e">
        <f>SUM($E21:J21)</f>
        <v>#DIV/0!</v>
      </c>
      <c r="K27" s="6" t="e">
        <f>SUM($E21:K21)</f>
        <v>#DIV/0!</v>
      </c>
      <c r="L27" s="6" t="e">
        <f>SUM($E21:L21)</f>
        <v>#DIV/0!</v>
      </c>
      <c r="M27" s="6" t="e">
        <f>SUM($E21:M21)</f>
        <v>#DIV/0!</v>
      </c>
      <c r="N27" s="6" t="e">
        <f>SUM($E21:N21)</f>
        <v>#DIV/0!</v>
      </c>
      <c r="O27" s="6" t="e">
        <f>SUM($E21:O21)</f>
        <v>#DIV/0!</v>
      </c>
      <c r="P27" s="6" t="e">
        <f>SUM($E21:P21)</f>
        <v>#DIV/0!</v>
      </c>
      <c r="Q27" s="6" t="e">
        <f>SUM(E27:P27)</f>
        <v>#DIV/0!</v>
      </c>
    </row>
    <row r="28" spans="3:17">
      <c r="D28" s="4" t="str">
        <f>D22</f>
        <v>% realisation</v>
      </c>
      <c r="E28" s="10" t="e">
        <f t="shared" ref="E28:P28" si="3">E26/E25</f>
        <v>#DIV/0!</v>
      </c>
      <c r="F28" s="10" t="e">
        <f t="shared" si="3"/>
        <v>#DIV/0!</v>
      </c>
      <c r="G28" s="10" t="e">
        <f t="shared" si="3"/>
        <v>#DIV/0!</v>
      </c>
      <c r="H28" s="10" t="e">
        <f t="shared" si="3"/>
        <v>#DIV/0!</v>
      </c>
      <c r="I28" s="10" t="e">
        <f t="shared" si="3"/>
        <v>#DIV/0!</v>
      </c>
      <c r="J28" s="10" t="e">
        <f t="shared" si="3"/>
        <v>#DIV/0!</v>
      </c>
      <c r="K28" s="10" t="e">
        <f t="shared" si="3"/>
        <v>#DIV/0!</v>
      </c>
      <c r="L28" s="10" t="e">
        <f t="shared" si="3"/>
        <v>#DIV/0!</v>
      </c>
      <c r="M28" s="10" t="e">
        <f t="shared" si="3"/>
        <v>#DIV/0!</v>
      </c>
      <c r="N28" s="10" t="e">
        <f t="shared" si="3"/>
        <v>#DIV/0!</v>
      </c>
      <c r="O28" s="10" t="e">
        <f t="shared" si="3"/>
        <v>#DIV/0!</v>
      </c>
      <c r="P28" s="10" t="e">
        <f t="shared" si="3"/>
        <v>#DIV/0!</v>
      </c>
      <c r="Q28" s="6" t="e">
        <f>SUM(E28:P28)</f>
        <v>#DIV/0!</v>
      </c>
    </row>
    <row r="29" spans="3:17">
      <c r="D29" s="4" t="str">
        <f>D23</f>
        <v>Actual 24/25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</row>
    <row r="30" spans="3:17">
      <c r="D30" s="4" t="str">
        <f>'KPI 1a'!D30</f>
        <v>Actual 24/25</v>
      </c>
    </row>
  </sheetData>
  <mergeCells count="2">
    <mergeCell ref="J4:Q8"/>
    <mergeCell ref="J10:Q15"/>
  </mergeCells>
  <conditionalFormatting sqref="C3">
    <cfRule type="expression" dxfId="176" priority="2">
      <formula>S4&lt;S6</formula>
    </cfRule>
  </conditionalFormatting>
  <conditionalFormatting sqref="C4">
    <cfRule type="expression" dxfId="175" priority="1">
      <formula>AND(S4&gt;=S6,S4&lt;S5)</formula>
    </cfRule>
  </conditionalFormatting>
  <conditionalFormatting sqref="C5">
    <cfRule type="expression" dxfId="174" priority="3">
      <formula>S4&gt;=S5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812481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8">
    <tabColor rgb="FFFFC000"/>
  </sheetPr>
  <dimension ref="A1:T30"/>
  <sheetViews>
    <sheetView workbookViewId="0">
      <selection activeCell="T23" sqref="T23"/>
    </sheetView>
  </sheetViews>
  <sheetFormatPr defaultColWidth="9.1796875" defaultRowHeight="14.5"/>
  <cols>
    <col min="1" max="1" width="9.1796875" style="4"/>
    <col min="2" max="2" width="15.26953125" style="4" customWidth="1"/>
    <col min="3" max="3" width="22.179687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>
      <c r="A1" s="5" t="s">
        <v>5</v>
      </c>
      <c r="B1" s="5" t="str">
        <f>'Dashboard Production Quality'!A114</f>
        <v>14g</v>
      </c>
      <c r="C1" s="5" t="str">
        <f>'Dashboard Production Quality'!B114</f>
        <v>Power  Efficiency</v>
      </c>
      <c r="D1" s="5" t="str">
        <f>'Dashboard Production Quality'!C114</f>
        <v>KWH/M3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20">
      <c r="A2" s="4" t="s">
        <v>15</v>
      </c>
      <c r="C2" s="4" t="s">
        <v>16</v>
      </c>
      <c r="R2" s="7"/>
    </row>
    <row r="3" spans="1:20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27">
        <f>INDEX(E27:P27,Actual_month)</f>
        <v>0</v>
      </c>
      <c r="T4" s="26"/>
    </row>
    <row r="5" spans="1:20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26">
        <f>INDEX(E26:P26,Actual_month)</f>
        <v>0</v>
      </c>
      <c r="T5" s="26"/>
    </row>
    <row r="6" spans="1:20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26">
        <f>+S5*R6</f>
        <v>0</v>
      </c>
      <c r="T6" s="26"/>
    </row>
    <row r="7" spans="1:20">
      <c r="J7" s="199"/>
      <c r="K7" s="200"/>
      <c r="L7" s="200"/>
      <c r="M7" s="200"/>
      <c r="N7" s="200"/>
      <c r="O7" s="200"/>
      <c r="P7" s="200"/>
      <c r="Q7" s="201"/>
    </row>
    <row r="8" spans="1:20" ht="15" thickBot="1">
      <c r="J8" s="202"/>
      <c r="K8" s="203"/>
      <c r="L8" s="203"/>
      <c r="M8" s="203"/>
      <c r="N8" s="203"/>
      <c r="O8" s="203"/>
      <c r="P8" s="203"/>
      <c r="Q8" s="204"/>
    </row>
    <row r="9" spans="1:20" ht="15" thickBot="1">
      <c r="J9" s="4" t="s">
        <v>14</v>
      </c>
    </row>
    <row r="10" spans="1:20">
      <c r="J10" s="196"/>
      <c r="K10" s="197"/>
      <c r="L10" s="197"/>
      <c r="M10" s="197"/>
      <c r="N10" s="197"/>
      <c r="O10" s="197"/>
      <c r="P10" s="197"/>
      <c r="Q10" s="198"/>
    </row>
    <row r="11" spans="1:20">
      <c r="J11" s="199"/>
      <c r="K11" s="200"/>
      <c r="L11" s="200"/>
      <c r="M11" s="200"/>
      <c r="N11" s="200"/>
      <c r="O11" s="200"/>
      <c r="P11" s="200"/>
      <c r="Q11" s="201"/>
    </row>
    <row r="12" spans="1:20">
      <c r="J12" s="199"/>
      <c r="K12" s="200"/>
      <c r="L12" s="200"/>
      <c r="M12" s="200"/>
      <c r="N12" s="200"/>
      <c r="O12" s="200"/>
      <c r="P12" s="200"/>
      <c r="Q12" s="201"/>
    </row>
    <row r="13" spans="1:20">
      <c r="J13" s="199"/>
      <c r="K13" s="200"/>
      <c r="L13" s="200"/>
      <c r="M13" s="200"/>
      <c r="N13" s="200"/>
      <c r="O13" s="200"/>
      <c r="P13" s="200"/>
      <c r="Q13" s="201"/>
    </row>
    <row r="14" spans="1:20">
      <c r="J14" s="199"/>
      <c r="K14" s="200"/>
      <c r="L14" s="200"/>
      <c r="M14" s="200"/>
      <c r="N14" s="200"/>
      <c r="O14" s="200"/>
      <c r="P14" s="200"/>
      <c r="Q14" s="201"/>
    </row>
    <row r="15" spans="1:20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12" t="s">
        <v>0</v>
      </c>
    </row>
    <row r="19" spans="3:17">
      <c r="D19" s="4" t="str">
        <f>'KPI 1a'!D19</f>
        <v>Budget 25/26</v>
      </c>
      <c r="E19" s="6">
        <f>Budget2526!E106</f>
        <v>0</v>
      </c>
      <c r="F19" s="6">
        <f>Budget2526!F106</f>
        <v>0</v>
      </c>
      <c r="G19" s="6">
        <f>Budget2526!G106</f>
        <v>0</v>
      </c>
      <c r="H19" s="6">
        <f>Budget2526!H106</f>
        <v>0</v>
      </c>
      <c r="I19" s="6">
        <f>Budget2526!I106</f>
        <v>0</v>
      </c>
      <c r="J19" s="6">
        <f>Budget2526!J106</f>
        <v>0</v>
      </c>
      <c r="K19" s="6">
        <f>Budget2526!K106</f>
        <v>0</v>
      </c>
      <c r="L19" s="6">
        <f>Budget2526!L106</f>
        <v>0</v>
      </c>
      <c r="M19" s="6">
        <f>Budget2526!M106</f>
        <v>0</v>
      </c>
      <c r="N19" s="6">
        <f>Budget2526!N106</f>
        <v>0</v>
      </c>
      <c r="O19" s="6">
        <f>Budget2526!O106</f>
        <v>0</v>
      </c>
      <c r="P19" s="6">
        <f>Budget2526!P106</f>
        <v>0</v>
      </c>
      <c r="Q19" s="6">
        <f>SUM(E19:P19)</f>
        <v>0</v>
      </c>
    </row>
    <row r="20" spans="3:17">
      <c r="D20" s="4" t="str">
        <f>'KPI 1a'!D20</f>
        <v>Actual 25/26</v>
      </c>
      <c r="E20" s="6">
        <f>'ACTUAL 2526'!D106</f>
        <v>0</v>
      </c>
      <c r="F20" s="6">
        <f>'ACTUAL 2526'!E106</f>
        <v>0</v>
      </c>
      <c r="G20" s="6">
        <f>'ACTUAL 2526'!F106</f>
        <v>0</v>
      </c>
      <c r="H20" s="6">
        <f>'ACTUAL 2526'!G106</f>
        <v>0</v>
      </c>
      <c r="I20" s="6">
        <f>'ACTUAL 2526'!H106</f>
        <v>0</v>
      </c>
      <c r="J20" s="6">
        <f>'ACTUAL 2526'!I106</f>
        <v>0</v>
      </c>
      <c r="K20" s="6">
        <f>'ACTUAL 2526'!J106</f>
        <v>0</v>
      </c>
      <c r="L20" s="6">
        <f>'ACTUAL 2526'!K106</f>
        <v>0</v>
      </c>
      <c r="M20" s="6">
        <f>'ACTUAL 2526'!L106</f>
        <v>0</v>
      </c>
      <c r="N20" s="6">
        <f>'ACTUAL 2526'!M106</f>
        <v>0</v>
      </c>
      <c r="O20" s="6">
        <f>'ACTUAL 2526'!N106</f>
        <v>0</v>
      </c>
      <c r="P20" s="6">
        <f>'ACTUAL 2526'!O106</f>
        <v>0</v>
      </c>
      <c r="Q20" s="6">
        <f>SUM(E20:P20)</f>
        <v>0</v>
      </c>
    </row>
    <row r="21" spans="3:17">
      <c r="D21" s="4" t="str">
        <f>'KPI 1a'!D21</f>
        <v>Difference</v>
      </c>
      <c r="E21" s="6">
        <f>IF(E20=0,0,E20-E19)</f>
        <v>0</v>
      </c>
      <c r="F21" s="6">
        <f t="shared" ref="F21:P21" si="0">IF(F20=0,0,F20-F19)</f>
        <v>0</v>
      </c>
      <c r="G21" s="6">
        <f t="shared" si="0"/>
        <v>0</v>
      </c>
      <c r="H21" s="6">
        <f t="shared" si="0"/>
        <v>0</v>
      </c>
      <c r="I21" s="6">
        <f t="shared" si="0"/>
        <v>0</v>
      </c>
      <c r="J21" s="6">
        <f t="shared" si="0"/>
        <v>0</v>
      </c>
      <c r="K21" s="6">
        <f t="shared" si="0"/>
        <v>0</v>
      </c>
      <c r="L21" s="6">
        <f t="shared" si="0"/>
        <v>0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0</v>
      </c>
    </row>
    <row r="22" spans="3:17">
      <c r="D22" s="4" t="str">
        <f>'KPI 1a'!D22</f>
        <v>% realisation</v>
      </c>
      <c r="E22" s="10" t="e">
        <f>E20/E19</f>
        <v>#DIV/0!</v>
      </c>
      <c r="F22" s="10" t="e">
        <f t="shared" ref="F22:P22" si="1">F20/F19</f>
        <v>#DIV/0!</v>
      </c>
      <c r="G22" s="10" t="e">
        <f t="shared" si="1"/>
        <v>#DIV/0!</v>
      </c>
      <c r="H22" s="10" t="e">
        <f t="shared" si="1"/>
        <v>#DIV/0!</v>
      </c>
      <c r="I22" s="10" t="e">
        <f t="shared" si="1"/>
        <v>#DIV/0!</v>
      </c>
      <c r="J22" s="10" t="e">
        <f t="shared" si="1"/>
        <v>#DIV/0!</v>
      </c>
      <c r="K22" s="10" t="e">
        <f t="shared" si="1"/>
        <v>#DIV/0!</v>
      </c>
      <c r="L22" s="10" t="e">
        <f t="shared" si="1"/>
        <v>#DIV/0!</v>
      </c>
      <c r="M22" s="10" t="e">
        <f t="shared" si="1"/>
        <v>#DIV/0!</v>
      </c>
      <c r="N22" s="10" t="e">
        <f t="shared" si="1"/>
        <v>#DIV/0!</v>
      </c>
      <c r="O22" s="10" t="e">
        <f t="shared" si="1"/>
        <v>#DIV/0!</v>
      </c>
      <c r="P22" s="10" t="e">
        <f t="shared" si="1"/>
        <v>#DIV/0!</v>
      </c>
      <c r="Q22" s="6" t="e">
        <f>SUM(E22:P22)</f>
        <v>#DIV/0!</v>
      </c>
    </row>
    <row r="23" spans="3:17">
      <c r="D23" s="4" t="str">
        <f>'KPI 1a'!D23</f>
        <v>Actual 24/25</v>
      </c>
      <c r="E23" s="69">
        <f>Actual2425!D93</f>
        <v>0</v>
      </c>
      <c r="F23" s="69">
        <f>Actual2425!E93</f>
        <v>0</v>
      </c>
      <c r="G23" s="69">
        <f>Actual2425!F93</f>
        <v>0</v>
      </c>
      <c r="H23" s="69">
        <f>Actual2425!G93</f>
        <v>0</v>
      </c>
      <c r="I23" s="69">
        <f>Actual2425!H93</f>
        <v>0</v>
      </c>
      <c r="J23" s="69">
        <f>Actual2425!I93</f>
        <v>0</v>
      </c>
      <c r="K23" s="69">
        <f>Actual2425!J93</f>
        <v>0</v>
      </c>
      <c r="L23" s="69">
        <f>Actual2425!K93</f>
        <v>0</v>
      </c>
      <c r="M23" s="69">
        <f>Actual2425!L93</f>
        <v>0</v>
      </c>
      <c r="N23" s="69">
        <f>Actual2425!M93</f>
        <v>0</v>
      </c>
      <c r="O23" s="69">
        <f>Actual2425!N93</f>
        <v>0</v>
      </c>
      <c r="P23" s="69">
        <f>Actual2425!O93</f>
        <v>0</v>
      </c>
      <c r="Q23" s="69"/>
    </row>
    <row r="24" spans="3:17"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</row>
    <row r="25" spans="3:17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>
      <c r="D26" s="4" t="str">
        <f>D19</f>
        <v>Budget 25/26</v>
      </c>
      <c r="E26" s="6">
        <f>+E19</f>
        <v>0</v>
      </c>
      <c r="F26" s="6">
        <f>+F19+E26</f>
        <v>0</v>
      </c>
      <c r="G26" s="6">
        <f>F26+G19</f>
        <v>0</v>
      </c>
      <c r="H26" s="6">
        <f>+H19+G26</f>
        <v>0</v>
      </c>
      <c r="I26" s="6">
        <f>H26+I19</f>
        <v>0</v>
      </c>
      <c r="J26" s="6">
        <f>+J19+I26</f>
        <v>0</v>
      </c>
      <c r="K26" s="6">
        <f>J26+K19</f>
        <v>0</v>
      </c>
      <c r="L26" s="6">
        <f>+L19+K26</f>
        <v>0</v>
      </c>
      <c r="M26" s="6">
        <f>L26+M19</f>
        <v>0</v>
      </c>
      <c r="N26" s="6">
        <f>+N19+M26</f>
        <v>0</v>
      </c>
      <c r="O26" s="6">
        <f>N26+O19</f>
        <v>0</v>
      </c>
      <c r="P26" s="6">
        <f>+P19+O26</f>
        <v>0</v>
      </c>
      <c r="Q26" s="6">
        <f>SUM(E26:P26)</f>
        <v>0</v>
      </c>
    </row>
    <row r="27" spans="3:17">
      <c r="D27" s="4" t="str">
        <f>D20</f>
        <v>Actual 25/26</v>
      </c>
      <c r="E27" s="6">
        <f>+E20</f>
        <v>0</v>
      </c>
      <c r="F27" s="6">
        <f>+F20+E27</f>
        <v>0</v>
      </c>
      <c r="G27" s="6">
        <f>+G20+F27</f>
        <v>0</v>
      </c>
      <c r="H27" s="6">
        <f>+H20+G27</f>
        <v>0</v>
      </c>
      <c r="I27" s="6">
        <f>+I20+H27</f>
        <v>0</v>
      </c>
      <c r="J27" s="6">
        <f>+J20+I27</f>
        <v>0</v>
      </c>
      <c r="K27" s="6">
        <f>+K20+J27</f>
        <v>0</v>
      </c>
      <c r="L27" s="6">
        <f>+L20+K27</f>
        <v>0</v>
      </c>
      <c r="M27" s="6">
        <f>+M20+L27</f>
        <v>0</v>
      </c>
      <c r="N27" s="6">
        <f>+N20+M27</f>
        <v>0</v>
      </c>
      <c r="O27" s="6">
        <f>+O20+N27</f>
        <v>0</v>
      </c>
      <c r="P27" s="6">
        <f>+P20+O27</f>
        <v>0</v>
      </c>
      <c r="Q27" s="6">
        <f>SUM(E27:P27)</f>
        <v>0</v>
      </c>
    </row>
    <row r="28" spans="3:17">
      <c r="D28" s="4" t="str">
        <f>D21</f>
        <v>Difference</v>
      </c>
      <c r="E28" s="6">
        <f>SUM($E21:E21)</f>
        <v>0</v>
      </c>
      <c r="F28" s="6">
        <f>SUM($E21:F21)</f>
        <v>0</v>
      </c>
      <c r="G28" s="6">
        <f>SUM($E21:G21)</f>
        <v>0</v>
      </c>
      <c r="H28" s="6">
        <f>SUM($E21:H21)</f>
        <v>0</v>
      </c>
      <c r="I28" s="6">
        <f>SUM($E21:I21)</f>
        <v>0</v>
      </c>
      <c r="J28" s="6">
        <f>SUM($E21:J21)</f>
        <v>0</v>
      </c>
      <c r="K28" s="6">
        <f>SUM($E21:K21)</f>
        <v>0</v>
      </c>
      <c r="L28" s="6">
        <f>SUM($E21:L21)</f>
        <v>0</v>
      </c>
      <c r="M28" s="6">
        <f>SUM($E21:M21)</f>
        <v>0</v>
      </c>
      <c r="N28" s="6">
        <f>SUM($E21:N21)</f>
        <v>0</v>
      </c>
      <c r="O28" s="6">
        <f>SUM($E21:O21)</f>
        <v>0</v>
      </c>
      <c r="P28" s="6">
        <f>SUM($E21:P21)</f>
        <v>0</v>
      </c>
      <c r="Q28" s="6">
        <f>SUM(E28:P28)</f>
        <v>0</v>
      </c>
    </row>
    <row r="29" spans="3:17">
      <c r="D29" s="4" t="str">
        <f>D22</f>
        <v>% realisation</v>
      </c>
      <c r="E29" s="10" t="e">
        <f t="shared" ref="E29:P29" si="3">E27/E26</f>
        <v>#DIV/0!</v>
      </c>
      <c r="F29" s="10" t="e">
        <f t="shared" si="3"/>
        <v>#DIV/0!</v>
      </c>
      <c r="G29" s="10" t="e">
        <f t="shared" si="3"/>
        <v>#DIV/0!</v>
      </c>
      <c r="H29" s="10" t="e">
        <f t="shared" si="3"/>
        <v>#DIV/0!</v>
      </c>
      <c r="I29" s="10" t="e">
        <f t="shared" si="3"/>
        <v>#DIV/0!</v>
      </c>
      <c r="J29" s="10" t="e">
        <f t="shared" si="3"/>
        <v>#DIV/0!</v>
      </c>
      <c r="K29" s="10" t="e">
        <f t="shared" si="3"/>
        <v>#DIV/0!</v>
      </c>
      <c r="L29" s="10" t="e">
        <f t="shared" si="3"/>
        <v>#DIV/0!</v>
      </c>
      <c r="M29" s="10" t="e">
        <f t="shared" si="3"/>
        <v>#DIV/0!</v>
      </c>
      <c r="N29" s="10" t="e">
        <f t="shared" si="3"/>
        <v>#DIV/0!</v>
      </c>
      <c r="O29" s="10" t="e">
        <f t="shared" si="3"/>
        <v>#DIV/0!</v>
      </c>
      <c r="P29" s="10" t="e">
        <f t="shared" si="3"/>
        <v>#DIV/0!</v>
      </c>
      <c r="Q29" s="6" t="e">
        <f>SUM(E29:P29)</f>
        <v>#DIV/0!</v>
      </c>
    </row>
    <row r="30" spans="3:17">
      <c r="D30" s="4" t="str">
        <f>D23</f>
        <v>Actual 24/25</v>
      </c>
      <c r="E30" s="6">
        <f>SUM($E23:E23)</f>
        <v>0</v>
      </c>
      <c r="F30" s="6">
        <f>SUM($E23:F23)</f>
        <v>0</v>
      </c>
      <c r="G30" s="6">
        <f>SUM($E23:G23)</f>
        <v>0</v>
      </c>
      <c r="H30" s="6">
        <f>SUM($E23:H23)</f>
        <v>0</v>
      </c>
      <c r="I30" s="6">
        <f>SUM($E23:I23)</f>
        <v>0</v>
      </c>
      <c r="J30" s="6">
        <f>SUM($E23:J23)</f>
        <v>0</v>
      </c>
      <c r="K30" s="6">
        <f>SUM($E23:K23)</f>
        <v>0</v>
      </c>
      <c r="L30" s="6">
        <f>SUM($E23:L23)</f>
        <v>0</v>
      </c>
      <c r="M30" s="6">
        <f>SUM($E23:M23)</f>
        <v>0</v>
      </c>
      <c r="N30" s="6">
        <f>SUM($E23:N23)</f>
        <v>0</v>
      </c>
      <c r="O30" s="6">
        <f>SUM($E23:O23)</f>
        <v>0</v>
      </c>
      <c r="P30" s="6">
        <f>SUM($E23:P23)</f>
        <v>0</v>
      </c>
    </row>
  </sheetData>
  <mergeCells count="2">
    <mergeCell ref="J4:Q8"/>
    <mergeCell ref="J10:Q15"/>
  </mergeCells>
  <conditionalFormatting sqref="C3">
    <cfRule type="expression" dxfId="173" priority="2">
      <formula>S4&lt;S6</formula>
    </cfRule>
  </conditionalFormatting>
  <conditionalFormatting sqref="C4">
    <cfRule type="expression" dxfId="172" priority="1">
      <formula>AND(S4&gt;=S6,S4&lt;S5)</formula>
    </cfRule>
  </conditionalFormatting>
  <conditionalFormatting sqref="C5">
    <cfRule type="expression" dxfId="171" priority="3">
      <formula>S4&gt;=S5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748993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9">
    <tabColor rgb="FFFFC000"/>
  </sheetPr>
  <dimension ref="A1:T30"/>
  <sheetViews>
    <sheetView workbookViewId="0">
      <selection activeCell="B1" sqref="B1:C1"/>
    </sheetView>
  </sheetViews>
  <sheetFormatPr defaultColWidth="9.1796875" defaultRowHeight="14.5"/>
  <cols>
    <col min="1" max="1" width="9.1796875" style="4"/>
    <col min="2" max="2" width="15.26953125" style="4" customWidth="1"/>
    <col min="3" max="3" width="22.179687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>
      <c r="A1" s="5" t="s">
        <v>5</v>
      </c>
      <c r="B1" s="5" t="str">
        <f>'Dashboard Production Quality'!A115</f>
        <v>14h</v>
      </c>
      <c r="C1" s="5" t="str">
        <f>'Dashboard Production Quality'!B115</f>
        <v>Production Loss</v>
      </c>
      <c r="D1" s="5" t="str">
        <f>'Dashboard Production Quality'!C115</f>
        <v>M3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20">
      <c r="A2" s="4" t="s">
        <v>15</v>
      </c>
      <c r="C2" s="4" t="s">
        <v>16</v>
      </c>
      <c r="R2" s="7"/>
    </row>
    <row r="3" spans="1:20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27">
        <f>INDEX(E27:P27,Actual_month)</f>
        <v>0</v>
      </c>
      <c r="T4" s="26"/>
    </row>
    <row r="5" spans="1:20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26">
        <f>INDEX(E26:P26,Actual_month)</f>
        <v>0</v>
      </c>
      <c r="T5" s="26"/>
    </row>
    <row r="6" spans="1:20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26">
        <f>+S5*R6</f>
        <v>0</v>
      </c>
      <c r="T6" s="26"/>
    </row>
    <row r="7" spans="1:20">
      <c r="J7" s="199"/>
      <c r="K7" s="200"/>
      <c r="L7" s="200"/>
      <c r="M7" s="200"/>
      <c r="N7" s="200"/>
      <c r="O7" s="200"/>
      <c r="P7" s="200"/>
      <c r="Q7" s="201"/>
    </row>
    <row r="8" spans="1:20" ht="15" thickBot="1">
      <c r="J8" s="202"/>
      <c r="K8" s="203"/>
      <c r="L8" s="203"/>
      <c r="M8" s="203"/>
      <c r="N8" s="203"/>
      <c r="O8" s="203"/>
      <c r="P8" s="203"/>
      <c r="Q8" s="204"/>
    </row>
    <row r="9" spans="1:20" ht="15" thickBot="1">
      <c r="J9" s="4" t="s">
        <v>14</v>
      </c>
    </row>
    <row r="10" spans="1:20">
      <c r="J10" s="196"/>
      <c r="K10" s="197"/>
      <c r="L10" s="197"/>
      <c r="M10" s="197"/>
      <c r="N10" s="197"/>
      <c r="O10" s="197"/>
      <c r="P10" s="197"/>
      <c r="Q10" s="198"/>
    </row>
    <row r="11" spans="1:20">
      <c r="J11" s="199"/>
      <c r="K11" s="200"/>
      <c r="L11" s="200"/>
      <c r="M11" s="200"/>
      <c r="N11" s="200"/>
      <c r="O11" s="200"/>
      <c r="P11" s="200"/>
      <c r="Q11" s="201"/>
    </row>
    <row r="12" spans="1:20">
      <c r="J12" s="199"/>
      <c r="K12" s="200"/>
      <c r="L12" s="200"/>
      <c r="M12" s="200"/>
      <c r="N12" s="200"/>
      <c r="O12" s="200"/>
      <c r="P12" s="200"/>
      <c r="Q12" s="201"/>
    </row>
    <row r="13" spans="1:20">
      <c r="J13" s="199"/>
      <c r="K13" s="200"/>
      <c r="L13" s="200"/>
      <c r="M13" s="200"/>
      <c r="N13" s="200"/>
      <c r="O13" s="200"/>
      <c r="P13" s="200"/>
      <c r="Q13" s="201"/>
    </row>
    <row r="14" spans="1:20">
      <c r="J14" s="199"/>
      <c r="K14" s="200"/>
      <c r="L14" s="200"/>
      <c r="M14" s="200"/>
      <c r="N14" s="200"/>
      <c r="O14" s="200"/>
      <c r="P14" s="200"/>
      <c r="Q14" s="201"/>
    </row>
    <row r="15" spans="1:20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12" t="s">
        <v>0</v>
      </c>
    </row>
    <row r="19" spans="3:17">
      <c r="D19" s="4" t="str">
        <f>'KPI 1a'!D19</f>
        <v>Budget 25/26</v>
      </c>
      <c r="E19" s="6">
        <f>Budget2526!E107</f>
        <v>0</v>
      </c>
      <c r="F19" s="6">
        <f>Budget2526!F107</f>
        <v>0</v>
      </c>
      <c r="G19" s="6">
        <f>Budget2526!G107</f>
        <v>0</v>
      </c>
      <c r="H19" s="6">
        <f>Budget2526!H107</f>
        <v>0</v>
      </c>
      <c r="I19" s="6">
        <f>Budget2526!I107</f>
        <v>0</v>
      </c>
      <c r="J19" s="6">
        <f>Budget2526!J107</f>
        <v>0</v>
      </c>
      <c r="K19" s="6">
        <f>Budget2526!K107</f>
        <v>0</v>
      </c>
      <c r="L19" s="6">
        <f>Budget2526!L107</f>
        <v>0</v>
      </c>
      <c r="M19" s="6">
        <f>Budget2526!M107</f>
        <v>0</v>
      </c>
      <c r="N19" s="6">
        <f>Budget2526!N107</f>
        <v>0</v>
      </c>
      <c r="O19" s="6">
        <f>Budget2526!O107</f>
        <v>0</v>
      </c>
      <c r="P19" s="6">
        <f>Budget2526!P107</f>
        <v>0</v>
      </c>
      <c r="Q19" s="6">
        <f>SUM(E19:P19)</f>
        <v>0</v>
      </c>
    </row>
    <row r="20" spans="3:17">
      <c r="D20" s="4" t="str">
        <f>'KPI 1a'!D20</f>
        <v>Actual 25/26</v>
      </c>
      <c r="E20" s="6">
        <f>'ACTUAL 2526'!D107</f>
        <v>0</v>
      </c>
      <c r="F20" s="6">
        <f>'ACTUAL 2526'!E107</f>
        <v>0</v>
      </c>
      <c r="G20" s="6">
        <f>'ACTUAL 2526'!F107</f>
        <v>0</v>
      </c>
      <c r="H20" s="6">
        <f>'ACTUAL 2526'!G107</f>
        <v>0</v>
      </c>
      <c r="I20" s="6">
        <f>'ACTUAL 2526'!H107</f>
        <v>0</v>
      </c>
      <c r="J20" s="6">
        <f>'ACTUAL 2526'!I107</f>
        <v>0</v>
      </c>
      <c r="K20" s="6">
        <f>'ACTUAL 2526'!J107</f>
        <v>0</v>
      </c>
      <c r="L20" s="6">
        <f>'ACTUAL 2526'!K107</f>
        <v>0</v>
      </c>
      <c r="M20" s="6">
        <f>'ACTUAL 2526'!L107</f>
        <v>0</v>
      </c>
      <c r="N20" s="6">
        <f>'ACTUAL 2526'!M107</f>
        <v>0</v>
      </c>
      <c r="O20" s="6">
        <f>'ACTUAL 2526'!N107</f>
        <v>0</v>
      </c>
      <c r="P20" s="6">
        <f>'ACTUAL 2526'!O107</f>
        <v>0</v>
      </c>
      <c r="Q20" s="6">
        <f>SUM(E20:P20)</f>
        <v>0</v>
      </c>
    </row>
    <row r="21" spans="3:17">
      <c r="D21" s="4" t="str">
        <f>'KPI 1a'!D21</f>
        <v>Difference</v>
      </c>
      <c r="E21" s="6">
        <f>IF(E20=0,0,E20-E19)</f>
        <v>0</v>
      </c>
      <c r="F21" s="6">
        <f t="shared" ref="F21:P21" si="0">IF(F20=0,0,F20-F19)</f>
        <v>0</v>
      </c>
      <c r="G21" s="6">
        <f t="shared" si="0"/>
        <v>0</v>
      </c>
      <c r="H21" s="6">
        <f t="shared" si="0"/>
        <v>0</v>
      </c>
      <c r="I21" s="6">
        <f t="shared" si="0"/>
        <v>0</v>
      </c>
      <c r="J21" s="6">
        <f t="shared" si="0"/>
        <v>0</v>
      </c>
      <c r="K21" s="6">
        <f t="shared" si="0"/>
        <v>0</v>
      </c>
      <c r="L21" s="6">
        <f t="shared" si="0"/>
        <v>0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0</v>
      </c>
    </row>
    <row r="22" spans="3:17">
      <c r="D22" s="4" t="str">
        <f>'KPI 1a'!D22</f>
        <v>% realisation</v>
      </c>
      <c r="E22" s="10" t="e">
        <f>E20/E19</f>
        <v>#DIV/0!</v>
      </c>
      <c r="F22" s="10" t="e">
        <f t="shared" ref="F22:P22" si="1">F20/F19</f>
        <v>#DIV/0!</v>
      </c>
      <c r="G22" s="10" t="e">
        <f t="shared" si="1"/>
        <v>#DIV/0!</v>
      </c>
      <c r="H22" s="10" t="e">
        <f t="shared" si="1"/>
        <v>#DIV/0!</v>
      </c>
      <c r="I22" s="10" t="e">
        <f t="shared" si="1"/>
        <v>#DIV/0!</v>
      </c>
      <c r="J22" s="10" t="e">
        <f t="shared" si="1"/>
        <v>#DIV/0!</v>
      </c>
      <c r="K22" s="10" t="e">
        <f t="shared" si="1"/>
        <v>#DIV/0!</v>
      </c>
      <c r="L22" s="10" t="e">
        <f t="shared" si="1"/>
        <v>#DIV/0!</v>
      </c>
      <c r="M22" s="10" t="e">
        <f t="shared" si="1"/>
        <v>#DIV/0!</v>
      </c>
      <c r="N22" s="10" t="e">
        <f t="shared" si="1"/>
        <v>#DIV/0!</v>
      </c>
      <c r="O22" s="10" t="e">
        <f t="shared" si="1"/>
        <v>#DIV/0!</v>
      </c>
      <c r="P22" s="10" t="e">
        <f t="shared" si="1"/>
        <v>#DIV/0!</v>
      </c>
      <c r="Q22" s="6" t="e">
        <f>SUM(E22:P22)</f>
        <v>#DIV/0!</v>
      </c>
    </row>
    <row r="23" spans="3:17">
      <c r="D23" s="4" t="str">
        <f>'KPI 1a'!D23</f>
        <v>Actual 24/25</v>
      </c>
      <c r="E23" s="69">
        <f>Actual2425!D94</f>
        <v>0</v>
      </c>
      <c r="F23" s="69">
        <f>Actual2425!E94</f>
        <v>0</v>
      </c>
      <c r="G23" s="69">
        <f>Actual2425!F94</f>
        <v>0</v>
      </c>
      <c r="H23" s="69">
        <f>Actual2425!G94</f>
        <v>0</v>
      </c>
      <c r="I23" s="69">
        <f>Actual2425!H94</f>
        <v>0</v>
      </c>
      <c r="J23" s="69">
        <f>Actual2425!I94</f>
        <v>0</v>
      </c>
      <c r="K23" s="69">
        <f>Actual2425!J94</f>
        <v>0</v>
      </c>
      <c r="L23" s="69">
        <f>Actual2425!K94</f>
        <v>0</v>
      </c>
      <c r="M23" s="69">
        <f>Actual2425!L94</f>
        <v>0</v>
      </c>
      <c r="N23" s="69">
        <f>Actual2425!M94</f>
        <v>0</v>
      </c>
      <c r="O23" s="69">
        <f>Actual2425!N94</f>
        <v>0</v>
      </c>
      <c r="P23" s="69">
        <f>Actual2425!O94</f>
        <v>0</v>
      </c>
      <c r="Q23" s="69">
        <f>Actual2122!P42</f>
        <v>0</v>
      </c>
    </row>
    <row r="24" spans="3:17"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</row>
    <row r="25" spans="3:17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>
      <c r="D26" s="4" t="str">
        <f>D19</f>
        <v>Budget 25/26</v>
      </c>
      <c r="E26" s="6">
        <f>+E19</f>
        <v>0</v>
      </c>
      <c r="F26" s="6">
        <f>+F19+E26</f>
        <v>0</v>
      </c>
      <c r="G26" s="6">
        <f>F26+G19</f>
        <v>0</v>
      </c>
      <c r="H26" s="6">
        <f>+H19+G26</f>
        <v>0</v>
      </c>
      <c r="I26" s="6">
        <f>H26+I19</f>
        <v>0</v>
      </c>
      <c r="J26" s="6">
        <f>+J19+I26</f>
        <v>0</v>
      </c>
      <c r="K26" s="6">
        <f>J26+K19</f>
        <v>0</v>
      </c>
      <c r="L26" s="6">
        <f>+L19+K26</f>
        <v>0</v>
      </c>
      <c r="M26" s="6">
        <f>L26+M19</f>
        <v>0</v>
      </c>
      <c r="N26" s="6">
        <f>+N19+M26</f>
        <v>0</v>
      </c>
      <c r="O26" s="6">
        <f>N26+O19</f>
        <v>0</v>
      </c>
      <c r="P26" s="6">
        <f>+P19+O26</f>
        <v>0</v>
      </c>
      <c r="Q26" s="6">
        <f>SUM(E26:P26)</f>
        <v>0</v>
      </c>
    </row>
    <row r="27" spans="3:17">
      <c r="D27" s="4" t="str">
        <f>D20</f>
        <v>Actual 25/26</v>
      </c>
      <c r="E27" s="6">
        <f>+E20</f>
        <v>0</v>
      </c>
      <c r="F27" s="6">
        <f>+F20+E27</f>
        <v>0</v>
      </c>
      <c r="G27" s="6">
        <f>+G20+F27</f>
        <v>0</v>
      </c>
      <c r="H27" s="6">
        <f>+H20+G27</f>
        <v>0</v>
      </c>
      <c r="I27" s="6">
        <f>+I20+H27</f>
        <v>0</v>
      </c>
      <c r="J27" s="6">
        <f>+J20+I27</f>
        <v>0</v>
      </c>
      <c r="K27" s="6">
        <f>+K20+J27</f>
        <v>0</v>
      </c>
      <c r="L27" s="6">
        <f>+L20+K27</f>
        <v>0</v>
      </c>
      <c r="M27" s="6">
        <f>+M20+L27</f>
        <v>0</v>
      </c>
      <c r="N27" s="6">
        <f>+N20+M27</f>
        <v>0</v>
      </c>
      <c r="O27" s="6">
        <f>+O20+N27</f>
        <v>0</v>
      </c>
      <c r="P27" s="6">
        <f>+P20+O27</f>
        <v>0</v>
      </c>
      <c r="Q27" s="6">
        <f>SUM(E27:P27)</f>
        <v>0</v>
      </c>
    </row>
    <row r="28" spans="3:17">
      <c r="D28" s="4" t="str">
        <f>D21</f>
        <v>Difference</v>
      </c>
      <c r="E28" s="6">
        <f>SUM($E21:E21)</f>
        <v>0</v>
      </c>
      <c r="F28" s="6">
        <f>SUM($E21:F21)</f>
        <v>0</v>
      </c>
      <c r="G28" s="6">
        <f>SUM($E21:G21)</f>
        <v>0</v>
      </c>
      <c r="H28" s="6">
        <f>SUM($E21:H21)</f>
        <v>0</v>
      </c>
      <c r="I28" s="6">
        <f>SUM($E21:I21)</f>
        <v>0</v>
      </c>
      <c r="J28" s="6">
        <f>SUM($E21:J21)</f>
        <v>0</v>
      </c>
      <c r="K28" s="6">
        <f>SUM($E21:K21)</f>
        <v>0</v>
      </c>
      <c r="L28" s="6">
        <f>SUM($E21:L21)</f>
        <v>0</v>
      </c>
      <c r="M28" s="6">
        <f>SUM($E21:M21)</f>
        <v>0</v>
      </c>
      <c r="N28" s="6">
        <f>SUM($E21:N21)</f>
        <v>0</v>
      </c>
      <c r="O28" s="6">
        <f>SUM($E21:O21)</f>
        <v>0</v>
      </c>
      <c r="P28" s="6">
        <f>SUM($E21:P21)</f>
        <v>0</v>
      </c>
      <c r="Q28" s="6">
        <f>SUM(E28:P28)</f>
        <v>0</v>
      </c>
    </row>
    <row r="29" spans="3:17">
      <c r="D29" s="4" t="str">
        <f>D22</f>
        <v>% realisation</v>
      </c>
      <c r="E29" s="10" t="e">
        <f t="shared" ref="E29:P29" si="3">E27/E26</f>
        <v>#DIV/0!</v>
      </c>
      <c r="F29" s="10" t="e">
        <f t="shared" si="3"/>
        <v>#DIV/0!</v>
      </c>
      <c r="G29" s="10" t="e">
        <f t="shared" si="3"/>
        <v>#DIV/0!</v>
      </c>
      <c r="H29" s="10" t="e">
        <f t="shared" si="3"/>
        <v>#DIV/0!</v>
      </c>
      <c r="I29" s="10" t="e">
        <f t="shared" si="3"/>
        <v>#DIV/0!</v>
      </c>
      <c r="J29" s="10" t="e">
        <f t="shared" si="3"/>
        <v>#DIV/0!</v>
      </c>
      <c r="K29" s="10" t="e">
        <f t="shared" si="3"/>
        <v>#DIV/0!</v>
      </c>
      <c r="L29" s="10" t="e">
        <f t="shared" si="3"/>
        <v>#DIV/0!</v>
      </c>
      <c r="M29" s="10" t="e">
        <f t="shared" si="3"/>
        <v>#DIV/0!</v>
      </c>
      <c r="N29" s="10" t="e">
        <f t="shared" si="3"/>
        <v>#DIV/0!</v>
      </c>
      <c r="O29" s="10" t="e">
        <f t="shared" si="3"/>
        <v>#DIV/0!</v>
      </c>
      <c r="P29" s="10" t="e">
        <f t="shared" si="3"/>
        <v>#DIV/0!</v>
      </c>
      <c r="Q29" s="6" t="e">
        <f>SUM(E29:P29)</f>
        <v>#DIV/0!</v>
      </c>
    </row>
    <row r="30" spans="3:17">
      <c r="D30" s="4" t="str">
        <f>D23</f>
        <v>Actual 24/25</v>
      </c>
      <c r="E30" s="6">
        <f>SUM($E23:E23)</f>
        <v>0</v>
      </c>
      <c r="F30" s="6">
        <f>SUM($E23:F23)</f>
        <v>0</v>
      </c>
      <c r="G30" s="6">
        <f>SUM($E23:G23)</f>
        <v>0</v>
      </c>
      <c r="H30" s="6">
        <f>SUM($E23:H23)</f>
        <v>0</v>
      </c>
      <c r="I30" s="6">
        <f>SUM($E23:I23)</f>
        <v>0</v>
      </c>
      <c r="J30" s="6">
        <f>SUM($E23:J23)</f>
        <v>0</v>
      </c>
      <c r="K30" s="6">
        <f>SUM($E23:K23)</f>
        <v>0</v>
      </c>
      <c r="L30" s="6">
        <f>SUM($E23:L23)</f>
        <v>0</v>
      </c>
      <c r="M30" s="6">
        <f>SUM($E23:M23)</f>
        <v>0</v>
      </c>
      <c r="N30" s="6">
        <f>SUM($E23:N23)</f>
        <v>0</v>
      </c>
      <c r="O30" s="6">
        <f>SUM($E23:O23)</f>
        <v>0</v>
      </c>
      <c r="P30" s="6">
        <f>SUM($E23:P23)</f>
        <v>0</v>
      </c>
    </row>
  </sheetData>
  <mergeCells count="2">
    <mergeCell ref="J4:Q8"/>
    <mergeCell ref="J10:Q15"/>
  </mergeCells>
  <conditionalFormatting sqref="C3">
    <cfRule type="expression" dxfId="170" priority="2">
      <formula>S4&lt;S6</formula>
    </cfRule>
  </conditionalFormatting>
  <conditionalFormatting sqref="C4">
    <cfRule type="expression" dxfId="169" priority="1">
      <formula>AND(S4&gt;=S6,S4&lt;S5)</formula>
    </cfRule>
  </conditionalFormatting>
  <conditionalFormatting sqref="C5">
    <cfRule type="expression" dxfId="168" priority="3">
      <formula>S4&gt;=S5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750018" r:id="rId3" name="Spinner 2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0">
    <tabColor rgb="FFFFC000"/>
  </sheetPr>
  <dimension ref="A1:T30"/>
  <sheetViews>
    <sheetView workbookViewId="0">
      <selection activeCell="B1" sqref="B1:C1"/>
    </sheetView>
  </sheetViews>
  <sheetFormatPr defaultColWidth="9.1796875" defaultRowHeight="14.5"/>
  <cols>
    <col min="1" max="1" width="9.1796875" style="4"/>
    <col min="2" max="2" width="15.26953125" style="4" customWidth="1"/>
    <col min="3" max="3" width="22.179687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>
      <c r="A1" s="5" t="s">
        <v>5</v>
      </c>
      <c r="B1" s="5" t="str">
        <f>'Dashboard Production Quality'!A117</f>
        <v>15a</v>
      </c>
      <c r="C1" s="5" t="str">
        <f>'Dashboard Production Quality'!B117</f>
        <v>Water Volume Abstracted</v>
      </c>
      <c r="D1" s="5" t="str">
        <f>'Dashboard Production Quality'!C102</f>
        <v>M3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20">
      <c r="A2" s="4" t="s">
        <v>15</v>
      </c>
      <c r="C2" s="4" t="s">
        <v>16</v>
      </c>
      <c r="R2" s="7"/>
    </row>
    <row r="3" spans="1:20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27">
        <f>INDEX(E27:P27,Actual_month)</f>
        <v>0</v>
      </c>
      <c r="T4" s="26"/>
    </row>
    <row r="5" spans="1:20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26">
        <f>INDEX(E26:P26,Actual_month)</f>
        <v>0</v>
      </c>
      <c r="T5" s="26"/>
    </row>
    <row r="6" spans="1:20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26">
        <f>+S5*R6</f>
        <v>0</v>
      </c>
      <c r="T6" s="26"/>
    </row>
    <row r="7" spans="1:20">
      <c r="J7" s="199"/>
      <c r="K7" s="200"/>
      <c r="L7" s="200"/>
      <c r="M7" s="200"/>
      <c r="N7" s="200"/>
      <c r="O7" s="200"/>
      <c r="P7" s="200"/>
      <c r="Q7" s="201"/>
    </row>
    <row r="8" spans="1:20" ht="15" thickBot="1">
      <c r="J8" s="202"/>
      <c r="K8" s="203"/>
      <c r="L8" s="203"/>
      <c r="M8" s="203"/>
      <c r="N8" s="203"/>
      <c r="O8" s="203"/>
      <c r="P8" s="203"/>
      <c r="Q8" s="204"/>
    </row>
    <row r="9" spans="1:20" ht="15" thickBot="1">
      <c r="J9" s="4" t="s">
        <v>14</v>
      </c>
    </row>
    <row r="10" spans="1:20">
      <c r="J10" s="196"/>
      <c r="K10" s="197"/>
      <c r="L10" s="197"/>
      <c r="M10" s="197"/>
      <c r="N10" s="197"/>
      <c r="O10" s="197"/>
      <c r="P10" s="197"/>
      <c r="Q10" s="198"/>
    </row>
    <row r="11" spans="1:20">
      <c r="J11" s="199"/>
      <c r="K11" s="200"/>
      <c r="L11" s="200"/>
      <c r="M11" s="200"/>
      <c r="N11" s="200"/>
      <c r="O11" s="200"/>
      <c r="P11" s="200"/>
      <c r="Q11" s="201"/>
    </row>
    <row r="12" spans="1:20">
      <c r="J12" s="199"/>
      <c r="K12" s="200"/>
      <c r="L12" s="200"/>
      <c r="M12" s="200"/>
      <c r="N12" s="200"/>
      <c r="O12" s="200"/>
      <c r="P12" s="200"/>
      <c r="Q12" s="201"/>
    </row>
    <row r="13" spans="1:20">
      <c r="J13" s="199"/>
      <c r="K13" s="200"/>
      <c r="L13" s="200"/>
      <c r="M13" s="200"/>
      <c r="N13" s="200"/>
      <c r="O13" s="200"/>
      <c r="P13" s="200"/>
      <c r="Q13" s="201"/>
    </row>
    <row r="14" spans="1:20">
      <c r="J14" s="199"/>
      <c r="K14" s="200"/>
      <c r="L14" s="200"/>
      <c r="M14" s="200"/>
      <c r="N14" s="200"/>
      <c r="O14" s="200"/>
      <c r="P14" s="200"/>
      <c r="Q14" s="201"/>
    </row>
    <row r="15" spans="1:20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12" t="s">
        <v>0</v>
      </c>
    </row>
    <row r="19" spans="3:17">
      <c r="D19" s="4" t="str">
        <f>'KPI 1a'!D19</f>
        <v>Budget 25/26</v>
      </c>
      <c r="E19" s="6">
        <f>Budget2526!E109</f>
        <v>0</v>
      </c>
      <c r="F19" s="6">
        <f>Budget2526!F109</f>
        <v>0</v>
      </c>
      <c r="G19" s="6">
        <f>Budget2526!G109</f>
        <v>0</v>
      </c>
      <c r="H19" s="6">
        <f>Budget2526!H109</f>
        <v>0</v>
      </c>
      <c r="I19" s="6">
        <f>Budget2526!I109</f>
        <v>0</v>
      </c>
      <c r="J19" s="6">
        <f>Budget2526!J109</f>
        <v>0</v>
      </c>
      <c r="K19" s="6">
        <f>Budget2526!K109</f>
        <v>0</v>
      </c>
      <c r="L19" s="6">
        <f>Budget2526!L109</f>
        <v>0</v>
      </c>
      <c r="M19" s="6">
        <f>Budget2526!M109</f>
        <v>0</v>
      </c>
      <c r="N19" s="6">
        <f>Budget2526!N109</f>
        <v>0</v>
      </c>
      <c r="O19" s="6">
        <f>Budget2526!O109</f>
        <v>0</v>
      </c>
      <c r="P19" s="6">
        <f>Budget2526!P109</f>
        <v>0</v>
      </c>
      <c r="Q19" s="6">
        <f>SUM(E19:P19)</f>
        <v>0</v>
      </c>
    </row>
    <row r="20" spans="3:17">
      <c r="D20" s="4" t="str">
        <f>'KPI 1a'!D20</f>
        <v>Actual 25/26</v>
      </c>
      <c r="E20" s="6">
        <f>'ACTUAL 2526'!D109</f>
        <v>0</v>
      </c>
      <c r="F20" s="6">
        <f>'ACTUAL 2526'!E109</f>
        <v>0</v>
      </c>
      <c r="G20" s="6">
        <f>'ACTUAL 2526'!F109</f>
        <v>0</v>
      </c>
      <c r="H20" s="6">
        <f>'ACTUAL 2526'!G109</f>
        <v>0</v>
      </c>
      <c r="I20" s="6">
        <f>'ACTUAL 2526'!H109</f>
        <v>0</v>
      </c>
      <c r="J20" s="6">
        <f>'ACTUAL 2526'!I109</f>
        <v>0</v>
      </c>
      <c r="K20" s="6">
        <f>'ACTUAL 2526'!J109</f>
        <v>0</v>
      </c>
      <c r="L20" s="6">
        <f>'ACTUAL 2526'!K109</f>
        <v>0</v>
      </c>
      <c r="M20" s="6">
        <f>'ACTUAL 2526'!L109</f>
        <v>0</v>
      </c>
      <c r="N20" s="6">
        <f>'ACTUAL 2526'!M109</f>
        <v>0</v>
      </c>
      <c r="O20" s="6">
        <f>'ACTUAL 2526'!N109</f>
        <v>0</v>
      </c>
      <c r="P20" s="6">
        <f>'ACTUAL 2526'!O109</f>
        <v>0</v>
      </c>
      <c r="Q20" s="6">
        <f>SUM(E20:P20)</f>
        <v>0</v>
      </c>
    </row>
    <row r="21" spans="3:17">
      <c r="D21" s="4" t="str">
        <f>'KPI 1a'!D21</f>
        <v>Difference</v>
      </c>
      <c r="E21" s="6">
        <f>IF(E20=0,0,E20-E19)</f>
        <v>0</v>
      </c>
      <c r="F21" s="6">
        <f t="shared" ref="F21:P21" si="0">IF(F20=0,0,F20-F19)</f>
        <v>0</v>
      </c>
      <c r="G21" s="6">
        <f t="shared" si="0"/>
        <v>0</v>
      </c>
      <c r="H21" s="6">
        <f t="shared" si="0"/>
        <v>0</v>
      </c>
      <c r="I21" s="6">
        <f t="shared" si="0"/>
        <v>0</v>
      </c>
      <c r="J21" s="6">
        <f t="shared" si="0"/>
        <v>0</v>
      </c>
      <c r="K21" s="6">
        <f t="shared" si="0"/>
        <v>0</v>
      </c>
      <c r="L21" s="6">
        <f t="shared" si="0"/>
        <v>0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0</v>
      </c>
    </row>
    <row r="22" spans="3:17">
      <c r="D22" s="4" t="str">
        <f>'KPI 1a'!D22</f>
        <v>% realisation</v>
      </c>
      <c r="E22" s="10" t="e">
        <f>E20/E19</f>
        <v>#DIV/0!</v>
      </c>
      <c r="F22" s="10" t="e">
        <f t="shared" ref="F22:P22" si="1">F20/F19</f>
        <v>#DIV/0!</v>
      </c>
      <c r="G22" s="10" t="e">
        <f t="shared" si="1"/>
        <v>#DIV/0!</v>
      </c>
      <c r="H22" s="10" t="e">
        <f t="shared" si="1"/>
        <v>#DIV/0!</v>
      </c>
      <c r="I22" s="10" t="e">
        <f t="shared" si="1"/>
        <v>#DIV/0!</v>
      </c>
      <c r="J22" s="10" t="e">
        <f t="shared" si="1"/>
        <v>#DIV/0!</v>
      </c>
      <c r="K22" s="10" t="e">
        <f t="shared" si="1"/>
        <v>#DIV/0!</v>
      </c>
      <c r="L22" s="10" t="e">
        <f t="shared" si="1"/>
        <v>#DIV/0!</v>
      </c>
      <c r="M22" s="10" t="e">
        <f t="shared" si="1"/>
        <v>#DIV/0!</v>
      </c>
      <c r="N22" s="10" t="e">
        <f t="shared" si="1"/>
        <v>#DIV/0!</v>
      </c>
      <c r="O22" s="10" t="e">
        <f t="shared" si="1"/>
        <v>#DIV/0!</v>
      </c>
      <c r="P22" s="10" t="e">
        <f t="shared" si="1"/>
        <v>#DIV/0!</v>
      </c>
      <c r="Q22" s="6" t="e">
        <f>SUM(E22:P22)</f>
        <v>#DIV/0!</v>
      </c>
    </row>
    <row r="23" spans="3:17">
      <c r="D23" s="4" t="str">
        <f>'KPI 1a'!D23</f>
        <v>Actual 24/25</v>
      </c>
      <c r="E23" s="69">
        <f>Actual2425!D96</f>
        <v>0</v>
      </c>
      <c r="F23" s="69">
        <f>Actual2425!E96</f>
        <v>185</v>
      </c>
      <c r="G23" s="69">
        <f>Actual2425!F96</f>
        <v>0</v>
      </c>
      <c r="H23" s="69">
        <f>Actual2425!G96</f>
        <v>0</v>
      </c>
      <c r="I23" s="69">
        <f>Actual2425!H96</f>
        <v>0</v>
      </c>
      <c r="J23" s="69">
        <f>Actual2425!I96</f>
        <v>0</v>
      </c>
      <c r="K23" s="69">
        <f>Actual2425!J96</f>
        <v>0</v>
      </c>
      <c r="L23" s="69">
        <f>Actual2425!K96</f>
        <v>0</v>
      </c>
      <c r="M23" s="69">
        <f>Actual2425!L96</f>
        <v>0</v>
      </c>
      <c r="N23" s="69">
        <f>Actual2425!M96</f>
        <v>0</v>
      </c>
      <c r="O23" s="69">
        <f>Actual2425!N96</f>
        <v>0</v>
      </c>
      <c r="P23" s="69">
        <f>Actual2425!O96</f>
        <v>0</v>
      </c>
      <c r="Q23" s="69"/>
    </row>
    <row r="24" spans="3:17"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</row>
    <row r="25" spans="3:17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>
      <c r="D26" s="4" t="str">
        <f>D19</f>
        <v>Budget 25/26</v>
      </c>
      <c r="E26" s="6">
        <f>+E19</f>
        <v>0</v>
      </c>
      <c r="F26" s="6">
        <f>+F19+E26</f>
        <v>0</v>
      </c>
      <c r="G26" s="6">
        <f>F26+G19</f>
        <v>0</v>
      </c>
      <c r="H26" s="6">
        <f>+H19+G26</f>
        <v>0</v>
      </c>
      <c r="I26" s="6">
        <f>H26+I19</f>
        <v>0</v>
      </c>
      <c r="J26" s="6">
        <f>+J19+I26</f>
        <v>0</v>
      </c>
      <c r="K26" s="6">
        <f>J26+K19</f>
        <v>0</v>
      </c>
      <c r="L26" s="6">
        <f>+L19+K26</f>
        <v>0</v>
      </c>
      <c r="M26" s="6">
        <f>L26+M19</f>
        <v>0</v>
      </c>
      <c r="N26" s="6">
        <f>+N19+M26</f>
        <v>0</v>
      </c>
      <c r="O26" s="6">
        <f>N26+O19</f>
        <v>0</v>
      </c>
      <c r="P26" s="6">
        <f>+P19+O26</f>
        <v>0</v>
      </c>
      <c r="Q26" s="6">
        <f>SUM(E26:P26)</f>
        <v>0</v>
      </c>
    </row>
    <row r="27" spans="3:17">
      <c r="D27" s="4" t="str">
        <f>D20</f>
        <v>Actual 25/26</v>
      </c>
      <c r="E27" s="6">
        <f>+E20</f>
        <v>0</v>
      </c>
      <c r="F27" s="6">
        <f>+F20+E27</f>
        <v>0</v>
      </c>
      <c r="G27" s="6">
        <f>+G20+F27</f>
        <v>0</v>
      </c>
      <c r="H27" s="6">
        <f>+H20+G27</f>
        <v>0</v>
      </c>
      <c r="I27" s="6">
        <f>+I20+H27</f>
        <v>0</v>
      </c>
      <c r="J27" s="6">
        <f>+J20+I27</f>
        <v>0</v>
      </c>
      <c r="K27" s="6">
        <f>+K20+J27</f>
        <v>0</v>
      </c>
      <c r="L27" s="6">
        <f>+L20+K27</f>
        <v>0</v>
      </c>
      <c r="M27" s="6">
        <f>+M20+L27</f>
        <v>0</v>
      </c>
      <c r="N27" s="6">
        <f>+N20+M27</f>
        <v>0</v>
      </c>
      <c r="O27" s="6">
        <f>+O20+N27</f>
        <v>0</v>
      </c>
      <c r="P27" s="6">
        <f>+P20+O27</f>
        <v>0</v>
      </c>
      <c r="Q27" s="6">
        <f>SUM(E27:P27)</f>
        <v>0</v>
      </c>
    </row>
    <row r="28" spans="3:17">
      <c r="D28" s="4" t="str">
        <f>D21</f>
        <v>Difference</v>
      </c>
      <c r="E28" s="6">
        <f>SUM($E21:E21)</f>
        <v>0</v>
      </c>
      <c r="F28" s="6">
        <f>SUM($E21:F21)</f>
        <v>0</v>
      </c>
      <c r="G28" s="6">
        <f>SUM($E21:G21)</f>
        <v>0</v>
      </c>
      <c r="H28" s="6">
        <f>SUM($E21:H21)</f>
        <v>0</v>
      </c>
      <c r="I28" s="6">
        <f>SUM($E21:I21)</f>
        <v>0</v>
      </c>
      <c r="J28" s="6">
        <f>SUM($E21:J21)</f>
        <v>0</v>
      </c>
      <c r="K28" s="6">
        <f>SUM($E21:K21)</f>
        <v>0</v>
      </c>
      <c r="L28" s="6">
        <f>SUM($E21:L21)</f>
        <v>0</v>
      </c>
      <c r="M28" s="6">
        <f>SUM($E21:M21)</f>
        <v>0</v>
      </c>
      <c r="N28" s="6">
        <f>SUM($E21:N21)</f>
        <v>0</v>
      </c>
      <c r="O28" s="6">
        <f>SUM($E21:O21)</f>
        <v>0</v>
      </c>
      <c r="P28" s="6">
        <f>SUM($E21:P21)</f>
        <v>0</v>
      </c>
      <c r="Q28" s="6">
        <f>SUM(E28:P28)</f>
        <v>0</v>
      </c>
    </row>
    <row r="29" spans="3:17">
      <c r="D29" s="4" t="str">
        <f>D22</f>
        <v>% realisation</v>
      </c>
      <c r="E29" s="10" t="e">
        <f t="shared" ref="E29:P29" si="3">E27/E26</f>
        <v>#DIV/0!</v>
      </c>
      <c r="F29" s="10" t="e">
        <f t="shared" si="3"/>
        <v>#DIV/0!</v>
      </c>
      <c r="G29" s="10" t="e">
        <f t="shared" si="3"/>
        <v>#DIV/0!</v>
      </c>
      <c r="H29" s="10" t="e">
        <f t="shared" si="3"/>
        <v>#DIV/0!</v>
      </c>
      <c r="I29" s="10" t="e">
        <f t="shared" si="3"/>
        <v>#DIV/0!</v>
      </c>
      <c r="J29" s="10" t="e">
        <f t="shared" si="3"/>
        <v>#DIV/0!</v>
      </c>
      <c r="K29" s="10" t="e">
        <f t="shared" si="3"/>
        <v>#DIV/0!</v>
      </c>
      <c r="L29" s="10" t="e">
        <f t="shared" si="3"/>
        <v>#DIV/0!</v>
      </c>
      <c r="M29" s="10" t="e">
        <f t="shared" si="3"/>
        <v>#DIV/0!</v>
      </c>
      <c r="N29" s="10" t="e">
        <f t="shared" si="3"/>
        <v>#DIV/0!</v>
      </c>
      <c r="O29" s="10" t="e">
        <f t="shared" si="3"/>
        <v>#DIV/0!</v>
      </c>
      <c r="P29" s="10" t="e">
        <f t="shared" si="3"/>
        <v>#DIV/0!</v>
      </c>
      <c r="Q29" s="6" t="e">
        <f>SUM(E29:P29)</f>
        <v>#DIV/0!</v>
      </c>
    </row>
    <row r="30" spans="3:17">
      <c r="D30" s="4" t="str">
        <f>D23</f>
        <v>Actual 24/25</v>
      </c>
      <c r="E30" s="6">
        <f>SUM($E23:E23)</f>
        <v>0</v>
      </c>
      <c r="F30" s="6">
        <f>SUM($E23:F23)</f>
        <v>185</v>
      </c>
      <c r="G30" s="6">
        <f>SUM($E23:G23)</f>
        <v>185</v>
      </c>
      <c r="H30" s="6">
        <f>SUM($E23:H23)</f>
        <v>185</v>
      </c>
      <c r="I30" s="6">
        <f>SUM($E23:I23)</f>
        <v>185</v>
      </c>
      <c r="J30" s="6">
        <f>SUM($E23:J23)</f>
        <v>185</v>
      </c>
      <c r="K30" s="6">
        <f>SUM($E23:K23)</f>
        <v>185</v>
      </c>
      <c r="L30" s="6">
        <f>SUM($E23:L23)</f>
        <v>185</v>
      </c>
      <c r="M30" s="6">
        <f>SUM($E23:M23)</f>
        <v>185</v>
      </c>
      <c r="N30" s="6">
        <f>SUM($E23:N23)</f>
        <v>185</v>
      </c>
      <c r="O30" s="6">
        <f>SUM($E23:O23)</f>
        <v>185</v>
      </c>
      <c r="P30" s="6">
        <f>SUM($E23:P23)</f>
        <v>185</v>
      </c>
    </row>
  </sheetData>
  <mergeCells count="2">
    <mergeCell ref="J4:Q8"/>
    <mergeCell ref="J10:Q15"/>
  </mergeCells>
  <conditionalFormatting sqref="C3">
    <cfRule type="expression" dxfId="167" priority="2">
      <formula>S4&lt;S6</formula>
    </cfRule>
  </conditionalFormatting>
  <conditionalFormatting sqref="C4">
    <cfRule type="expression" dxfId="166" priority="1">
      <formula>AND(S4&gt;=S6,S4&lt;S5)</formula>
    </cfRule>
  </conditionalFormatting>
  <conditionalFormatting sqref="C5">
    <cfRule type="expression" dxfId="165" priority="3">
      <formula>S4&gt;=S5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751041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T30"/>
  <sheetViews>
    <sheetView workbookViewId="0">
      <selection activeCell="L1" sqref="L1"/>
    </sheetView>
  </sheetViews>
  <sheetFormatPr defaultColWidth="9.1796875" defaultRowHeight="14.5"/>
  <cols>
    <col min="1" max="1" width="9.1796875" style="4"/>
    <col min="2" max="2" width="15.26953125" style="4" customWidth="1"/>
    <col min="3" max="3" width="22.179687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>
      <c r="A1" s="5" t="s">
        <v>5</v>
      </c>
      <c r="B1" s="5" t="str">
        <f>'Dashboard Production Quality'!A118</f>
        <v>15b</v>
      </c>
      <c r="C1" s="5" t="str">
        <f>'Dashboard Production Quality'!B118</f>
        <v>Water Volume Supplied</v>
      </c>
      <c r="D1" s="5" t="str">
        <f>'Dashboard Production Quality'!C102</f>
        <v>M3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20">
      <c r="A2" s="4" t="s">
        <v>15</v>
      </c>
      <c r="C2" s="4" t="s">
        <v>16</v>
      </c>
      <c r="R2" s="7"/>
    </row>
    <row r="3" spans="1:20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27">
        <f>INDEX(E27:P27,Actual_month)</f>
        <v>0</v>
      </c>
      <c r="T4" s="26"/>
    </row>
    <row r="5" spans="1:20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26">
        <f>INDEX(E26:P26,Actual_month)</f>
        <v>0</v>
      </c>
      <c r="T5" s="26"/>
    </row>
    <row r="6" spans="1:20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26">
        <f>+S5*R6</f>
        <v>0</v>
      </c>
      <c r="T6" s="26"/>
    </row>
    <row r="7" spans="1:20">
      <c r="J7" s="199"/>
      <c r="K7" s="200"/>
      <c r="L7" s="200"/>
      <c r="M7" s="200"/>
      <c r="N7" s="200"/>
      <c r="O7" s="200"/>
      <c r="P7" s="200"/>
      <c r="Q7" s="201"/>
    </row>
    <row r="8" spans="1:20" ht="15" thickBot="1">
      <c r="J8" s="202"/>
      <c r="K8" s="203"/>
      <c r="L8" s="203"/>
      <c r="M8" s="203"/>
      <c r="N8" s="203"/>
      <c r="O8" s="203"/>
      <c r="P8" s="203"/>
      <c r="Q8" s="204"/>
    </row>
    <row r="9" spans="1:20" ht="15" thickBot="1">
      <c r="J9" s="4" t="s">
        <v>14</v>
      </c>
    </row>
    <row r="10" spans="1:20">
      <c r="J10" s="196"/>
      <c r="K10" s="197"/>
      <c r="L10" s="197"/>
      <c r="M10" s="197"/>
      <c r="N10" s="197"/>
      <c r="O10" s="197"/>
      <c r="P10" s="197"/>
      <c r="Q10" s="198"/>
    </row>
    <row r="11" spans="1:20">
      <c r="J11" s="199"/>
      <c r="K11" s="200"/>
      <c r="L11" s="200"/>
      <c r="M11" s="200"/>
      <c r="N11" s="200"/>
      <c r="O11" s="200"/>
      <c r="P11" s="200"/>
      <c r="Q11" s="201"/>
    </row>
    <row r="12" spans="1:20">
      <c r="J12" s="199"/>
      <c r="K12" s="200"/>
      <c r="L12" s="200"/>
      <c r="M12" s="200"/>
      <c r="N12" s="200"/>
      <c r="O12" s="200"/>
      <c r="P12" s="200"/>
      <c r="Q12" s="201"/>
    </row>
    <row r="13" spans="1:20">
      <c r="J13" s="199"/>
      <c r="K13" s="200"/>
      <c r="L13" s="200"/>
      <c r="M13" s="200"/>
      <c r="N13" s="200"/>
      <c r="O13" s="200"/>
      <c r="P13" s="200"/>
      <c r="Q13" s="201"/>
    </row>
    <row r="14" spans="1:20">
      <c r="J14" s="199"/>
      <c r="K14" s="200"/>
      <c r="L14" s="200"/>
      <c r="M14" s="200"/>
      <c r="N14" s="200"/>
      <c r="O14" s="200"/>
      <c r="P14" s="200"/>
      <c r="Q14" s="201"/>
    </row>
    <row r="15" spans="1:20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12" t="s">
        <v>0</v>
      </c>
    </row>
    <row r="19" spans="3:17">
      <c r="D19" s="4" t="str">
        <f>'KPI 1a'!D19</f>
        <v>Budget 25/26</v>
      </c>
      <c r="E19" s="6">
        <f>Budget2526!E110</f>
        <v>0</v>
      </c>
      <c r="F19" s="6">
        <f>Budget2526!F110</f>
        <v>0</v>
      </c>
      <c r="G19" s="6">
        <f>Budget2526!G110</f>
        <v>0</v>
      </c>
      <c r="H19" s="6">
        <f>Budget2526!H110</f>
        <v>0</v>
      </c>
      <c r="I19" s="6">
        <f>Budget2526!I110</f>
        <v>0</v>
      </c>
      <c r="J19" s="6">
        <f>Budget2526!J110</f>
        <v>0</v>
      </c>
      <c r="K19" s="6">
        <f>Budget2526!K110</f>
        <v>0</v>
      </c>
      <c r="L19" s="6">
        <f>Budget2526!L110</f>
        <v>0</v>
      </c>
      <c r="M19" s="6">
        <f>Budget2526!M110</f>
        <v>0</v>
      </c>
      <c r="N19" s="6">
        <f>Budget2526!N110</f>
        <v>0</v>
      </c>
      <c r="O19" s="6">
        <f>Budget2526!O110</f>
        <v>0</v>
      </c>
      <c r="P19" s="6">
        <f>Budget2526!P110</f>
        <v>0</v>
      </c>
      <c r="Q19" s="6">
        <f>SUM(E19:P19)</f>
        <v>0</v>
      </c>
    </row>
    <row r="20" spans="3:17">
      <c r="D20" s="4" t="str">
        <f>'KPI 1a'!D20</f>
        <v>Actual 25/26</v>
      </c>
      <c r="E20" s="6">
        <f>'ACTUAL 2526'!D110</f>
        <v>0</v>
      </c>
      <c r="F20" s="6">
        <f>'ACTUAL 2526'!E110</f>
        <v>0</v>
      </c>
      <c r="G20" s="6">
        <f>'ACTUAL 2526'!F110</f>
        <v>0</v>
      </c>
      <c r="H20" s="6">
        <f>'ACTUAL 2526'!G110</f>
        <v>0</v>
      </c>
      <c r="I20" s="6">
        <f>'ACTUAL 2526'!H110</f>
        <v>0</v>
      </c>
      <c r="J20" s="6">
        <f>'ACTUAL 2526'!I110</f>
        <v>0</v>
      </c>
      <c r="K20" s="6">
        <f>'ACTUAL 2526'!J110</f>
        <v>0</v>
      </c>
      <c r="L20" s="6">
        <f>'ACTUAL 2526'!K110</f>
        <v>0</v>
      </c>
      <c r="M20" s="6">
        <f>'ACTUAL 2526'!L110</f>
        <v>0</v>
      </c>
      <c r="N20" s="6">
        <f>'ACTUAL 2526'!M110</f>
        <v>0</v>
      </c>
      <c r="O20" s="6">
        <f>'ACTUAL 2526'!N110</f>
        <v>0</v>
      </c>
      <c r="P20" s="6">
        <f>'ACTUAL 2526'!O110</f>
        <v>0</v>
      </c>
      <c r="Q20" s="6">
        <f>SUM(E20:P20)</f>
        <v>0</v>
      </c>
    </row>
    <row r="21" spans="3:17">
      <c r="D21" s="4" t="str">
        <f>'KPI 1a'!D21</f>
        <v>Difference</v>
      </c>
      <c r="E21" s="6">
        <f>IF(E20=0,0,E20-E19)</f>
        <v>0</v>
      </c>
      <c r="F21" s="6">
        <f t="shared" ref="F21:P21" si="0">IF(F20=0,0,F20-F19)</f>
        <v>0</v>
      </c>
      <c r="G21" s="6">
        <f t="shared" si="0"/>
        <v>0</v>
      </c>
      <c r="H21" s="6">
        <f t="shared" si="0"/>
        <v>0</v>
      </c>
      <c r="I21" s="6">
        <f t="shared" si="0"/>
        <v>0</v>
      </c>
      <c r="J21" s="6">
        <f t="shared" si="0"/>
        <v>0</v>
      </c>
      <c r="K21" s="6">
        <f t="shared" si="0"/>
        <v>0</v>
      </c>
      <c r="L21" s="6">
        <f t="shared" si="0"/>
        <v>0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0</v>
      </c>
    </row>
    <row r="22" spans="3:17">
      <c r="D22" s="4" t="str">
        <f>'KPI 1a'!D22</f>
        <v>% realisation</v>
      </c>
      <c r="E22" s="10" t="e">
        <f>E20/E19</f>
        <v>#DIV/0!</v>
      </c>
      <c r="F22" s="10" t="e">
        <f t="shared" ref="F22:P22" si="1">F20/F19</f>
        <v>#DIV/0!</v>
      </c>
      <c r="G22" s="10" t="e">
        <f t="shared" si="1"/>
        <v>#DIV/0!</v>
      </c>
      <c r="H22" s="10" t="e">
        <f t="shared" si="1"/>
        <v>#DIV/0!</v>
      </c>
      <c r="I22" s="10" t="e">
        <f t="shared" si="1"/>
        <v>#DIV/0!</v>
      </c>
      <c r="J22" s="10" t="e">
        <f t="shared" si="1"/>
        <v>#DIV/0!</v>
      </c>
      <c r="K22" s="10" t="e">
        <f t="shared" si="1"/>
        <v>#DIV/0!</v>
      </c>
      <c r="L22" s="10" t="e">
        <f t="shared" si="1"/>
        <v>#DIV/0!</v>
      </c>
      <c r="M22" s="10" t="e">
        <f t="shared" si="1"/>
        <v>#DIV/0!</v>
      </c>
      <c r="N22" s="10" t="e">
        <f t="shared" si="1"/>
        <v>#DIV/0!</v>
      </c>
      <c r="O22" s="10" t="e">
        <f t="shared" si="1"/>
        <v>#DIV/0!</v>
      </c>
      <c r="P22" s="10" t="e">
        <f t="shared" si="1"/>
        <v>#DIV/0!</v>
      </c>
      <c r="Q22" s="6" t="e">
        <f>SUM(E22:P22)</f>
        <v>#DIV/0!</v>
      </c>
    </row>
    <row r="23" spans="3:17">
      <c r="D23" s="4" t="str">
        <f>'KPI 1a'!D23</f>
        <v>Actual 24/25</v>
      </c>
      <c r="E23" s="69">
        <f>Actual2425!D96</f>
        <v>0</v>
      </c>
      <c r="F23" s="69">
        <f>Actual2425!E96</f>
        <v>185</v>
      </c>
      <c r="G23" s="69">
        <f>Actual2425!F96</f>
        <v>0</v>
      </c>
      <c r="H23" s="69">
        <f>Actual2425!G96</f>
        <v>0</v>
      </c>
      <c r="I23" s="69">
        <f>Actual2425!H96</f>
        <v>0</v>
      </c>
      <c r="J23" s="69">
        <f>Actual2425!I96</f>
        <v>0</v>
      </c>
      <c r="K23" s="69">
        <f>Actual2425!J96</f>
        <v>0</v>
      </c>
      <c r="L23" s="69">
        <f>Actual2425!K96</f>
        <v>0</v>
      </c>
      <c r="M23" s="69">
        <f>Actual2425!L96</f>
        <v>0</v>
      </c>
      <c r="N23" s="69">
        <f>Actual2425!M96</f>
        <v>0</v>
      </c>
      <c r="O23" s="69">
        <f>Actual2425!N96</f>
        <v>0</v>
      </c>
      <c r="P23" s="69">
        <f>Actual2425!O96</f>
        <v>0</v>
      </c>
      <c r="Q23" s="69"/>
    </row>
    <row r="24" spans="3:17"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</row>
    <row r="25" spans="3:17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>
      <c r="D26" s="4" t="str">
        <f>D19</f>
        <v>Budget 25/26</v>
      </c>
      <c r="E26" s="6">
        <f>+E19</f>
        <v>0</v>
      </c>
      <c r="F26" s="6">
        <f>+F19+E26</f>
        <v>0</v>
      </c>
      <c r="G26" s="6">
        <f>F26+G19</f>
        <v>0</v>
      </c>
      <c r="H26" s="6">
        <f>+H19+G26</f>
        <v>0</v>
      </c>
      <c r="I26" s="6">
        <f>H26+I19</f>
        <v>0</v>
      </c>
      <c r="J26" s="6">
        <f>+J19+I26</f>
        <v>0</v>
      </c>
      <c r="K26" s="6">
        <f>J26+K19</f>
        <v>0</v>
      </c>
      <c r="L26" s="6">
        <f>+L19+K26</f>
        <v>0</v>
      </c>
      <c r="M26" s="6">
        <f>L26+M19</f>
        <v>0</v>
      </c>
      <c r="N26" s="6">
        <f>+N19+M26</f>
        <v>0</v>
      </c>
      <c r="O26" s="6">
        <f>N26+O19</f>
        <v>0</v>
      </c>
      <c r="P26" s="6">
        <f>+P19+O26</f>
        <v>0</v>
      </c>
      <c r="Q26" s="6">
        <f>SUM(E26:P26)</f>
        <v>0</v>
      </c>
    </row>
    <row r="27" spans="3:17">
      <c r="D27" s="4" t="str">
        <f>D20</f>
        <v>Actual 25/26</v>
      </c>
      <c r="E27" s="6">
        <f>+E20</f>
        <v>0</v>
      </c>
      <c r="F27" s="6">
        <f>+F20+E27</f>
        <v>0</v>
      </c>
      <c r="G27" s="6">
        <f>+G20+F27</f>
        <v>0</v>
      </c>
      <c r="H27" s="6">
        <f>+H20+G27</f>
        <v>0</v>
      </c>
      <c r="I27" s="6">
        <f>+I20+H27</f>
        <v>0</v>
      </c>
      <c r="J27" s="6">
        <f>+J20+I27</f>
        <v>0</v>
      </c>
      <c r="K27" s="6">
        <f>+K20+J27</f>
        <v>0</v>
      </c>
      <c r="L27" s="6">
        <f>+L20+K27</f>
        <v>0</v>
      </c>
      <c r="M27" s="6">
        <f>+M20+L27</f>
        <v>0</v>
      </c>
      <c r="N27" s="6">
        <f>+N20+M27</f>
        <v>0</v>
      </c>
      <c r="O27" s="6">
        <f>+O20+N27</f>
        <v>0</v>
      </c>
      <c r="P27" s="6">
        <f>+P20+O27</f>
        <v>0</v>
      </c>
      <c r="Q27" s="6">
        <f>SUM(E27:P27)</f>
        <v>0</v>
      </c>
    </row>
    <row r="28" spans="3:17">
      <c r="D28" s="4" t="str">
        <f>D21</f>
        <v>Difference</v>
      </c>
      <c r="E28" s="6">
        <f>SUM($E21:E21)</f>
        <v>0</v>
      </c>
      <c r="F28" s="6">
        <f>SUM($E21:F21)</f>
        <v>0</v>
      </c>
      <c r="G28" s="6">
        <f>SUM($E21:G21)</f>
        <v>0</v>
      </c>
      <c r="H28" s="6">
        <f>SUM($E21:H21)</f>
        <v>0</v>
      </c>
      <c r="I28" s="6">
        <f>SUM($E21:I21)</f>
        <v>0</v>
      </c>
      <c r="J28" s="6">
        <f>SUM($E21:J21)</f>
        <v>0</v>
      </c>
      <c r="K28" s="6">
        <f>SUM($E21:K21)</f>
        <v>0</v>
      </c>
      <c r="L28" s="6">
        <f>SUM($E21:L21)</f>
        <v>0</v>
      </c>
      <c r="M28" s="6">
        <f>SUM($E21:M21)</f>
        <v>0</v>
      </c>
      <c r="N28" s="6">
        <f>SUM($E21:N21)</f>
        <v>0</v>
      </c>
      <c r="O28" s="6">
        <f>SUM($E21:O21)</f>
        <v>0</v>
      </c>
      <c r="P28" s="6">
        <f>SUM($E21:P21)</f>
        <v>0</v>
      </c>
      <c r="Q28" s="6">
        <f>SUM(E28:P28)</f>
        <v>0</v>
      </c>
    </row>
    <row r="29" spans="3:17">
      <c r="D29" s="4" t="str">
        <f>D22</f>
        <v>% realisation</v>
      </c>
      <c r="E29" s="10" t="e">
        <f t="shared" ref="E29:P29" si="3">E27/E26</f>
        <v>#DIV/0!</v>
      </c>
      <c r="F29" s="10" t="e">
        <f t="shared" si="3"/>
        <v>#DIV/0!</v>
      </c>
      <c r="G29" s="10" t="e">
        <f t="shared" si="3"/>
        <v>#DIV/0!</v>
      </c>
      <c r="H29" s="10" t="e">
        <f t="shared" si="3"/>
        <v>#DIV/0!</v>
      </c>
      <c r="I29" s="10" t="e">
        <f t="shared" si="3"/>
        <v>#DIV/0!</v>
      </c>
      <c r="J29" s="10" t="e">
        <f t="shared" si="3"/>
        <v>#DIV/0!</v>
      </c>
      <c r="K29" s="10" t="e">
        <f t="shared" si="3"/>
        <v>#DIV/0!</v>
      </c>
      <c r="L29" s="10" t="e">
        <f t="shared" si="3"/>
        <v>#DIV/0!</v>
      </c>
      <c r="M29" s="10" t="e">
        <f t="shared" si="3"/>
        <v>#DIV/0!</v>
      </c>
      <c r="N29" s="10" t="e">
        <f t="shared" si="3"/>
        <v>#DIV/0!</v>
      </c>
      <c r="O29" s="10" t="e">
        <f t="shared" si="3"/>
        <v>#DIV/0!</v>
      </c>
      <c r="P29" s="10" t="e">
        <f t="shared" si="3"/>
        <v>#DIV/0!</v>
      </c>
      <c r="Q29" s="6" t="e">
        <f>SUM(E29:P29)</f>
        <v>#DIV/0!</v>
      </c>
    </row>
    <row r="30" spans="3:17">
      <c r="D30" s="4" t="str">
        <f>D23</f>
        <v>Actual 24/25</v>
      </c>
      <c r="E30" s="6">
        <f>SUM($E23:E23)</f>
        <v>0</v>
      </c>
      <c r="F30" s="6">
        <f>SUM($E23:F23)</f>
        <v>185</v>
      </c>
      <c r="G30" s="6">
        <f>SUM($E23:G23)</f>
        <v>185</v>
      </c>
      <c r="H30" s="6">
        <f>SUM($E23:H23)</f>
        <v>185</v>
      </c>
      <c r="I30" s="6">
        <f>SUM($E23:I23)</f>
        <v>185</v>
      </c>
      <c r="J30" s="6">
        <f>SUM($E23:J23)</f>
        <v>185</v>
      </c>
      <c r="K30" s="6">
        <f>SUM($E23:K23)</f>
        <v>185</v>
      </c>
      <c r="L30" s="6">
        <f>SUM($E23:L23)</f>
        <v>185</v>
      </c>
      <c r="M30" s="6">
        <f>SUM($E23:M23)</f>
        <v>185</v>
      </c>
      <c r="N30" s="6">
        <f>SUM($E23:N23)</f>
        <v>185</v>
      </c>
      <c r="O30" s="6">
        <f>SUM($E23:O23)</f>
        <v>185</v>
      </c>
      <c r="P30" s="6">
        <f>SUM($E23:P23)</f>
        <v>185</v>
      </c>
    </row>
  </sheetData>
  <mergeCells count="2">
    <mergeCell ref="J4:Q8"/>
    <mergeCell ref="J10:Q15"/>
  </mergeCells>
  <conditionalFormatting sqref="C3">
    <cfRule type="expression" dxfId="164" priority="2">
      <formula>S4&lt;S6</formula>
    </cfRule>
  </conditionalFormatting>
  <conditionalFormatting sqref="C4">
    <cfRule type="expression" dxfId="163" priority="1">
      <formula>AND(S4&gt;=S6,S4&lt;S5)</formula>
    </cfRule>
  </conditionalFormatting>
  <conditionalFormatting sqref="C5">
    <cfRule type="expression" dxfId="162" priority="3">
      <formula>S4&gt;=S5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95809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1">
    <tabColor rgb="FFFFC000"/>
  </sheetPr>
  <dimension ref="A1:T30"/>
  <sheetViews>
    <sheetView workbookViewId="0">
      <selection activeCell="B1" sqref="B1:C1"/>
    </sheetView>
  </sheetViews>
  <sheetFormatPr defaultColWidth="9.1796875" defaultRowHeight="14.5"/>
  <cols>
    <col min="1" max="1" width="9.1796875" style="4"/>
    <col min="2" max="2" width="15.26953125" style="4" customWidth="1"/>
    <col min="3" max="3" width="22.179687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>
      <c r="A1" s="5" t="s">
        <v>5</v>
      </c>
      <c r="B1" s="5" t="str">
        <f>'Dashboard Production Quality'!A119</f>
        <v>15c</v>
      </c>
      <c r="C1" s="5" t="str">
        <f>'Dashboard Production Quality'!B119</f>
        <v>Power Grid</v>
      </c>
      <c r="D1" s="5" t="str">
        <f>'Dashboard Production Quality'!C110</f>
        <v>KWH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20">
      <c r="A2" s="4" t="s">
        <v>15</v>
      </c>
      <c r="C2" s="4" t="s">
        <v>16</v>
      </c>
      <c r="R2" s="7"/>
    </row>
    <row r="3" spans="1:20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27">
        <f>INDEX(E27:P27,Actual_month)</f>
        <v>0</v>
      </c>
      <c r="T4" s="26"/>
    </row>
    <row r="5" spans="1:20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26">
        <f>INDEX(E26:P26,Actual_month)</f>
        <v>0</v>
      </c>
      <c r="T5" s="26"/>
    </row>
    <row r="6" spans="1:20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26">
        <f>+S5*R6</f>
        <v>0</v>
      </c>
      <c r="T6" s="26"/>
    </row>
    <row r="7" spans="1:20">
      <c r="J7" s="199"/>
      <c r="K7" s="200"/>
      <c r="L7" s="200"/>
      <c r="M7" s="200"/>
      <c r="N7" s="200"/>
      <c r="O7" s="200"/>
      <c r="P7" s="200"/>
      <c r="Q7" s="201"/>
    </row>
    <row r="8" spans="1:20" ht="15" thickBot="1">
      <c r="J8" s="202"/>
      <c r="K8" s="203"/>
      <c r="L8" s="203"/>
      <c r="M8" s="203"/>
      <c r="N8" s="203"/>
      <c r="O8" s="203"/>
      <c r="P8" s="203"/>
      <c r="Q8" s="204"/>
    </row>
    <row r="9" spans="1:20" ht="15" thickBot="1">
      <c r="J9" s="4" t="s">
        <v>14</v>
      </c>
    </row>
    <row r="10" spans="1:20">
      <c r="J10" s="196"/>
      <c r="K10" s="197"/>
      <c r="L10" s="197"/>
      <c r="M10" s="197"/>
      <c r="N10" s="197"/>
      <c r="O10" s="197"/>
      <c r="P10" s="197"/>
      <c r="Q10" s="198"/>
    </row>
    <row r="11" spans="1:20">
      <c r="J11" s="199"/>
      <c r="K11" s="200"/>
      <c r="L11" s="200"/>
      <c r="M11" s="200"/>
      <c r="N11" s="200"/>
      <c r="O11" s="200"/>
      <c r="P11" s="200"/>
      <c r="Q11" s="201"/>
    </row>
    <row r="12" spans="1:20">
      <c r="J12" s="199"/>
      <c r="K12" s="200"/>
      <c r="L12" s="200"/>
      <c r="M12" s="200"/>
      <c r="N12" s="200"/>
      <c r="O12" s="200"/>
      <c r="P12" s="200"/>
      <c r="Q12" s="201"/>
    </row>
    <row r="13" spans="1:20">
      <c r="J13" s="199"/>
      <c r="K13" s="200"/>
      <c r="L13" s="200"/>
      <c r="M13" s="200"/>
      <c r="N13" s="200"/>
      <c r="O13" s="200"/>
      <c r="P13" s="200"/>
      <c r="Q13" s="201"/>
    </row>
    <row r="14" spans="1:20">
      <c r="J14" s="199"/>
      <c r="K14" s="200"/>
      <c r="L14" s="200"/>
      <c r="M14" s="200"/>
      <c r="N14" s="200"/>
      <c r="O14" s="200"/>
      <c r="P14" s="200"/>
      <c r="Q14" s="201"/>
    </row>
    <row r="15" spans="1:20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12" t="s">
        <v>0</v>
      </c>
    </row>
    <row r="19" spans="3:17">
      <c r="D19" s="4" t="str">
        <f>'KPI 1a'!D19</f>
        <v>Budget 25/26</v>
      </c>
      <c r="E19" s="6">
        <f>Budget2526!E111</f>
        <v>0</v>
      </c>
      <c r="F19" s="6">
        <f>Budget2526!F111</f>
        <v>0</v>
      </c>
      <c r="G19" s="6">
        <f>Budget2526!G111</f>
        <v>0</v>
      </c>
      <c r="H19" s="6">
        <f>Budget2526!H111</f>
        <v>0</v>
      </c>
      <c r="I19" s="6">
        <f>Budget2526!I111</f>
        <v>0</v>
      </c>
      <c r="J19" s="6">
        <f>Budget2526!J111</f>
        <v>0</v>
      </c>
      <c r="K19" s="6">
        <f>Budget2526!K111</f>
        <v>0</v>
      </c>
      <c r="L19" s="6">
        <f>Budget2526!L111</f>
        <v>0</v>
      </c>
      <c r="M19" s="6">
        <f>Budget2526!M111</f>
        <v>0</v>
      </c>
      <c r="N19" s="6">
        <f>Budget2526!N111</f>
        <v>0</v>
      </c>
      <c r="O19" s="6">
        <f>Budget2526!O111</f>
        <v>0</v>
      </c>
      <c r="P19" s="6">
        <f>Budget2526!P111</f>
        <v>0</v>
      </c>
      <c r="Q19" s="6">
        <f>SUM(E19:P19)</f>
        <v>0</v>
      </c>
    </row>
    <row r="20" spans="3:17">
      <c r="D20" s="4" t="str">
        <f>'KPI 1a'!D20</f>
        <v>Actual 25/26</v>
      </c>
      <c r="E20" s="6">
        <f>'ACTUAL 2526'!D111</f>
        <v>0</v>
      </c>
      <c r="F20" s="6">
        <f>'ACTUAL 2526'!E111</f>
        <v>0</v>
      </c>
      <c r="G20" s="6">
        <f>'ACTUAL 2526'!F111</f>
        <v>0</v>
      </c>
      <c r="H20" s="6">
        <f>'ACTUAL 2526'!G111</f>
        <v>0</v>
      </c>
      <c r="I20" s="6">
        <f>'ACTUAL 2526'!H111</f>
        <v>0</v>
      </c>
      <c r="J20" s="6">
        <f>'ACTUAL 2526'!I111</f>
        <v>0</v>
      </c>
      <c r="K20" s="6">
        <f>'ACTUAL 2526'!J111</f>
        <v>0</v>
      </c>
      <c r="L20" s="6">
        <f>'ACTUAL 2526'!K111</f>
        <v>0</v>
      </c>
      <c r="M20" s="6">
        <f>'ACTUAL 2526'!L111</f>
        <v>0</v>
      </c>
      <c r="N20" s="6">
        <f>'ACTUAL 2526'!M111</f>
        <v>0</v>
      </c>
      <c r="O20" s="6">
        <f>'ACTUAL 2526'!N111</f>
        <v>0</v>
      </c>
      <c r="P20" s="6">
        <f>'ACTUAL 2526'!O111</f>
        <v>0</v>
      </c>
      <c r="Q20" s="6">
        <f>SUM(E20:P20)</f>
        <v>0</v>
      </c>
    </row>
    <row r="21" spans="3:17">
      <c r="D21" s="4" t="str">
        <f>'KPI 1a'!D21</f>
        <v>Difference</v>
      </c>
      <c r="E21" s="6">
        <f>IF(E20=0,0,E20-E19)</f>
        <v>0</v>
      </c>
      <c r="F21" s="6">
        <f t="shared" ref="F21:P21" si="0">IF(F20=0,0,F20-F19)</f>
        <v>0</v>
      </c>
      <c r="G21" s="6">
        <f t="shared" si="0"/>
        <v>0</v>
      </c>
      <c r="H21" s="6">
        <f t="shared" si="0"/>
        <v>0</v>
      </c>
      <c r="I21" s="6">
        <f t="shared" si="0"/>
        <v>0</v>
      </c>
      <c r="J21" s="6">
        <f t="shared" si="0"/>
        <v>0</v>
      </c>
      <c r="K21" s="6">
        <f t="shared" si="0"/>
        <v>0</v>
      </c>
      <c r="L21" s="6">
        <f t="shared" si="0"/>
        <v>0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0</v>
      </c>
    </row>
    <row r="22" spans="3:17">
      <c r="D22" s="4" t="str">
        <f>'KPI 1a'!D22</f>
        <v>% realisation</v>
      </c>
      <c r="E22" s="10" t="e">
        <f>E20/E19</f>
        <v>#DIV/0!</v>
      </c>
      <c r="F22" s="10" t="e">
        <f t="shared" ref="F22:P22" si="1">F20/F19</f>
        <v>#DIV/0!</v>
      </c>
      <c r="G22" s="10" t="e">
        <f t="shared" si="1"/>
        <v>#DIV/0!</v>
      </c>
      <c r="H22" s="10" t="e">
        <f t="shared" si="1"/>
        <v>#DIV/0!</v>
      </c>
      <c r="I22" s="10" t="e">
        <f t="shared" si="1"/>
        <v>#DIV/0!</v>
      </c>
      <c r="J22" s="10" t="e">
        <f t="shared" si="1"/>
        <v>#DIV/0!</v>
      </c>
      <c r="K22" s="10" t="e">
        <f t="shared" si="1"/>
        <v>#DIV/0!</v>
      </c>
      <c r="L22" s="10" t="e">
        <f t="shared" si="1"/>
        <v>#DIV/0!</v>
      </c>
      <c r="M22" s="10" t="e">
        <f t="shared" si="1"/>
        <v>#DIV/0!</v>
      </c>
      <c r="N22" s="10" t="e">
        <f t="shared" si="1"/>
        <v>#DIV/0!</v>
      </c>
      <c r="O22" s="10" t="e">
        <f t="shared" si="1"/>
        <v>#DIV/0!</v>
      </c>
      <c r="P22" s="10" t="e">
        <f t="shared" si="1"/>
        <v>#DIV/0!</v>
      </c>
      <c r="Q22" s="6" t="e">
        <f>SUM(E22:P22)</f>
        <v>#DIV/0!</v>
      </c>
    </row>
    <row r="23" spans="3:17">
      <c r="D23" s="4" t="str">
        <f>'KPI 1a'!D23</f>
        <v>Actual 24/25</v>
      </c>
      <c r="E23" s="69">
        <f>Actual2425!D98</f>
        <v>0</v>
      </c>
      <c r="F23" s="69">
        <f>Actual2425!E98</f>
        <v>0</v>
      </c>
      <c r="G23" s="69">
        <f>Actual2425!F98</f>
        <v>0</v>
      </c>
      <c r="H23" s="69">
        <f>Actual2425!G98</f>
        <v>0</v>
      </c>
      <c r="I23" s="69">
        <f>Actual2425!H98</f>
        <v>0</v>
      </c>
      <c r="J23" s="69">
        <f>Actual2425!I98</f>
        <v>0</v>
      </c>
      <c r="K23" s="69">
        <f>Actual2425!J98</f>
        <v>0</v>
      </c>
      <c r="L23" s="69">
        <f>Actual2425!K98</f>
        <v>0</v>
      </c>
      <c r="M23" s="69">
        <f>Actual2425!L98</f>
        <v>0</v>
      </c>
      <c r="N23" s="69">
        <f>Actual2425!M98</f>
        <v>0</v>
      </c>
      <c r="O23" s="69">
        <f>Actual2425!N98</f>
        <v>0</v>
      </c>
      <c r="P23" s="69">
        <f>Actual2425!O98</f>
        <v>0</v>
      </c>
      <c r="Q23" s="69"/>
    </row>
    <row r="24" spans="3:17"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</row>
    <row r="25" spans="3:17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>
      <c r="D26" s="4" t="str">
        <f>D19</f>
        <v>Budget 25/26</v>
      </c>
      <c r="E26" s="6">
        <f>+E19</f>
        <v>0</v>
      </c>
      <c r="F26" s="6">
        <f>+F19+E26</f>
        <v>0</v>
      </c>
      <c r="G26" s="6">
        <f>F26+G19</f>
        <v>0</v>
      </c>
      <c r="H26" s="6">
        <f>+H19+G26</f>
        <v>0</v>
      </c>
      <c r="I26" s="6">
        <f>H26+I19</f>
        <v>0</v>
      </c>
      <c r="J26" s="6">
        <f>+J19+I26</f>
        <v>0</v>
      </c>
      <c r="K26" s="6">
        <f>J26+K19</f>
        <v>0</v>
      </c>
      <c r="L26" s="6">
        <f>+L19+K26</f>
        <v>0</v>
      </c>
      <c r="M26" s="6">
        <f>L26+M19</f>
        <v>0</v>
      </c>
      <c r="N26" s="6">
        <f>+N19+M26</f>
        <v>0</v>
      </c>
      <c r="O26" s="6">
        <f>N26+O19</f>
        <v>0</v>
      </c>
      <c r="P26" s="6">
        <f>+P19+O26</f>
        <v>0</v>
      </c>
      <c r="Q26" s="6">
        <f>SUM(E26:P26)</f>
        <v>0</v>
      </c>
    </row>
    <row r="27" spans="3:17">
      <c r="D27" s="4" t="str">
        <f>D20</f>
        <v>Actual 25/26</v>
      </c>
      <c r="E27" s="6">
        <f>+E20</f>
        <v>0</v>
      </c>
      <c r="F27" s="6">
        <f>+F20+E27</f>
        <v>0</v>
      </c>
      <c r="G27" s="6">
        <f>+G20+F27</f>
        <v>0</v>
      </c>
      <c r="H27" s="6">
        <f>+H20+G27</f>
        <v>0</v>
      </c>
      <c r="I27" s="6">
        <f>+I20+H27</f>
        <v>0</v>
      </c>
      <c r="J27" s="6">
        <f>+J20+I27</f>
        <v>0</v>
      </c>
      <c r="K27" s="6">
        <f>+K20+J27</f>
        <v>0</v>
      </c>
      <c r="L27" s="6">
        <f>+L20+K27</f>
        <v>0</v>
      </c>
      <c r="M27" s="6">
        <f>+M20+L27</f>
        <v>0</v>
      </c>
      <c r="N27" s="6">
        <f>+N20+M27</f>
        <v>0</v>
      </c>
      <c r="O27" s="6">
        <f>+O20+N27</f>
        <v>0</v>
      </c>
      <c r="P27" s="6">
        <f>+P20+O27</f>
        <v>0</v>
      </c>
      <c r="Q27" s="6">
        <f>SUM(E27:P27)</f>
        <v>0</v>
      </c>
    </row>
    <row r="28" spans="3:17">
      <c r="D28" s="4" t="str">
        <f>D21</f>
        <v>Difference</v>
      </c>
      <c r="E28" s="6">
        <f>SUM($E21:E21)</f>
        <v>0</v>
      </c>
      <c r="F28" s="6">
        <f>SUM($E21:F21)</f>
        <v>0</v>
      </c>
      <c r="G28" s="6">
        <f>SUM($E21:G21)</f>
        <v>0</v>
      </c>
      <c r="H28" s="6">
        <f>SUM($E21:H21)</f>
        <v>0</v>
      </c>
      <c r="I28" s="6">
        <f>SUM($E21:I21)</f>
        <v>0</v>
      </c>
      <c r="J28" s="6">
        <f>SUM($E21:J21)</f>
        <v>0</v>
      </c>
      <c r="K28" s="6">
        <f>SUM($E21:K21)</f>
        <v>0</v>
      </c>
      <c r="L28" s="6">
        <f>SUM($E21:L21)</f>
        <v>0</v>
      </c>
      <c r="M28" s="6">
        <f>SUM($E21:M21)</f>
        <v>0</v>
      </c>
      <c r="N28" s="6">
        <f>SUM($E21:N21)</f>
        <v>0</v>
      </c>
      <c r="O28" s="6">
        <f>SUM($E21:O21)</f>
        <v>0</v>
      </c>
      <c r="P28" s="6">
        <f>SUM($E21:P21)</f>
        <v>0</v>
      </c>
      <c r="Q28" s="6">
        <f>SUM(E28:P28)</f>
        <v>0</v>
      </c>
    </row>
    <row r="29" spans="3:17">
      <c r="D29" s="4" t="str">
        <f>D22</f>
        <v>% realisation</v>
      </c>
      <c r="E29" s="10" t="e">
        <f t="shared" ref="E29:P29" si="3">E27/E26</f>
        <v>#DIV/0!</v>
      </c>
      <c r="F29" s="10" t="e">
        <f t="shared" si="3"/>
        <v>#DIV/0!</v>
      </c>
      <c r="G29" s="10" t="e">
        <f t="shared" si="3"/>
        <v>#DIV/0!</v>
      </c>
      <c r="H29" s="10" t="e">
        <f t="shared" si="3"/>
        <v>#DIV/0!</v>
      </c>
      <c r="I29" s="10" t="e">
        <f t="shared" si="3"/>
        <v>#DIV/0!</v>
      </c>
      <c r="J29" s="10" t="e">
        <f t="shared" si="3"/>
        <v>#DIV/0!</v>
      </c>
      <c r="K29" s="10" t="e">
        <f t="shared" si="3"/>
        <v>#DIV/0!</v>
      </c>
      <c r="L29" s="10" t="e">
        <f t="shared" si="3"/>
        <v>#DIV/0!</v>
      </c>
      <c r="M29" s="10" t="e">
        <f t="shared" si="3"/>
        <v>#DIV/0!</v>
      </c>
      <c r="N29" s="10" t="e">
        <f t="shared" si="3"/>
        <v>#DIV/0!</v>
      </c>
      <c r="O29" s="10" t="e">
        <f t="shared" si="3"/>
        <v>#DIV/0!</v>
      </c>
      <c r="P29" s="10" t="e">
        <f t="shared" si="3"/>
        <v>#DIV/0!</v>
      </c>
      <c r="Q29" s="6" t="e">
        <f>SUM(E29:P29)</f>
        <v>#DIV/0!</v>
      </c>
    </row>
    <row r="30" spans="3:17">
      <c r="D30" s="4" t="str">
        <f>D23</f>
        <v>Actual 24/25</v>
      </c>
      <c r="E30" s="6">
        <f>SUM($E23:E23)</f>
        <v>0</v>
      </c>
      <c r="F30" s="6">
        <f>SUM($E23:F23)</f>
        <v>0</v>
      </c>
      <c r="G30" s="6">
        <f>SUM($E23:G23)</f>
        <v>0</v>
      </c>
      <c r="H30" s="6">
        <f>SUM($E23:H23)</f>
        <v>0</v>
      </c>
      <c r="I30" s="6">
        <f>SUM($E23:I23)</f>
        <v>0</v>
      </c>
      <c r="J30" s="6">
        <f>SUM($E23:J23)</f>
        <v>0</v>
      </c>
      <c r="K30" s="6">
        <f>SUM($E23:K23)</f>
        <v>0</v>
      </c>
      <c r="L30" s="6">
        <f>SUM($E23:L23)</f>
        <v>0</v>
      </c>
      <c r="M30" s="6">
        <f>SUM($E23:M23)</f>
        <v>0</v>
      </c>
      <c r="N30" s="6">
        <f>SUM($E23:N23)</f>
        <v>0</v>
      </c>
      <c r="O30" s="6">
        <f>SUM($E23:O23)</f>
        <v>0</v>
      </c>
      <c r="P30" s="6">
        <f>SUM($E23:P23)</f>
        <v>0</v>
      </c>
    </row>
  </sheetData>
  <mergeCells count="2">
    <mergeCell ref="J4:Q8"/>
    <mergeCell ref="J10:Q15"/>
  </mergeCells>
  <conditionalFormatting sqref="C3">
    <cfRule type="expression" dxfId="161" priority="2">
      <formula>S4&lt;S6</formula>
    </cfRule>
  </conditionalFormatting>
  <conditionalFormatting sqref="C4">
    <cfRule type="expression" dxfId="160" priority="1">
      <formula>AND(S4&gt;=S6,S4&lt;S5)</formula>
    </cfRule>
  </conditionalFormatting>
  <conditionalFormatting sqref="C5">
    <cfRule type="expression" dxfId="159" priority="3">
      <formula>S4&gt;=S5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752065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6">
    <tabColor rgb="FFFFC000"/>
  </sheetPr>
  <dimension ref="A1:T30"/>
  <sheetViews>
    <sheetView workbookViewId="0">
      <selection activeCell="C2" sqref="C2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>
      <c r="A1" s="5" t="s">
        <v>5</v>
      </c>
      <c r="B1" s="5" t="str">
        <f>'Dashboard Production Quality'!A120</f>
        <v>15d</v>
      </c>
      <c r="C1" s="5" t="str">
        <f>'Dashboard Production Quality'!B120</f>
        <v xml:space="preserve">Power Solar 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20">
      <c r="A2" s="4" t="s">
        <v>15</v>
      </c>
      <c r="C2" s="4" t="s">
        <v>16</v>
      </c>
      <c r="R2" s="7"/>
    </row>
    <row r="3" spans="1:20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27">
        <f>INDEX(E26:P26,Actual_month)</f>
        <v>0</v>
      </c>
      <c r="T4" s="26"/>
    </row>
    <row r="5" spans="1:20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26">
        <f>INDEX(E25:P25,Actual_month)</f>
        <v>0</v>
      </c>
      <c r="T5" s="26"/>
    </row>
    <row r="6" spans="1:20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26">
        <f>+S5*R6</f>
        <v>0</v>
      </c>
      <c r="T6" s="26"/>
    </row>
    <row r="7" spans="1:20">
      <c r="J7" s="199"/>
      <c r="K7" s="200"/>
      <c r="L7" s="200"/>
      <c r="M7" s="200"/>
      <c r="N7" s="200"/>
      <c r="O7" s="200"/>
      <c r="P7" s="200"/>
      <c r="Q7" s="201"/>
    </row>
    <row r="8" spans="1:20" ht="15" thickBot="1">
      <c r="J8" s="202"/>
      <c r="K8" s="203"/>
      <c r="L8" s="203"/>
      <c r="M8" s="203"/>
      <c r="N8" s="203"/>
      <c r="O8" s="203"/>
      <c r="P8" s="203"/>
      <c r="Q8" s="204"/>
    </row>
    <row r="9" spans="1:20" ht="15" thickBot="1">
      <c r="J9" s="4" t="s">
        <v>14</v>
      </c>
    </row>
    <row r="10" spans="1:20">
      <c r="J10" s="196"/>
      <c r="K10" s="197"/>
      <c r="L10" s="197"/>
      <c r="M10" s="197"/>
      <c r="N10" s="197"/>
      <c r="O10" s="197"/>
      <c r="P10" s="197"/>
      <c r="Q10" s="198"/>
    </row>
    <row r="11" spans="1:20">
      <c r="J11" s="199"/>
      <c r="K11" s="200"/>
      <c r="L11" s="200"/>
      <c r="M11" s="200"/>
      <c r="N11" s="200"/>
      <c r="O11" s="200"/>
      <c r="P11" s="200"/>
      <c r="Q11" s="201"/>
    </row>
    <row r="12" spans="1:20">
      <c r="J12" s="199"/>
      <c r="K12" s="200"/>
      <c r="L12" s="200"/>
      <c r="M12" s="200"/>
      <c r="N12" s="200"/>
      <c r="O12" s="200"/>
      <c r="P12" s="200"/>
      <c r="Q12" s="201"/>
    </row>
    <row r="13" spans="1:20">
      <c r="J13" s="199"/>
      <c r="K13" s="200"/>
      <c r="L13" s="200"/>
      <c r="M13" s="200"/>
      <c r="N13" s="200"/>
      <c r="O13" s="200"/>
      <c r="P13" s="200"/>
      <c r="Q13" s="201"/>
    </row>
    <row r="14" spans="1:20">
      <c r="J14" s="199"/>
      <c r="K14" s="200"/>
      <c r="L14" s="200"/>
      <c r="M14" s="200"/>
      <c r="N14" s="200"/>
      <c r="O14" s="200"/>
      <c r="P14" s="200"/>
      <c r="Q14" s="201"/>
    </row>
    <row r="15" spans="1:20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12" t="s">
        <v>0</v>
      </c>
    </row>
    <row r="19" spans="3:17">
      <c r="D19" s="4" t="str">
        <f>'KPI 1a'!D19</f>
        <v>Budget 25/26</v>
      </c>
      <c r="E19" s="6">
        <f>Budget2526!E112</f>
        <v>0</v>
      </c>
      <c r="F19" s="6">
        <f>Budget2526!F112</f>
        <v>0</v>
      </c>
      <c r="G19" s="6">
        <f>Budget2526!G112</f>
        <v>0</v>
      </c>
      <c r="H19" s="6">
        <f>Budget2526!H112</f>
        <v>0</v>
      </c>
      <c r="I19" s="6">
        <f>Budget2526!I112</f>
        <v>0</v>
      </c>
      <c r="J19" s="6">
        <f>Budget2526!J112</f>
        <v>0</v>
      </c>
      <c r="K19" s="6">
        <f>Budget2526!K112</f>
        <v>0</v>
      </c>
      <c r="L19" s="6">
        <f>Budget2526!L112</f>
        <v>0</v>
      </c>
      <c r="M19" s="6">
        <f>Budget2526!M112</f>
        <v>0</v>
      </c>
      <c r="N19" s="6">
        <f>Budget2526!N112</f>
        <v>0</v>
      </c>
      <c r="O19" s="6">
        <f>Budget2526!O112</f>
        <v>0</v>
      </c>
      <c r="P19" s="6">
        <f>Budget2526!P112</f>
        <v>0</v>
      </c>
      <c r="Q19" s="6">
        <f>SUM(E19:P19)</f>
        <v>0</v>
      </c>
    </row>
    <row r="20" spans="3:17">
      <c r="D20" s="4" t="str">
        <f>'KPI 1a'!D20</f>
        <v>Actual 25/26</v>
      </c>
      <c r="E20" s="6">
        <f>'ACTUAL 2526'!D112</f>
        <v>0</v>
      </c>
      <c r="F20" s="6">
        <f>'ACTUAL 2526'!E112</f>
        <v>0</v>
      </c>
      <c r="G20" s="6">
        <f>'ACTUAL 2526'!F112</f>
        <v>0</v>
      </c>
      <c r="H20" s="6">
        <f>'ACTUAL 2526'!G112</f>
        <v>0</v>
      </c>
      <c r="I20" s="6">
        <f>'ACTUAL 2526'!H112</f>
        <v>0</v>
      </c>
      <c r="J20" s="6">
        <f>'ACTUAL 2526'!I112</f>
        <v>0</v>
      </c>
      <c r="K20" s="6">
        <f>'ACTUAL 2526'!J112</f>
        <v>0</v>
      </c>
      <c r="L20" s="6">
        <f>'ACTUAL 2526'!K112</f>
        <v>0</v>
      </c>
      <c r="M20" s="6">
        <f>'ACTUAL 2526'!L112</f>
        <v>0</v>
      </c>
      <c r="N20" s="6">
        <f>'ACTUAL 2526'!M112</f>
        <v>0</v>
      </c>
      <c r="O20" s="6">
        <f>'ACTUAL 2526'!N112</f>
        <v>0</v>
      </c>
      <c r="P20" s="6">
        <f>'ACTUAL 2526'!O112</f>
        <v>0</v>
      </c>
      <c r="Q20" s="6">
        <f>SUM(E20:P20)</f>
        <v>0</v>
      </c>
    </row>
    <row r="21" spans="3:17">
      <c r="D21" s="4" t="str">
        <f>'KPI 1a'!D21</f>
        <v>Difference</v>
      </c>
      <c r="E21" s="6">
        <f>IF(E20=0,0,E20-E19)</f>
        <v>0</v>
      </c>
      <c r="F21" s="6">
        <f t="shared" ref="F21:P21" si="0">IF(F20=0,0,F20-F19)</f>
        <v>0</v>
      </c>
      <c r="G21" s="6">
        <f t="shared" si="0"/>
        <v>0</v>
      </c>
      <c r="H21" s="6">
        <f t="shared" si="0"/>
        <v>0</v>
      </c>
      <c r="I21" s="6">
        <f t="shared" si="0"/>
        <v>0</v>
      </c>
      <c r="J21" s="6">
        <f t="shared" si="0"/>
        <v>0</v>
      </c>
      <c r="K21" s="6">
        <f t="shared" si="0"/>
        <v>0</v>
      </c>
      <c r="L21" s="6">
        <f t="shared" si="0"/>
        <v>0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0</v>
      </c>
    </row>
    <row r="22" spans="3:17">
      <c r="D22" s="4" t="str">
        <f>'KPI 1a'!D22</f>
        <v>% realisation</v>
      </c>
      <c r="E22" s="10" t="e">
        <f>E20/E19</f>
        <v>#DIV/0!</v>
      </c>
      <c r="F22" s="10" t="e">
        <f t="shared" ref="F22:P22" si="1">F20/F19</f>
        <v>#DIV/0!</v>
      </c>
      <c r="G22" s="10" t="e">
        <f t="shared" si="1"/>
        <v>#DIV/0!</v>
      </c>
      <c r="H22" s="10" t="e">
        <f t="shared" si="1"/>
        <v>#DIV/0!</v>
      </c>
      <c r="I22" s="10" t="e">
        <f t="shared" si="1"/>
        <v>#DIV/0!</v>
      </c>
      <c r="J22" s="10" t="e">
        <f t="shared" si="1"/>
        <v>#DIV/0!</v>
      </c>
      <c r="K22" s="10" t="e">
        <f t="shared" si="1"/>
        <v>#DIV/0!</v>
      </c>
      <c r="L22" s="10" t="e">
        <f t="shared" si="1"/>
        <v>#DIV/0!</v>
      </c>
      <c r="M22" s="10" t="e">
        <f t="shared" si="1"/>
        <v>#DIV/0!</v>
      </c>
      <c r="N22" s="10" t="e">
        <f t="shared" si="1"/>
        <v>#DIV/0!</v>
      </c>
      <c r="O22" s="10" t="e">
        <f t="shared" si="1"/>
        <v>#DIV/0!</v>
      </c>
      <c r="P22" s="10" t="e">
        <f t="shared" si="1"/>
        <v>#DIV/0!</v>
      </c>
      <c r="Q22" s="6" t="e">
        <f>SUM(E22:P22)</f>
        <v>#DIV/0!</v>
      </c>
    </row>
    <row r="23" spans="3:17">
      <c r="D23" s="4" t="str">
        <f>'KPI 1a'!D23</f>
        <v>Actual 24/25</v>
      </c>
      <c r="E23" s="69">
        <f>Actual2425!D98</f>
        <v>0</v>
      </c>
      <c r="F23" s="69">
        <f>Actual2425!E98</f>
        <v>0</v>
      </c>
      <c r="G23" s="69">
        <f>Actual2425!F98</f>
        <v>0</v>
      </c>
      <c r="H23" s="69">
        <f>Actual2425!G98</f>
        <v>0</v>
      </c>
      <c r="I23" s="69">
        <f>Actual2425!H98</f>
        <v>0</v>
      </c>
      <c r="J23" s="69">
        <f>Actual2425!I98</f>
        <v>0</v>
      </c>
      <c r="K23" s="69">
        <f>Actual2425!J98</f>
        <v>0</v>
      </c>
      <c r="L23" s="69">
        <f>Actual2425!K98</f>
        <v>0</v>
      </c>
      <c r="M23" s="69">
        <f>Actual2425!L98</f>
        <v>0</v>
      </c>
      <c r="N23" s="69">
        <f>Actual2425!M98</f>
        <v>0</v>
      </c>
      <c r="O23" s="69">
        <f>Actual2425!N98</f>
        <v>0</v>
      </c>
      <c r="P23" s="69">
        <f>Actual2425!O98</f>
        <v>0</v>
      </c>
      <c r="Q23" s="69">
        <f>Actual2021!P32</f>
        <v>0</v>
      </c>
    </row>
    <row r="24" spans="3:17">
      <c r="C24" s="8" t="s">
        <v>4</v>
      </c>
      <c r="E24" s="12">
        <f>E18</f>
        <v>45839</v>
      </c>
      <c r="F24" s="12">
        <f t="shared" ref="F24:Q24" si="2">F18</f>
        <v>45870</v>
      </c>
      <c r="G24" s="12">
        <f t="shared" si="2"/>
        <v>45901</v>
      </c>
      <c r="H24" s="12">
        <f t="shared" si="2"/>
        <v>45931</v>
      </c>
      <c r="I24" s="12">
        <f t="shared" si="2"/>
        <v>45962</v>
      </c>
      <c r="J24" s="12">
        <f t="shared" si="2"/>
        <v>45992</v>
      </c>
      <c r="K24" s="12">
        <f t="shared" si="2"/>
        <v>46023</v>
      </c>
      <c r="L24" s="12">
        <f t="shared" si="2"/>
        <v>46054</v>
      </c>
      <c r="M24" s="12">
        <f t="shared" si="2"/>
        <v>46082</v>
      </c>
      <c r="N24" s="12">
        <f t="shared" si="2"/>
        <v>46113</v>
      </c>
      <c r="O24" s="12">
        <f t="shared" si="2"/>
        <v>46143</v>
      </c>
      <c r="P24" s="12">
        <f t="shared" si="2"/>
        <v>46174</v>
      </c>
      <c r="Q24" s="12" t="str">
        <f t="shared" si="2"/>
        <v>Total</v>
      </c>
    </row>
    <row r="25" spans="3:17">
      <c r="D25" s="4" t="str">
        <f>D19</f>
        <v>Budget 25/26</v>
      </c>
      <c r="E25" s="6">
        <f>+E19</f>
        <v>0</v>
      </c>
      <c r="F25" s="6">
        <f>+F19+E25</f>
        <v>0</v>
      </c>
      <c r="G25" s="6">
        <f>F25+G19</f>
        <v>0</v>
      </c>
      <c r="H25" s="6">
        <f>+H19+G25</f>
        <v>0</v>
      </c>
      <c r="I25" s="6">
        <f>H25+I19</f>
        <v>0</v>
      </c>
      <c r="J25" s="6">
        <f>+J19+I25</f>
        <v>0</v>
      </c>
      <c r="K25" s="6">
        <f>J25+K19</f>
        <v>0</v>
      </c>
      <c r="L25" s="6">
        <f>+L19+K25</f>
        <v>0</v>
      </c>
      <c r="M25" s="6">
        <f>L25+M19</f>
        <v>0</v>
      </c>
      <c r="N25" s="6">
        <f>+N19+M25</f>
        <v>0</v>
      </c>
      <c r="O25" s="6">
        <f>N25+O19</f>
        <v>0</v>
      </c>
      <c r="P25" s="6">
        <f>+P19+O25</f>
        <v>0</v>
      </c>
      <c r="Q25" s="6">
        <f>SUM(E25:P25)</f>
        <v>0</v>
      </c>
    </row>
    <row r="26" spans="3:17">
      <c r="D26" s="4" t="str">
        <f>D20</f>
        <v>Actual 25/26</v>
      </c>
      <c r="E26" s="6">
        <f>+E20</f>
        <v>0</v>
      </c>
      <c r="F26" s="6">
        <f>E26+F20</f>
        <v>0</v>
      </c>
      <c r="G26" s="6">
        <f>F26+G20</f>
        <v>0</v>
      </c>
      <c r="H26" s="6">
        <f>G26+H20</f>
        <v>0</v>
      </c>
      <c r="I26" s="6">
        <f t="shared" ref="I26:P26" si="3">H26+I20</f>
        <v>0</v>
      </c>
      <c r="J26" s="6">
        <f t="shared" si="3"/>
        <v>0</v>
      </c>
      <c r="K26" s="6">
        <f>J26+K20</f>
        <v>0</v>
      </c>
      <c r="L26" s="6">
        <f t="shared" si="3"/>
        <v>0</v>
      </c>
      <c r="M26" s="6">
        <f t="shared" si="3"/>
        <v>0</v>
      </c>
      <c r="N26" s="6">
        <f t="shared" si="3"/>
        <v>0</v>
      </c>
      <c r="O26" s="6">
        <f t="shared" si="3"/>
        <v>0</v>
      </c>
      <c r="P26" s="6">
        <f t="shared" si="3"/>
        <v>0</v>
      </c>
      <c r="Q26" s="6">
        <f>(+P26+Q20)</f>
        <v>0</v>
      </c>
    </row>
    <row r="27" spans="3:17">
      <c r="D27" s="4" t="str">
        <f>D21</f>
        <v>Difference</v>
      </c>
      <c r="E27" s="6">
        <f>SUM($E21:E21)</f>
        <v>0</v>
      </c>
      <c r="F27" s="6">
        <f>SUM($E21:F21)</f>
        <v>0</v>
      </c>
      <c r="G27" s="6">
        <f>SUM($E21:G21)</f>
        <v>0</v>
      </c>
      <c r="H27" s="6">
        <f>SUM($E21:H21)</f>
        <v>0</v>
      </c>
      <c r="I27" s="6">
        <f>SUM($E21:I21)</f>
        <v>0</v>
      </c>
      <c r="J27" s="6">
        <f>SUM($E21:J21)</f>
        <v>0</v>
      </c>
      <c r="K27" s="6">
        <f>SUM($E21:K21)</f>
        <v>0</v>
      </c>
      <c r="L27" s="6">
        <f>SUM($E21:L21)</f>
        <v>0</v>
      </c>
      <c r="M27" s="6">
        <f>SUM($E21:M21)</f>
        <v>0</v>
      </c>
      <c r="N27" s="6">
        <f>SUM($E21:N21)</f>
        <v>0</v>
      </c>
      <c r="O27" s="6">
        <f>SUM($E21:O21)</f>
        <v>0</v>
      </c>
      <c r="P27" s="6">
        <f>SUM($E21:P21)</f>
        <v>0</v>
      </c>
      <c r="Q27" s="6">
        <f>SUM(E27:P27)</f>
        <v>0</v>
      </c>
    </row>
    <row r="28" spans="3:17">
      <c r="D28" s="4" t="str">
        <f>D22</f>
        <v>% realisation</v>
      </c>
      <c r="E28" s="10" t="e">
        <f t="shared" ref="E28:P28" si="4">E26/E25</f>
        <v>#DIV/0!</v>
      </c>
      <c r="F28" s="10" t="e">
        <f t="shared" si="4"/>
        <v>#DIV/0!</v>
      </c>
      <c r="G28" s="10" t="e">
        <f t="shared" si="4"/>
        <v>#DIV/0!</v>
      </c>
      <c r="H28" s="10" t="e">
        <f t="shared" si="4"/>
        <v>#DIV/0!</v>
      </c>
      <c r="I28" s="10" t="e">
        <f t="shared" si="4"/>
        <v>#DIV/0!</v>
      </c>
      <c r="J28" s="10" t="e">
        <f t="shared" si="4"/>
        <v>#DIV/0!</v>
      </c>
      <c r="K28" s="10" t="e">
        <f t="shared" si="4"/>
        <v>#DIV/0!</v>
      </c>
      <c r="L28" s="10" t="e">
        <f t="shared" si="4"/>
        <v>#DIV/0!</v>
      </c>
      <c r="M28" s="10" t="e">
        <f t="shared" si="4"/>
        <v>#DIV/0!</v>
      </c>
      <c r="N28" s="10" t="e">
        <f t="shared" si="4"/>
        <v>#DIV/0!</v>
      </c>
      <c r="O28" s="10" t="e">
        <f t="shared" si="4"/>
        <v>#DIV/0!</v>
      </c>
      <c r="P28" s="10" t="e">
        <f t="shared" si="4"/>
        <v>#DIV/0!</v>
      </c>
      <c r="Q28" s="6" t="e">
        <f>SUM(E28:P28)</f>
        <v>#DIV/0!</v>
      </c>
    </row>
    <row r="29" spans="3:17">
      <c r="D29" s="4" t="str">
        <f>D23</f>
        <v>Actual 24/25</v>
      </c>
      <c r="E29" s="6">
        <f>+E23</f>
        <v>0</v>
      </c>
      <c r="F29" s="6">
        <f>+F23+E29</f>
        <v>0</v>
      </c>
      <c r="G29" s="6">
        <f t="shared" ref="G29:P29" si="5">+G23+F29</f>
        <v>0</v>
      </c>
      <c r="H29" s="6">
        <f t="shared" si="5"/>
        <v>0</v>
      </c>
      <c r="I29" s="6">
        <f t="shared" si="5"/>
        <v>0</v>
      </c>
      <c r="J29" s="6">
        <f t="shared" si="5"/>
        <v>0</v>
      </c>
      <c r="K29" s="6">
        <f t="shared" si="5"/>
        <v>0</v>
      </c>
      <c r="L29" s="6">
        <f t="shared" si="5"/>
        <v>0</v>
      </c>
      <c r="M29" s="6">
        <f t="shared" si="5"/>
        <v>0</v>
      </c>
      <c r="N29" s="6">
        <f t="shared" si="5"/>
        <v>0</v>
      </c>
      <c r="O29" s="6">
        <f t="shared" si="5"/>
        <v>0</v>
      </c>
      <c r="P29" s="6">
        <f t="shared" si="5"/>
        <v>0</v>
      </c>
    </row>
    <row r="30" spans="3:17">
      <c r="D30" s="4" t="str">
        <f>'KPI 1a'!D30</f>
        <v>Actual 24/25</v>
      </c>
    </row>
  </sheetData>
  <mergeCells count="2">
    <mergeCell ref="J4:Q8"/>
    <mergeCell ref="J10:Q15"/>
  </mergeCells>
  <conditionalFormatting sqref="C3">
    <cfRule type="expression" dxfId="158" priority="2">
      <formula>S4&lt;S6</formula>
    </cfRule>
  </conditionalFormatting>
  <conditionalFormatting sqref="C4">
    <cfRule type="expression" dxfId="157" priority="1">
      <formula>AND(S4&gt;=S6,S4&lt;S5)</formula>
    </cfRule>
  </conditionalFormatting>
  <conditionalFormatting sqref="C5">
    <cfRule type="expression" dxfId="156" priority="3">
      <formula>S4&gt;=S5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813505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3">
    <tabColor rgb="FFFFC000"/>
  </sheetPr>
  <dimension ref="A1:T30"/>
  <sheetViews>
    <sheetView workbookViewId="0">
      <selection activeCell="C2" sqref="C2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>
      <c r="A1" s="5" t="s">
        <v>5</v>
      </c>
      <c r="B1" s="5" t="str">
        <f>'Dashboard Production Quality'!A121</f>
        <v>15e</v>
      </c>
      <c r="C1" s="5" t="str">
        <f>'Dashboard Production Quality'!B121</f>
        <v>Total Power Consumption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20">
      <c r="A2" s="4" t="s">
        <v>15</v>
      </c>
      <c r="C2" s="4" t="s">
        <v>16</v>
      </c>
      <c r="R2" s="7"/>
    </row>
    <row r="3" spans="1:20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27">
        <f>INDEX(E26:P26,Actual_month)</f>
        <v>0</v>
      </c>
      <c r="T4" s="26"/>
    </row>
    <row r="5" spans="1:20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26">
        <f>INDEX(E25:P25,Actual_month)</f>
        <v>0</v>
      </c>
      <c r="T5" s="26"/>
    </row>
    <row r="6" spans="1:20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26">
        <f>+S5*R6</f>
        <v>0</v>
      </c>
      <c r="T6" s="26"/>
    </row>
    <row r="7" spans="1:20">
      <c r="J7" s="199"/>
      <c r="K7" s="200"/>
      <c r="L7" s="200"/>
      <c r="M7" s="200"/>
      <c r="N7" s="200"/>
      <c r="O7" s="200"/>
      <c r="P7" s="200"/>
      <c r="Q7" s="201"/>
    </row>
    <row r="8" spans="1:20" ht="15" thickBot="1">
      <c r="J8" s="202"/>
      <c r="K8" s="203"/>
      <c r="L8" s="203"/>
      <c r="M8" s="203"/>
      <c r="N8" s="203"/>
      <c r="O8" s="203"/>
      <c r="P8" s="203"/>
      <c r="Q8" s="204"/>
    </row>
    <row r="9" spans="1:20" ht="15" thickBot="1">
      <c r="J9" s="4" t="s">
        <v>14</v>
      </c>
    </row>
    <row r="10" spans="1:20">
      <c r="J10" s="196"/>
      <c r="K10" s="197"/>
      <c r="L10" s="197"/>
      <c r="M10" s="197"/>
      <c r="N10" s="197"/>
      <c r="O10" s="197"/>
      <c r="P10" s="197"/>
      <c r="Q10" s="198"/>
    </row>
    <row r="11" spans="1:20">
      <c r="J11" s="199"/>
      <c r="K11" s="200"/>
      <c r="L11" s="200"/>
      <c r="M11" s="200"/>
      <c r="N11" s="200"/>
      <c r="O11" s="200"/>
      <c r="P11" s="200"/>
      <c r="Q11" s="201"/>
    </row>
    <row r="12" spans="1:20">
      <c r="J12" s="199"/>
      <c r="K12" s="200"/>
      <c r="L12" s="200"/>
      <c r="M12" s="200"/>
      <c r="N12" s="200"/>
      <c r="O12" s="200"/>
      <c r="P12" s="200"/>
      <c r="Q12" s="201"/>
    </row>
    <row r="13" spans="1:20">
      <c r="J13" s="199"/>
      <c r="K13" s="200"/>
      <c r="L13" s="200"/>
      <c r="M13" s="200"/>
      <c r="N13" s="200"/>
      <c r="O13" s="200"/>
      <c r="P13" s="200"/>
      <c r="Q13" s="201"/>
    </row>
    <row r="14" spans="1:20">
      <c r="J14" s="199"/>
      <c r="K14" s="200"/>
      <c r="L14" s="200"/>
      <c r="M14" s="200"/>
      <c r="N14" s="200"/>
      <c r="O14" s="200"/>
      <c r="P14" s="200"/>
      <c r="Q14" s="201"/>
    </row>
    <row r="15" spans="1:20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12" t="s">
        <v>0</v>
      </c>
    </row>
    <row r="19" spans="3:17">
      <c r="D19" s="4" t="str">
        <f>'KPI 1a'!D19</f>
        <v>Budget 25/26</v>
      </c>
      <c r="E19" s="6">
        <f>Budget2526!E113</f>
        <v>0</v>
      </c>
      <c r="F19" s="6">
        <f>Budget2526!F113</f>
        <v>0</v>
      </c>
      <c r="G19" s="6">
        <f>Budget2526!G113</f>
        <v>0</v>
      </c>
      <c r="H19" s="6">
        <f>Budget2526!H113</f>
        <v>0</v>
      </c>
      <c r="I19" s="6">
        <f>Budget2526!I113</f>
        <v>0</v>
      </c>
      <c r="J19" s="6">
        <f>Budget2526!J113</f>
        <v>0</v>
      </c>
      <c r="K19" s="6">
        <f>Budget2526!K113</f>
        <v>0</v>
      </c>
      <c r="L19" s="6">
        <f>Budget2526!L113</f>
        <v>0</v>
      </c>
      <c r="M19" s="6">
        <f>Budget2526!M113</f>
        <v>0</v>
      </c>
      <c r="N19" s="6">
        <f>Budget2526!N113</f>
        <v>0</v>
      </c>
      <c r="O19" s="6">
        <f>Budget2526!O113</f>
        <v>0</v>
      </c>
      <c r="P19" s="6">
        <f>Budget2526!P113</f>
        <v>0</v>
      </c>
      <c r="Q19" s="6">
        <f>SUM(E19:P19)</f>
        <v>0</v>
      </c>
    </row>
    <row r="20" spans="3:17">
      <c r="D20" s="4" t="str">
        <f>'KPI 1a'!D20</f>
        <v>Actual 25/26</v>
      </c>
      <c r="E20" s="6">
        <f>'ACTUAL 2526'!D113</f>
        <v>0</v>
      </c>
      <c r="F20" s="6">
        <f>'ACTUAL 2526'!E113</f>
        <v>0</v>
      </c>
      <c r="G20" s="6">
        <f>'ACTUAL 2526'!F113</f>
        <v>0</v>
      </c>
      <c r="H20" s="6">
        <f>'ACTUAL 2526'!G113</f>
        <v>0</v>
      </c>
      <c r="I20" s="6">
        <f>'ACTUAL 2526'!H113</f>
        <v>0</v>
      </c>
      <c r="J20" s="6">
        <f>'ACTUAL 2526'!I113</f>
        <v>0</v>
      </c>
      <c r="K20" s="6">
        <f>'ACTUAL 2526'!J113</f>
        <v>0</v>
      </c>
      <c r="L20" s="6">
        <f>'ACTUAL 2526'!K113</f>
        <v>0</v>
      </c>
      <c r="M20" s="6">
        <f>'ACTUAL 2526'!L113</f>
        <v>0</v>
      </c>
      <c r="N20" s="6">
        <f>'ACTUAL 2526'!M113</f>
        <v>0</v>
      </c>
      <c r="O20" s="6">
        <f>'ACTUAL 2526'!N113</f>
        <v>0</v>
      </c>
      <c r="P20" s="6">
        <f>'ACTUAL 2526'!O113</f>
        <v>0</v>
      </c>
      <c r="Q20" s="6">
        <f>SUM(E20:P20)</f>
        <v>0</v>
      </c>
    </row>
    <row r="21" spans="3:17">
      <c r="D21" s="4" t="str">
        <f>'KPI 1a'!D21</f>
        <v>Difference</v>
      </c>
      <c r="E21" s="6">
        <f>IF(E20=0,0,E20-E19)</f>
        <v>0</v>
      </c>
      <c r="F21" s="6">
        <f t="shared" ref="F21:P21" si="0">IF(F20=0,0,F20-F19)</f>
        <v>0</v>
      </c>
      <c r="G21" s="6">
        <f t="shared" si="0"/>
        <v>0</v>
      </c>
      <c r="H21" s="6">
        <f t="shared" si="0"/>
        <v>0</v>
      </c>
      <c r="I21" s="6">
        <f t="shared" si="0"/>
        <v>0</v>
      </c>
      <c r="J21" s="6">
        <f t="shared" si="0"/>
        <v>0</v>
      </c>
      <c r="K21" s="6">
        <f t="shared" si="0"/>
        <v>0</v>
      </c>
      <c r="L21" s="6">
        <f t="shared" si="0"/>
        <v>0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0</v>
      </c>
    </row>
    <row r="22" spans="3:17">
      <c r="D22" s="4" t="str">
        <f>'KPI 1a'!D22</f>
        <v>% realisation</v>
      </c>
      <c r="E22" s="10" t="e">
        <f>E20/E19</f>
        <v>#DIV/0!</v>
      </c>
      <c r="F22" s="10" t="e">
        <f t="shared" ref="F22:P22" si="1">F20/F19</f>
        <v>#DIV/0!</v>
      </c>
      <c r="G22" s="10" t="e">
        <f t="shared" si="1"/>
        <v>#DIV/0!</v>
      </c>
      <c r="H22" s="10" t="e">
        <f t="shared" si="1"/>
        <v>#DIV/0!</v>
      </c>
      <c r="I22" s="10" t="e">
        <f t="shared" si="1"/>
        <v>#DIV/0!</v>
      </c>
      <c r="J22" s="10" t="e">
        <f t="shared" si="1"/>
        <v>#DIV/0!</v>
      </c>
      <c r="K22" s="10" t="e">
        <f t="shared" si="1"/>
        <v>#DIV/0!</v>
      </c>
      <c r="L22" s="10" t="e">
        <f t="shared" si="1"/>
        <v>#DIV/0!</v>
      </c>
      <c r="M22" s="10" t="e">
        <f t="shared" si="1"/>
        <v>#DIV/0!</v>
      </c>
      <c r="N22" s="10" t="e">
        <f t="shared" si="1"/>
        <v>#DIV/0!</v>
      </c>
      <c r="O22" s="10" t="e">
        <f t="shared" si="1"/>
        <v>#DIV/0!</v>
      </c>
      <c r="P22" s="10" t="e">
        <f t="shared" si="1"/>
        <v>#DIV/0!</v>
      </c>
      <c r="Q22" s="6" t="e">
        <f>SUM(E22:P22)</f>
        <v>#DIV/0!</v>
      </c>
    </row>
    <row r="23" spans="3:17">
      <c r="D23" s="4" t="str">
        <f>'KPI 1a'!D23</f>
        <v>Actual 24/25</v>
      </c>
      <c r="E23" s="69">
        <f>Actual2425!D99</f>
        <v>0</v>
      </c>
      <c r="F23" s="69">
        <f>Actual2425!E99</f>
        <v>0</v>
      </c>
      <c r="G23" s="69">
        <f>Actual2425!F99</f>
        <v>0</v>
      </c>
      <c r="H23" s="69">
        <f>Actual2425!G99</f>
        <v>0</v>
      </c>
      <c r="I23" s="69">
        <f>Actual2425!H99</f>
        <v>0</v>
      </c>
      <c r="J23" s="69">
        <f>Actual2425!I99</f>
        <v>0</v>
      </c>
      <c r="K23" s="69">
        <f>Actual2425!J99</f>
        <v>0</v>
      </c>
      <c r="L23" s="69">
        <f>Actual2425!K99</f>
        <v>0</v>
      </c>
      <c r="M23" s="69">
        <f>Actual2425!L99</f>
        <v>0</v>
      </c>
      <c r="N23" s="69">
        <f>Actual2425!M99</f>
        <v>0</v>
      </c>
      <c r="O23" s="69">
        <f>Actual2425!N99</f>
        <v>0</v>
      </c>
      <c r="P23" s="69">
        <f>Actual2425!O99</f>
        <v>0</v>
      </c>
      <c r="Q23" s="69">
        <f>Actual2021!P32</f>
        <v>0</v>
      </c>
    </row>
    <row r="24" spans="3:17">
      <c r="C24" s="8" t="s">
        <v>4</v>
      </c>
      <c r="E24" s="12">
        <f>E18</f>
        <v>45839</v>
      </c>
      <c r="F24" s="12">
        <f t="shared" ref="F24:Q24" si="2">F18</f>
        <v>45870</v>
      </c>
      <c r="G24" s="12">
        <f t="shared" si="2"/>
        <v>45901</v>
      </c>
      <c r="H24" s="12">
        <f t="shared" si="2"/>
        <v>45931</v>
      </c>
      <c r="I24" s="12">
        <f t="shared" si="2"/>
        <v>45962</v>
      </c>
      <c r="J24" s="12">
        <f t="shared" si="2"/>
        <v>45992</v>
      </c>
      <c r="K24" s="12">
        <f t="shared" si="2"/>
        <v>46023</v>
      </c>
      <c r="L24" s="12">
        <f t="shared" si="2"/>
        <v>46054</v>
      </c>
      <c r="M24" s="12">
        <f t="shared" si="2"/>
        <v>46082</v>
      </c>
      <c r="N24" s="12">
        <f t="shared" si="2"/>
        <v>46113</v>
      </c>
      <c r="O24" s="12">
        <f t="shared" si="2"/>
        <v>46143</v>
      </c>
      <c r="P24" s="12">
        <f t="shared" si="2"/>
        <v>46174</v>
      </c>
      <c r="Q24" s="12" t="str">
        <f t="shared" si="2"/>
        <v>Total</v>
      </c>
    </row>
    <row r="25" spans="3:17">
      <c r="D25" s="4" t="str">
        <f>D19</f>
        <v>Budget 25/26</v>
      </c>
      <c r="E25" s="6">
        <f>+E19</f>
        <v>0</v>
      </c>
      <c r="F25" s="6">
        <f>+F19+E25</f>
        <v>0</v>
      </c>
      <c r="G25" s="6">
        <f>F25+G19</f>
        <v>0</v>
      </c>
      <c r="H25" s="6">
        <f>+H19+G25</f>
        <v>0</v>
      </c>
      <c r="I25" s="6">
        <f>H25+I19</f>
        <v>0</v>
      </c>
      <c r="J25" s="6">
        <f>+J19+I25</f>
        <v>0</v>
      </c>
      <c r="K25" s="6">
        <f>J25+K19</f>
        <v>0</v>
      </c>
      <c r="L25" s="6">
        <f>+L19+K25</f>
        <v>0</v>
      </c>
      <c r="M25" s="6">
        <f>L25+M19</f>
        <v>0</v>
      </c>
      <c r="N25" s="6">
        <f>+N19+M25</f>
        <v>0</v>
      </c>
      <c r="O25" s="6">
        <f>N25+O19</f>
        <v>0</v>
      </c>
      <c r="P25" s="6">
        <f>+P19+O25</f>
        <v>0</v>
      </c>
      <c r="Q25" s="6">
        <f>SUM(E25:P25)</f>
        <v>0</v>
      </c>
    </row>
    <row r="26" spans="3:17">
      <c r="D26" s="4" t="str">
        <f>D20</f>
        <v>Actual 25/26</v>
      </c>
      <c r="E26" s="6">
        <f>+E20</f>
        <v>0</v>
      </c>
      <c r="F26" s="6">
        <f>E26+F20</f>
        <v>0</v>
      </c>
      <c r="G26" s="6">
        <f>F26+G20</f>
        <v>0</v>
      </c>
      <c r="H26" s="6">
        <f>G26+H20</f>
        <v>0</v>
      </c>
      <c r="I26" s="6">
        <f t="shared" ref="I26:P26" si="3">H26+I20</f>
        <v>0</v>
      </c>
      <c r="J26" s="6">
        <f t="shared" si="3"/>
        <v>0</v>
      </c>
      <c r="K26" s="6">
        <f>J26+K20</f>
        <v>0</v>
      </c>
      <c r="L26" s="6">
        <f t="shared" si="3"/>
        <v>0</v>
      </c>
      <c r="M26" s="6">
        <f t="shared" si="3"/>
        <v>0</v>
      </c>
      <c r="N26" s="6">
        <f t="shared" si="3"/>
        <v>0</v>
      </c>
      <c r="O26" s="6">
        <f t="shared" si="3"/>
        <v>0</v>
      </c>
      <c r="P26" s="6">
        <f t="shared" si="3"/>
        <v>0</v>
      </c>
      <c r="Q26" s="6">
        <f>(+P26+Q20)</f>
        <v>0</v>
      </c>
    </row>
    <row r="27" spans="3:17">
      <c r="D27" s="4" t="str">
        <f>D21</f>
        <v>Difference</v>
      </c>
      <c r="E27" s="6">
        <f>SUM($E21:E21)</f>
        <v>0</v>
      </c>
      <c r="F27" s="6">
        <f>SUM($E21:F21)</f>
        <v>0</v>
      </c>
      <c r="G27" s="6">
        <f>SUM($E21:G21)</f>
        <v>0</v>
      </c>
      <c r="H27" s="6">
        <f>SUM($E21:H21)</f>
        <v>0</v>
      </c>
      <c r="I27" s="6">
        <f>SUM($E21:I21)</f>
        <v>0</v>
      </c>
      <c r="J27" s="6">
        <f>SUM($E21:J21)</f>
        <v>0</v>
      </c>
      <c r="K27" s="6">
        <f>SUM($E21:K21)</f>
        <v>0</v>
      </c>
      <c r="L27" s="6">
        <f>SUM($E21:L21)</f>
        <v>0</v>
      </c>
      <c r="M27" s="6">
        <f>SUM($E21:M21)</f>
        <v>0</v>
      </c>
      <c r="N27" s="6">
        <f>SUM($E21:N21)</f>
        <v>0</v>
      </c>
      <c r="O27" s="6">
        <f>SUM($E21:O21)</f>
        <v>0</v>
      </c>
      <c r="P27" s="6">
        <f>SUM($E21:P21)</f>
        <v>0</v>
      </c>
      <c r="Q27" s="6">
        <f>SUM(E27:P27)</f>
        <v>0</v>
      </c>
    </row>
    <row r="28" spans="3:17">
      <c r="D28" s="4" t="str">
        <f>D22</f>
        <v>% realisation</v>
      </c>
      <c r="E28" s="10" t="e">
        <f t="shared" ref="E28:P28" si="4">E26/E25</f>
        <v>#DIV/0!</v>
      </c>
      <c r="F28" s="10" t="e">
        <f t="shared" si="4"/>
        <v>#DIV/0!</v>
      </c>
      <c r="G28" s="10" t="e">
        <f t="shared" si="4"/>
        <v>#DIV/0!</v>
      </c>
      <c r="H28" s="10" t="e">
        <f t="shared" si="4"/>
        <v>#DIV/0!</v>
      </c>
      <c r="I28" s="10" t="e">
        <f t="shared" si="4"/>
        <v>#DIV/0!</v>
      </c>
      <c r="J28" s="10" t="e">
        <f t="shared" si="4"/>
        <v>#DIV/0!</v>
      </c>
      <c r="K28" s="10" t="e">
        <f t="shared" si="4"/>
        <v>#DIV/0!</v>
      </c>
      <c r="L28" s="10" t="e">
        <f t="shared" si="4"/>
        <v>#DIV/0!</v>
      </c>
      <c r="M28" s="10" t="e">
        <f t="shared" si="4"/>
        <v>#DIV/0!</v>
      </c>
      <c r="N28" s="10" t="e">
        <f t="shared" si="4"/>
        <v>#DIV/0!</v>
      </c>
      <c r="O28" s="10" t="e">
        <f t="shared" si="4"/>
        <v>#DIV/0!</v>
      </c>
      <c r="P28" s="10" t="e">
        <f t="shared" si="4"/>
        <v>#DIV/0!</v>
      </c>
      <c r="Q28" s="6" t="e">
        <f>SUM(E28:P28)</f>
        <v>#DIV/0!</v>
      </c>
    </row>
    <row r="29" spans="3:17">
      <c r="D29" s="4" t="str">
        <f>D23</f>
        <v>Actual 24/25</v>
      </c>
      <c r="E29" s="6">
        <f>+E23</f>
        <v>0</v>
      </c>
      <c r="F29" s="6">
        <f>+F23+E29</f>
        <v>0</v>
      </c>
      <c r="G29" s="6">
        <f t="shared" ref="G29:P29" si="5">+G23+F29</f>
        <v>0</v>
      </c>
      <c r="H29" s="6">
        <f t="shared" si="5"/>
        <v>0</v>
      </c>
      <c r="I29" s="6">
        <f t="shared" si="5"/>
        <v>0</v>
      </c>
      <c r="J29" s="6">
        <f t="shared" si="5"/>
        <v>0</v>
      </c>
      <c r="K29" s="6">
        <f t="shared" si="5"/>
        <v>0</v>
      </c>
      <c r="L29" s="6">
        <f t="shared" si="5"/>
        <v>0</v>
      </c>
      <c r="M29" s="6">
        <f t="shared" si="5"/>
        <v>0</v>
      </c>
      <c r="N29" s="6">
        <f t="shared" si="5"/>
        <v>0</v>
      </c>
      <c r="O29" s="6">
        <f t="shared" si="5"/>
        <v>0</v>
      </c>
      <c r="P29" s="6">
        <f t="shared" si="5"/>
        <v>0</v>
      </c>
    </row>
    <row r="30" spans="3:17">
      <c r="D30" s="4" t="str">
        <f>'KPI 1a'!D30</f>
        <v>Actual 24/25</v>
      </c>
    </row>
  </sheetData>
  <mergeCells count="2">
    <mergeCell ref="J4:Q8"/>
    <mergeCell ref="J10:Q15"/>
  </mergeCells>
  <conditionalFormatting sqref="C3">
    <cfRule type="expression" dxfId="155" priority="2">
      <formula>S4&lt;S6</formula>
    </cfRule>
  </conditionalFormatting>
  <conditionalFormatting sqref="C4">
    <cfRule type="expression" dxfId="154" priority="1">
      <formula>AND(S4&gt;=S6,S4&lt;S5)</formula>
    </cfRule>
  </conditionalFormatting>
  <conditionalFormatting sqref="C5">
    <cfRule type="expression" dxfId="153" priority="3">
      <formula>S4&gt;=S5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814529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0">
    <tabColor rgb="FFFFC000"/>
  </sheetPr>
  <dimension ref="A1:T30"/>
  <sheetViews>
    <sheetView workbookViewId="0">
      <selection activeCell="L1" sqref="L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>
      <c r="A1" s="5" t="s">
        <v>5</v>
      </c>
      <c r="B1" s="5" t="str">
        <f>'Dashboard Production Quality'!A122</f>
        <v>15f</v>
      </c>
      <c r="C1" s="5" t="str">
        <f>'Dashboard Production Quality'!B122</f>
        <v>% Solar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20">
      <c r="A2" s="4" t="s">
        <v>15</v>
      </c>
      <c r="C2" s="4" t="s">
        <v>16</v>
      </c>
      <c r="R2" s="7"/>
    </row>
    <row r="3" spans="1:20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27" t="e">
        <f>INDEX(E26:P26,Actual_month)</f>
        <v>#DIV/0!</v>
      </c>
      <c r="T4" s="26"/>
    </row>
    <row r="5" spans="1:20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26">
        <f>INDEX(E25:P25,Actual_month)</f>
        <v>0</v>
      </c>
      <c r="T5" s="26"/>
    </row>
    <row r="6" spans="1:20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26">
        <f>+S5*R6</f>
        <v>0</v>
      </c>
      <c r="T6" s="26"/>
    </row>
    <row r="7" spans="1:20">
      <c r="J7" s="199"/>
      <c r="K7" s="200"/>
      <c r="L7" s="200"/>
      <c r="M7" s="200"/>
      <c r="N7" s="200"/>
      <c r="O7" s="200"/>
      <c r="P7" s="200"/>
      <c r="Q7" s="201"/>
    </row>
    <row r="8" spans="1:20" ht="15" thickBot="1">
      <c r="J8" s="202"/>
      <c r="K8" s="203"/>
      <c r="L8" s="203"/>
      <c r="M8" s="203"/>
      <c r="N8" s="203"/>
      <c r="O8" s="203"/>
      <c r="P8" s="203"/>
      <c r="Q8" s="204"/>
    </row>
    <row r="9" spans="1:20" ht="15" thickBot="1">
      <c r="J9" s="4" t="s">
        <v>14</v>
      </c>
    </row>
    <row r="10" spans="1:20">
      <c r="J10" s="196"/>
      <c r="K10" s="197"/>
      <c r="L10" s="197"/>
      <c r="M10" s="197"/>
      <c r="N10" s="197"/>
      <c r="O10" s="197"/>
      <c r="P10" s="197"/>
      <c r="Q10" s="198"/>
    </row>
    <row r="11" spans="1:20">
      <c r="J11" s="199"/>
      <c r="K11" s="200"/>
      <c r="L11" s="200"/>
      <c r="M11" s="200"/>
      <c r="N11" s="200"/>
      <c r="O11" s="200"/>
      <c r="P11" s="200"/>
      <c r="Q11" s="201"/>
    </row>
    <row r="12" spans="1:20">
      <c r="J12" s="199"/>
      <c r="K12" s="200"/>
      <c r="L12" s="200"/>
      <c r="M12" s="200"/>
      <c r="N12" s="200"/>
      <c r="O12" s="200"/>
      <c r="P12" s="200"/>
      <c r="Q12" s="201"/>
    </row>
    <row r="13" spans="1:20">
      <c r="J13" s="199"/>
      <c r="K13" s="200"/>
      <c r="L13" s="200"/>
      <c r="M13" s="200"/>
      <c r="N13" s="200"/>
      <c r="O13" s="200"/>
      <c r="P13" s="200"/>
      <c r="Q13" s="201"/>
    </row>
    <row r="14" spans="1:20">
      <c r="J14" s="199"/>
      <c r="K14" s="200"/>
      <c r="L14" s="200"/>
      <c r="M14" s="200"/>
      <c r="N14" s="200"/>
      <c r="O14" s="200"/>
      <c r="P14" s="200"/>
      <c r="Q14" s="201"/>
    </row>
    <row r="15" spans="1:20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12" t="s">
        <v>0</v>
      </c>
    </row>
    <row r="19" spans="3:17">
      <c r="D19" s="4" t="str">
        <f>'KPI 1a'!D19</f>
        <v>Budget 25/26</v>
      </c>
      <c r="E19" s="10">
        <f>Budget2526!E114</f>
        <v>0</v>
      </c>
      <c r="F19" s="10">
        <f>Budget2526!F114</f>
        <v>0</v>
      </c>
      <c r="G19" s="10">
        <f>Budget2526!G114</f>
        <v>0</v>
      </c>
      <c r="H19" s="10">
        <f>Budget2526!H114</f>
        <v>0</v>
      </c>
      <c r="I19" s="10">
        <f>Budget2526!I114</f>
        <v>0</v>
      </c>
      <c r="J19" s="10">
        <f>Budget2526!J114</f>
        <v>0</v>
      </c>
      <c r="K19" s="10">
        <f>Budget2526!K114</f>
        <v>0</v>
      </c>
      <c r="L19" s="10">
        <f>Budget2526!L114</f>
        <v>0</v>
      </c>
      <c r="M19" s="10">
        <f>Budget2526!M114</f>
        <v>0</v>
      </c>
      <c r="N19" s="10">
        <f>Budget2526!N114</f>
        <v>0</v>
      </c>
      <c r="O19" s="10">
        <f>Budget2526!O114</f>
        <v>0</v>
      </c>
      <c r="P19" s="10">
        <f>Budget2526!P114</f>
        <v>0</v>
      </c>
      <c r="Q19" s="10">
        <f>AVERAGE(E19:P19)</f>
        <v>0</v>
      </c>
    </row>
    <row r="20" spans="3:17">
      <c r="D20" s="4" t="str">
        <f>'KPI 1a'!D20</f>
        <v>Actual 25/26</v>
      </c>
      <c r="E20" s="160" t="e">
        <f>'ACTUAL 2526'!D114</f>
        <v>#DIV/0!</v>
      </c>
      <c r="F20" s="160" t="e">
        <f>'ACTUAL 2526'!E114</f>
        <v>#DIV/0!</v>
      </c>
      <c r="G20" s="160" t="e">
        <f>'ACTUAL 2526'!F114</f>
        <v>#DIV/0!</v>
      </c>
      <c r="H20" s="160" t="e">
        <f>'ACTUAL 2526'!G114</f>
        <v>#DIV/0!</v>
      </c>
      <c r="I20" s="160" t="e">
        <f>'ACTUAL 2526'!H114</f>
        <v>#DIV/0!</v>
      </c>
      <c r="J20" s="160" t="e">
        <f>'ACTUAL 2526'!I114</f>
        <v>#DIV/0!</v>
      </c>
      <c r="K20" s="160" t="e">
        <f>'ACTUAL 2526'!J114</f>
        <v>#DIV/0!</v>
      </c>
      <c r="L20" s="160">
        <f>'ACTUAL 2526'!K114</f>
        <v>0</v>
      </c>
      <c r="M20" s="160" t="e">
        <f>'ACTUAL 2526'!L114</f>
        <v>#DIV/0!</v>
      </c>
      <c r="N20" s="160" t="e">
        <f>'ACTUAL 2526'!M114</f>
        <v>#DIV/0!</v>
      </c>
      <c r="O20" s="160" t="e">
        <f>'ACTUAL 2526'!N114</f>
        <v>#DIV/0!</v>
      </c>
      <c r="P20" s="160" t="e">
        <f>'ACTUAL 2526'!O114</f>
        <v>#DIV/0!</v>
      </c>
      <c r="Q20" s="10" t="e">
        <f>AVERAGE(E20:P20)</f>
        <v>#DIV/0!</v>
      </c>
    </row>
    <row r="21" spans="3:17">
      <c r="D21" s="4" t="str">
        <f>'KPI 1a'!D21</f>
        <v>Difference</v>
      </c>
      <c r="E21" s="6" t="e">
        <f>IF(E20=0,0,E20-E19)</f>
        <v>#DIV/0!</v>
      </c>
      <c r="F21" s="6" t="e">
        <f t="shared" ref="F21:P21" si="0">IF(F20=0,0,F20-F19)</f>
        <v>#DIV/0!</v>
      </c>
      <c r="G21" s="6" t="e">
        <f t="shared" si="0"/>
        <v>#DIV/0!</v>
      </c>
      <c r="H21" s="6" t="e">
        <f t="shared" si="0"/>
        <v>#DIV/0!</v>
      </c>
      <c r="I21" s="6" t="e">
        <f t="shared" si="0"/>
        <v>#DIV/0!</v>
      </c>
      <c r="J21" s="6" t="e">
        <f t="shared" si="0"/>
        <v>#DIV/0!</v>
      </c>
      <c r="K21" s="6" t="e">
        <f t="shared" si="0"/>
        <v>#DIV/0!</v>
      </c>
      <c r="L21" s="6">
        <f t="shared" si="0"/>
        <v>0</v>
      </c>
      <c r="M21" s="6" t="e">
        <f t="shared" si="0"/>
        <v>#DIV/0!</v>
      </c>
      <c r="N21" s="6" t="e">
        <f t="shared" si="0"/>
        <v>#DIV/0!</v>
      </c>
      <c r="O21" s="6" t="e">
        <f t="shared" si="0"/>
        <v>#DIV/0!</v>
      </c>
      <c r="P21" s="6" t="e">
        <f t="shared" si="0"/>
        <v>#DIV/0!</v>
      </c>
      <c r="Q21" s="6" t="e">
        <f>SUM(E21:P21)</f>
        <v>#DIV/0!</v>
      </c>
    </row>
    <row r="22" spans="3:17">
      <c r="D22" s="4" t="str">
        <f>'KPI 1a'!D22</f>
        <v>% realisation</v>
      </c>
      <c r="E22" s="10" t="e">
        <f>E20/E19</f>
        <v>#DIV/0!</v>
      </c>
      <c r="F22" s="10" t="e">
        <f t="shared" ref="F22:P22" si="1">F20/F19</f>
        <v>#DIV/0!</v>
      </c>
      <c r="G22" s="10" t="e">
        <f t="shared" si="1"/>
        <v>#DIV/0!</v>
      </c>
      <c r="H22" s="10" t="e">
        <f t="shared" si="1"/>
        <v>#DIV/0!</v>
      </c>
      <c r="I22" s="10" t="e">
        <f t="shared" si="1"/>
        <v>#DIV/0!</v>
      </c>
      <c r="J22" s="10" t="e">
        <f t="shared" si="1"/>
        <v>#DIV/0!</v>
      </c>
      <c r="K22" s="10" t="e">
        <f t="shared" si="1"/>
        <v>#DIV/0!</v>
      </c>
      <c r="L22" s="10" t="e">
        <f t="shared" si="1"/>
        <v>#DIV/0!</v>
      </c>
      <c r="M22" s="10" t="e">
        <f t="shared" si="1"/>
        <v>#DIV/0!</v>
      </c>
      <c r="N22" s="10" t="e">
        <f t="shared" si="1"/>
        <v>#DIV/0!</v>
      </c>
      <c r="O22" s="10" t="e">
        <f t="shared" si="1"/>
        <v>#DIV/0!</v>
      </c>
      <c r="P22" s="10" t="e">
        <f t="shared" si="1"/>
        <v>#DIV/0!</v>
      </c>
      <c r="Q22" s="6" t="e">
        <f>SUM(E22:P22)</f>
        <v>#DIV/0!</v>
      </c>
    </row>
    <row r="23" spans="3:17">
      <c r="D23" s="4" t="str">
        <f>'KPI 1a'!D23</f>
        <v>Actual 24/25</v>
      </c>
      <c r="E23" s="69" t="e">
        <f>Actual2425!D100</f>
        <v>#DIV/0!</v>
      </c>
      <c r="F23" s="69" t="e">
        <f>Actual2425!E100</f>
        <v>#DIV/0!</v>
      </c>
      <c r="G23" s="69" t="e">
        <f>Actual2425!F100</f>
        <v>#DIV/0!</v>
      </c>
      <c r="H23" s="69" t="e">
        <f>Actual2425!G100</f>
        <v>#DIV/0!</v>
      </c>
      <c r="I23" s="69" t="e">
        <f>Actual2425!H100</f>
        <v>#DIV/0!</v>
      </c>
      <c r="J23" s="69" t="e">
        <f>Actual2425!I100</f>
        <v>#DIV/0!</v>
      </c>
      <c r="K23" s="69" t="e">
        <f>Actual2425!J100</f>
        <v>#DIV/0!</v>
      </c>
      <c r="L23" s="69" t="e">
        <f>Actual2425!K100</f>
        <v>#DIV/0!</v>
      </c>
      <c r="M23" s="69" t="e">
        <f>Actual2425!L100</f>
        <v>#DIV/0!</v>
      </c>
      <c r="N23" s="69" t="e">
        <f>Actual2425!M100</f>
        <v>#DIV/0!</v>
      </c>
      <c r="O23" s="69" t="e">
        <f>Actual2425!N100</f>
        <v>#DIV/0!</v>
      </c>
      <c r="P23" s="69" t="e">
        <f>Actual2425!O100</f>
        <v>#DIV/0!</v>
      </c>
      <c r="Q23" s="69">
        <f>Actual2021!P32</f>
        <v>0</v>
      </c>
    </row>
    <row r="24" spans="3:17">
      <c r="C24" s="8" t="s">
        <v>4</v>
      </c>
      <c r="E24" s="12">
        <f>E18</f>
        <v>45839</v>
      </c>
      <c r="F24" s="12">
        <f t="shared" ref="F24:Q24" si="2">F18</f>
        <v>45870</v>
      </c>
      <c r="G24" s="12">
        <f t="shared" si="2"/>
        <v>45901</v>
      </c>
      <c r="H24" s="12">
        <f t="shared" si="2"/>
        <v>45931</v>
      </c>
      <c r="I24" s="12">
        <f t="shared" si="2"/>
        <v>45962</v>
      </c>
      <c r="J24" s="12">
        <f t="shared" si="2"/>
        <v>45992</v>
      </c>
      <c r="K24" s="12">
        <f t="shared" si="2"/>
        <v>46023</v>
      </c>
      <c r="L24" s="12">
        <f t="shared" si="2"/>
        <v>46054</v>
      </c>
      <c r="M24" s="12">
        <f t="shared" si="2"/>
        <v>46082</v>
      </c>
      <c r="N24" s="12">
        <f t="shared" si="2"/>
        <v>46113</v>
      </c>
      <c r="O24" s="12">
        <f t="shared" si="2"/>
        <v>46143</v>
      </c>
      <c r="P24" s="12">
        <f t="shared" si="2"/>
        <v>46174</v>
      </c>
      <c r="Q24" s="12" t="str">
        <f t="shared" si="2"/>
        <v>Total</v>
      </c>
    </row>
    <row r="25" spans="3:17">
      <c r="D25" s="4" t="str">
        <f>D19</f>
        <v>Budget 25/26</v>
      </c>
      <c r="E25" s="10">
        <f>AVERAGE($E19:P19)</f>
        <v>0</v>
      </c>
      <c r="F25" s="10">
        <f>AVERAGE($E19:Q19)</f>
        <v>0</v>
      </c>
      <c r="G25" s="10">
        <f>AVERAGE($E19:R19)</f>
        <v>0</v>
      </c>
      <c r="H25" s="10">
        <f>AVERAGE($E19:S19)</f>
        <v>0</v>
      </c>
      <c r="I25" s="10">
        <f>AVERAGE($E19:T19)</f>
        <v>0</v>
      </c>
      <c r="J25" s="10">
        <f>AVERAGE($E19:U19)</f>
        <v>0</v>
      </c>
      <c r="K25" s="10">
        <f>AVERAGE($E19:V19)</f>
        <v>0</v>
      </c>
      <c r="L25" s="10">
        <f>AVERAGE($E19:W19)</f>
        <v>0</v>
      </c>
      <c r="M25" s="10">
        <f>AVERAGE($E19:X19)</f>
        <v>0</v>
      </c>
      <c r="N25" s="10">
        <f>AVERAGE($E19:Y19)</f>
        <v>0</v>
      </c>
      <c r="O25" s="10">
        <f>AVERAGE($E19:Z19)</f>
        <v>0</v>
      </c>
      <c r="P25" s="10">
        <f>AVERAGE($E19:AA19)</f>
        <v>0</v>
      </c>
      <c r="Q25" s="10">
        <f>AVERAGE(E25:P25)</f>
        <v>0</v>
      </c>
    </row>
    <row r="26" spans="3:17">
      <c r="D26" s="4" t="str">
        <f>D20</f>
        <v>Actual 25/26</v>
      </c>
      <c r="E26" s="10" t="e">
        <f>AVERAGE($E20:E20)</f>
        <v>#DIV/0!</v>
      </c>
      <c r="F26" s="10" t="e">
        <f>AVERAGE($E20:F20)</f>
        <v>#DIV/0!</v>
      </c>
      <c r="G26" s="10" t="e">
        <f>AVERAGE($E20:G20)</f>
        <v>#DIV/0!</v>
      </c>
      <c r="H26" s="10" t="e">
        <f>AVERAGE($E20:H20)</f>
        <v>#DIV/0!</v>
      </c>
      <c r="I26" s="10" t="e">
        <f>AVERAGE($E20:I20)</f>
        <v>#DIV/0!</v>
      </c>
      <c r="J26" s="10" t="e">
        <f>AVERAGE($E20:J20)</f>
        <v>#DIV/0!</v>
      </c>
      <c r="K26" s="10" t="e">
        <f>AVERAGE($E20:K20)</f>
        <v>#DIV/0!</v>
      </c>
      <c r="L26" s="10" t="e">
        <f>AVERAGE($E20:L20)</f>
        <v>#DIV/0!</v>
      </c>
      <c r="M26" s="10" t="e">
        <f>AVERAGE($E20:M20)</f>
        <v>#DIV/0!</v>
      </c>
      <c r="N26" s="10" t="e">
        <f>AVERAGE($E20:N20)</f>
        <v>#DIV/0!</v>
      </c>
      <c r="O26" s="10" t="e">
        <f>AVERAGE($E20:O20)</f>
        <v>#DIV/0!</v>
      </c>
      <c r="P26" s="10" t="e">
        <f>AVERAGE($E20:P20)</f>
        <v>#DIV/0!</v>
      </c>
      <c r="Q26" s="6" t="e">
        <f>(+P26+Q20)</f>
        <v>#DIV/0!</v>
      </c>
    </row>
    <row r="27" spans="3:17">
      <c r="D27" s="4" t="str">
        <f>D21</f>
        <v>Difference</v>
      </c>
      <c r="E27" s="6" t="e">
        <f>SUM($E21:E21)</f>
        <v>#DIV/0!</v>
      </c>
      <c r="F27" s="6" t="e">
        <f>SUM($E21:F21)</f>
        <v>#DIV/0!</v>
      </c>
      <c r="G27" s="6" t="e">
        <f>SUM($E21:G21)</f>
        <v>#DIV/0!</v>
      </c>
      <c r="H27" s="6" t="e">
        <f>SUM($E21:H21)</f>
        <v>#DIV/0!</v>
      </c>
      <c r="I27" s="6" t="e">
        <f>SUM($E21:I21)</f>
        <v>#DIV/0!</v>
      </c>
      <c r="J27" s="6" t="e">
        <f>SUM($E21:J21)</f>
        <v>#DIV/0!</v>
      </c>
      <c r="K27" s="6" t="e">
        <f>SUM($E21:K21)</f>
        <v>#DIV/0!</v>
      </c>
      <c r="L27" s="6" t="e">
        <f>SUM($E21:L21)</f>
        <v>#DIV/0!</v>
      </c>
      <c r="M27" s="6" t="e">
        <f>SUM($E21:M21)</f>
        <v>#DIV/0!</v>
      </c>
      <c r="N27" s="6" t="e">
        <f>SUM($E21:N21)</f>
        <v>#DIV/0!</v>
      </c>
      <c r="O27" s="6" t="e">
        <f>SUM($E21:O21)</f>
        <v>#DIV/0!</v>
      </c>
      <c r="P27" s="6" t="e">
        <f>SUM($E21:P21)</f>
        <v>#DIV/0!</v>
      </c>
      <c r="Q27" s="6" t="e">
        <f>SUM(E27:P27)</f>
        <v>#DIV/0!</v>
      </c>
    </row>
    <row r="28" spans="3:17">
      <c r="D28" s="4" t="str">
        <f>D22</f>
        <v>% realisation</v>
      </c>
      <c r="E28" s="10" t="e">
        <f t="shared" ref="E28:P28" si="3">E26/E25</f>
        <v>#DIV/0!</v>
      </c>
      <c r="F28" s="10" t="e">
        <f t="shared" si="3"/>
        <v>#DIV/0!</v>
      </c>
      <c r="G28" s="10" t="e">
        <f t="shared" si="3"/>
        <v>#DIV/0!</v>
      </c>
      <c r="H28" s="10" t="e">
        <f t="shared" si="3"/>
        <v>#DIV/0!</v>
      </c>
      <c r="I28" s="10" t="e">
        <f t="shared" si="3"/>
        <v>#DIV/0!</v>
      </c>
      <c r="J28" s="10" t="e">
        <f t="shared" si="3"/>
        <v>#DIV/0!</v>
      </c>
      <c r="K28" s="10" t="e">
        <f t="shared" si="3"/>
        <v>#DIV/0!</v>
      </c>
      <c r="L28" s="10" t="e">
        <f t="shared" si="3"/>
        <v>#DIV/0!</v>
      </c>
      <c r="M28" s="10" t="e">
        <f t="shared" si="3"/>
        <v>#DIV/0!</v>
      </c>
      <c r="N28" s="10" t="e">
        <f t="shared" si="3"/>
        <v>#DIV/0!</v>
      </c>
      <c r="O28" s="10" t="e">
        <f t="shared" si="3"/>
        <v>#DIV/0!</v>
      </c>
      <c r="P28" s="10" t="e">
        <f t="shared" si="3"/>
        <v>#DIV/0!</v>
      </c>
      <c r="Q28" s="6" t="e">
        <f>SUM(E28:P28)</f>
        <v>#DIV/0!</v>
      </c>
    </row>
    <row r="29" spans="3:17">
      <c r="D29" s="4" t="str">
        <f>D23</f>
        <v>Actual 24/25</v>
      </c>
      <c r="E29" s="6" t="e">
        <f>+E23</f>
        <v>#DIV/0!</v>
      </c>
      <c r="F29" s="6" t="e">
        <f>+F23+E29</f>
        <v>#DIV/0!</v>
      </c>
      <c r="G29" s="6" t="e">
        <f t="shared" ref="G29:P29" si="4">+G23+F29</f>
        <v>#DIV/0!</v>
      </c>
      <c r="H29" s="6" t="e">
        <f t="shared" si="4"/>
        <v>#DIV/0!</v>
      </c>
      <c r="I29" s="6" t="e">
        <f t="shared" si="4"/>
        <v>#DIV/0!</v>
      </c>
      <c r="J29" s="6" t="e">
        <f t="shared" si="4"/>
        <v>#DIV/0!</v>
      </c>
      <c r="K29" s="6" t="e">
        <f t="shared" si="4"/>
        <v>#DIV/0!</v>
      </c>
      <c r="L29" s="6" t="e">
        <f t="shared" si="4"/>
        <v>#DIV/0!</v>
      </c>
      <c r="M29" s="6" t="e">
        <f t="shared" si="4"/>
        <v>#DIV/0!</v>
      </c>
      <c r="N29" s="6" t="e">
        <f t="shared" si="4"/>
        <v>#DIV/0!</v>
      </c>
      <c r="O29" s="6" t="e">
        <f t="shared" si="4"/>
        <v>#DIV/0!</v>
      </c>
      <c r="P29" s="6" t="e">
        <f t="shared" si="4"/>
        <v>#DIV/0!</v>
      </c>
    </row>
    <row r="30" spans="3:17">
      <c r="D30" s="4" t="str">
        <f>'KPI 1a'!D30</f>
        <v>Actual 24/25</v>
      </c>
    </row>
  </sheetData>
  <mergeCells count="2">
    <mergeCell ref="J4:Q8"/>
    <mergeCell ref="J10:Q15"/>
  </mergeCells>
  <conditionalFormatting sqref="C3">
    <cfRule type="expression" dxfId="152" priority="2">
      <formula>S4&lt;S6</formula>
    </cfRule>
  </conditionalFormatting>
  <conditionalFormatting sqref="C4">
    <cfRule type="expression" dxfId="151" priority="1">
      <formula>AND(S4&gt;=S6,S4&lt;S5)</formula>
    </cfRule>
  </conditionalFormatting>
  <conditionalFormatting sqref="C5">
    <cfRule type="expression" dxfId="150" priority="3">
      <formula>S4&gt;=S5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815553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2">
    <tabColor rgb="FFFFC000"/>
  </sheetPr>
  <dimension ref="A1:T30"/>
  <sheetViews>
    <sheetView workbookViewId="0">
      <selection activeCell="L1" sqref="L1"/>
    </sheetView>
  </sheetViews>
  <sheetFormatPr defaultColWidth="9.1796875" defaultRowHeight="14.5"/>
  <cols>
    <col min="1" max="1" width="9.1796875" style="4"/>
    <col min="2" max="2" width="15.26953125" style="4" customWidth="1"/>
    <col min="3" max="3" width="22.179687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>
      <c r="A1" s="5" t="s">
        <v>5</v>
      </c>
      <c r="B1" s="5" t="str">
        <f>'Dashboard Production Quality'!A123</f>
        <v>15g</v>
      </c>
      <c r="C1" s="5" t="str">
        <f>'Dashboard Production Quality'!B123</f>
        <v>Power  Efficiency</v>
      </c>
      <c r="D1" s="5" t="str">
        <f>'Dashboard Production Quality'!C114</f>
        <v>KWH/M3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20">
      <c r="A2" s="4" t="s">
        <v>15</v>
      </c>
      <c r="C2" s="4" t="s">
        <v>16</v>
      </c>
      <c r="R2" s="7"/>
    </row>
    <row r="3" spans="1:20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27">
        <f>INDEX(E27:P27,Actual_month)</f>
        <v>0</v>
      </c>
      <c r="T4" s="26"/>
    </row>
    <row r="5" spans="1:20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26">
        <f>INDEX(E26:P26,Actual_month)</f>
        <v>0</v>
      </c>
      <c r="T5" s="26"/>
    </row>
    <row r="6" spans="1:20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26">
        <f>+S5*R6</f>
        <v>0</v>
      </c>
      <c r="T6" s="26"/>
    </row>
    <row r="7" spans="1:20">
      <c r="J7" s="199"/>
      <c r="K7" s="200"/>
      <c r="L7" s="200"/>
      <c r="M7" s="200"/>
      <c r="N7" s="200"/>
      <c r="O7" s="200"/>
      <c r="P7" s="200"/>
      <c r="Q7" s="201"/>
    </row>
    <row r="8" spans="1:20" ht="15" thickBot="1">
      <c r="J8" s="202"/>
      <c r="K8" s="203"/>
      <c r="L8" s="203"/>
      <c r="M8" s="203"/>
      <c r="N8" s="203"/>
      <c r="O8" s="203"/>
      <c r="P8" s="203"/>
      <c r="Q8" s="204"/>
    </row>
    <row r="9" spans="1:20" ht="15" thickBot="1">
      <c r="J9" s="4" t="s">
        <v>14</v>
      </c>
    </row>
    <row r="10" spans="1:20">
      <c r="J10" s="196"/>
      <c r="K10" s="197"/>
      <c r="L10" s="197"/>
      <c r="M10" s="197"/>
      <c r="N10" s="197"/>
      <c r="O10" s="197"/>
      <c r="P10" s="197"/>
      <c r="Q10" s="198"/>
    </row>
    <row r="11" spans="1:20">
      <c r="J11" s="199"/>
      <c r="K11" s="200"/>
      <c r="L11" s="200"/>
      <c r="M11" s="200"/>
      <c r="N11" s="200"/>
      <c r="O11" s="200"/>
      <c r="P11" s="200"/>
      <c r="Q11" s="201"/>
    </row>
    <row r="12" spans="1:20">
      <c r="J12" s="199"/>
      <c r="K12" s="200"/>
      <c r="L12" s="200"/>
      <c r="M12" s="200"/>
      <c r="N12" s="200"/>
      <c r="O12" s="200"/>
      <c r="P12" s="200"/>
      <c r="Q12" s="201"/>
    </row>
    <row r="13" spans="1:20">
      <c r="J13" s="199"/>
      <c r="K13" s="200"/>
      <c r="L13" s="200"/>
      <c r="M13" s="200"/>
      <c r="N13" s="200"/>
      <c r="O13" s="200"/>
      <c r="P13" s="200"/>
      <c r="Q13" s="201"/>
    </row>
    <row r="14" spans="1:20">
      <c r="J14" s="199"/>
      <c r="K14" s="200"/>
      <c r="L14" s="200"/>
      <c r="M14" s="200"/>
      <c r="N14" s="200"/>
      <c r="O14" s="200"/>
      <c r="P14" s="200"/>
      <c r="Q14" s="201"/>
    </row>
    <row r="15" spans="1:20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12" t="s">
        <v>0</v>
      </c>
    </row>
    <row r="19" spans="3:17">
      <c r="D19" s="4" t="str">
        <f>'KPI 1a'!D19</f>
        <v>Budget 25/26</v>
      </c>
      <c r="E19" s="6">
        <f>Budget2526!E115</f>
        <v>0</v>
      </c>
      <c r="F19" s="6">
        <f>Budget2526!F115</f>
        <v>0</v>
      </c>
      <c r="G19" s="6">
        <f>Budget2526!G115</f>
        <v>0</v>
      </c>
      <c r="H19" s="6">
        <f>Budget2526!H115</f>
        <v>0</v>
      </c>
      <c r="I19" s="6">
        <f>Budget2526!I115</f>
        <v>0</v>
      </c>
      <c r="J19" s="6">
        <f>Budget2526!J115</f>
        <v>0</v>
      </c>
      <c r="K19" s="6">
        <f>Budget2526!K115</f>
        <v>0</v>
      </c>
      <c r="L19" s="6">
        <f>Budget2526!L115</f>
        <v>0</v>
      </c>
      <c r="M19" s="6">
        <f>Budget2526!M115</f>
        <v>0</v>
      </c>
      <c r="N19" s="6">
        <f>Budget2526!N115</f>
        <v>0</v>
      </c>
      <c r="O19" s="6">
        <f>Budget2526!O115</f>
        <v>0</v>
      </c>
      <c r="P19" s="6">
        <f>Budget2526!P115</f>
        <v>0</v>
      </c>
      <c r="Q19" s="6">
        <f>SUM(E19:P19)</f>
        <v>0</v>
      </c>
    </row>
    <row r="20" spans="3:17">
      <c r="D20" s="4" t="str">
        <f>'KPI 1a'!D20</f>
        <v>Actual 25/26</v>
      </c>
      <c r="E20" s="6">
        <f>'ACTUAL 2526'!D114</f>
        <v>0</v>
      </c>
      <c r="F20" s="6">
        <f>'ACTUAL 2526'!E114</f>
        <v>0</v>
      </c>
      <c r="G20" s="6">
        <f>'ACTUAL 2526'!F114</f>
        <v>0</v>
      </c>
      <c r="H20" s="6">
        <f>'ACTUAL 2526'!G114</f>
        <v>0</v>
      </c>
      <c r="I20" s="6">
        <f>'ACTUAL 2526'!H114</f>
        <v>0</v>
      </c>
      <c r="J20" s="6">
        <f>'ACTUAL 2526'!I114</f>
        <v>0</v>
      </c>
      <c r="K20" s="6">
        <f>'ACTUAL 2526'!J114</f>
        <v>0</v>
      </c>
      <c r="L20" s="6">
        <f>'ACTUAL 2526'!K114</f>
        <v>0</v>
      </c>
      <c r="M20" s="6">
        <f>'ACTUAL 2526'!L114</f>
        <v>0</v>
      </c>
      <c r="N20" s="6">
        <f>'ACTUAL 2526'!M114</f>
        <v>0</v>
      </c>
      <c r="O20" s="6">
        <f>'ACTUAL 2526'!N114</f>
        <v>0</v>
      </c>
      <c r="P20" s="6">
        <f>'ACTUAL 2526'!O114</f>
        <v>0</v>
      </c>
      <c r="Q20" s="6">
        <f>SUM(E20:P20)</f>
        <v>0</v>
      </c>
    </row>
    <row r="21" spans="3:17">
      <c r="D21" s="4" t="str">
        <f>'KPI 1a'!D21</f>
        <v>Difference</v>
      </c>
      <c r="E21" s="6">
        <f>IF(E20=0,0,E20-E19)</f>
        <v>0</v>
      </c>
      <c r="F21" s="6">
        <f t="shared" ref="F21:P21" si="0">IF(F20=0,0,F20-F19)</f>
        <v>0</v>
      </c>
      <c r="G21" s="6">
        <f t="shared" si="0"/>
        <v>0</v>
      </c>
      <c r="H21" s="6">
        <f t="shared" si="0"/>
        <v>0</v>
      </c>
      <c r="I21" s="6">
        <f t="shared" si="0"/>
        <v>0</v>
      </c>
      <c r="J21" s="6">
        <f t="shared" si="0"/>
        <v>0</v>
      </c>
      <c r="K21" s="6">
        <f t="shared" si="0"/>
        <v>0</v>
      </c>
      <c r="L21" s="6">
        <f t="shared" si="0"/>
        <v>0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0</v>
      </c>
    </row>
    <row r="22" spans="3:17">
      <c r="D22" s="4" t="str">
        <f>'KPI 1a'!D22</f>
        <v>% realisation</v>
      </c>
      <c r="E22" s="10" t="e">
        <f>E20/E19</f>
        <v>#DIV/0!</v>
      </c>
      <c r="F22" s="10" t="e">
        <f t="shared" ref="F22:P22" si="1">F20/F19</f>
        <v>#DIV/0!</v>
      </c>
      <c r="G22" s="10" t="e">
        <f t="shared" si="1"/>
        <v>#DIV/0!</v>
      </c>
      <c r="H22" s="10" t="e">
        <f t="shared" si="1"/>
        <v>#DIV/0!</v>
      </c>
      <c r="I22" s="10" t="e">
        <f t="shared" si="1"/>
        <v>#DIV/0!</v>
      </c>
      <c r="J22" s="10" t="e">
        <f t="shared" si="1"/>
        <v>#DIV/0!</v>
      </c>
      <c r="K22" s="10" t="e">
        <f t="shared" si="1"/>
        <v>#DIV/0!</v>
      </c>
      <c r="L22" s="10" t="e">
        <f t="shared" si="1"/>
        <v>#DIV/0!</v>
      </c>
      <c r="M22" s="10" t="e">
        <f t="shared" si="1"/>
        <v>#DIV/0!</v>
      </c>
      <c r="N22" s="10" t="e">
        <f t="shared" si="1"/>
        <v>#DIV/0!</v>
      </c>
      <c r="O22" s="10" t="e">
        <f t="shared" si="1"/>
        <v>#DIV/0!</v>
      </c>
      <c r="P22" s="10" t="e">
        <f t="shared" si="1"/>
        <v>#DIV/0!</v>
      </c>
      <c r="Q22" s="6" t="e">
        <f>SUM(E22:P22)</f>
        <v>#DIV/0!</v>
      </c>
    </row>
    <row r="23" spans="3:17">
      <c r="D23" s="4" t="str">
        <f>'KPI 1a'!D23</f>
        <v>Actual 24/25</v>
      </c>
      <c r="E23" s="69">
        <f>Actual2425!D101</f>
        <v>0</v>
      </c>
      <c r="F23" s="69">
        <f>Actual2425!E101</f>
        <v>0</v>
      </c>
      <c r="G23" s="69">
        <f>Actual2425!F101</f>
        <v>0</v>
      </c>
      <c r="H23" s="69">
        <f>Actual2425!G101</f>
        <v>0</v>
      </c>
      <c r="I23" s="69">
        <f>Actual2425!H101</f>
        <v>0</v>
      </c>
      <c r="J23" s="69">
        <f>Actual2425!I101</f>
        <v>0</v>
      </c>
      <c r="K23" s="69">
        <f>Actual2425!J101</f>
        <v>0</v>
      </c>
      <c r="L23" s="69">
        <f>Actual2425!K101</f>
        <v>0</v>
      </c>
      <c r="M23" s="69">
        <f>Actual2425!L101</f>
        <v>0</v>
      </c>
      <c r="N23" s="69">
        <f>Actual2425!M101</f>
        <v>0</v>
      </c>
      <c r="O23" s="69">
        <f>Actual2425!N101</f>
        <v>0</v>
      </c>
      <c r="P23" s="69">
        <f>Actual2425!O101</f>
        <v>0</v>
      </c>
      <c r="Q23" s="69"/>
    </row>
    <row r="24" spans="3:17"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</row>
    <row r="25" spans="3:17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>
      <c r="D26" s="4" t="str">
        <f>D19</f>
        <v>Budget 25/26</v>
      </c>
      <c r="E26" s="6">
        <f>+E19</f>
        <v>0</v>
      </c>
      <c r="F26" s="6">
        <f>+F19+E26</f>
        <v>0</v>
      </c>
      <c r="G26" s="6">
        <f>F26+G19</f>
        <v>0</v>
      </c>
      <c r="H26" s="6">
        <f>+H19+G26</f>
        <v>0</v>
      </c>
      <c r="I26" s="6">
        <f>H26+I19</f>
        <v>0</v>
      </c>
      <c r="J26" s="6">
        <f>+J19+I26</f>
        <v>0</v>
      </c>
      <c r="K26" s="6">
        <f>J26+K19</f>
        <v>0</v>
      </c>
      <c r="L26" s="6">
        <f>+L19+K26</f>
        <v>0</v>
      </c>
      <c r="M26" s="6">
        <f>L26+M19</f>
        <v>0</v>
      </c>
      <c r="N26" s="6">
        <f>+N19+M26</f>
        <v>0</v>
      </c>
      <c r="O26" s="6">
        <f>N26+O19</f>
        <v>0</v>
      </c>
      <c r="P26" s="6">
        <f>+P19+O26</f>
        <v>0</v>
      </c>
      <c r="Q26" s="6">
        <f>SUM(E26:P26)</f>
        <v>0</v>
      </c>
    </row>
    <row r="27" spans="3:17">
      <c r="D27" s="4" t="str">
        <f>D20</f>
        <v>Actual 25/26</v>
      </c>
      <c r="E27" s="6">
        <f>+E20</f>
        <v>0</v>
      </c>
      <c r="F27" s="6">
        <f>+F20+E27</f>
        <v>0</v>
      </c>
      <c r="G27" s="6">
        <f>+G20+F27</f>
        <v>0</v>
      </c>
      <c r="H27" s="6">
        <f>+H20+G27</f>
        <v>0</v>
      </c>
      <c r="I27" s="6">
        <f>+I20+H27</f>
        <v>0</v>
      </c>
      <c r="J27" s="6">
        <f>+J20+I27</f>
        <v>0</v>
      </c>
      <c r="K27" s="6">
        <f>+K20+J27</f>
        <v>0</v>
      </c>
      <c r="L27" s="6">
        <f>+L20+K27</f>
        <v>0</v>
      </c>
      <c r="M27" s="6">
        <f>+M20+L27</f>
        <v>0</v>
      </c>
      <c r="N27" s="6">
        <f>+N20+M27</f>
        <v>0</v>
      </c>
      <c r="O27" s="6">
        <f>+O20+N27</f>
        <v>0</v>
      </c>
      <c r="P27" s="6">
        <f>+P20+O27</f>
        <v>0</v>
      </c>
      <c r="Q27" s="6">
        <f>SUM(E27:P27)</f>
        <v>0</v>
      </c>
    </row>
    <row r="28" spans="3:17">
      <c r="D28" s="4" t="str">
        <f>D21</f>
        <v>Difference</v>
      </c>
      <c r="E28" s="6">
        <f>SUM($E21:E21)</f>
        <v>0</v>
      </c>
      <c r="F28" s="6">
        <f>SUM($E21:F21)</f>
        <v>0</v>
      </c>
      <c r="G28" s="6">
        <f>SUM($E21:G21)</f>
        <v>0</v>
      </c>
      <c r="H28" s="6">
        <f>SUM($E21:H21)</f>
        <v>0</v>
      </c>
      <c r="I28" s="6">
        <f>SUM($E21:I21)</f>
        <v>0</v>
      </c>
      <c r="J28" s="6">
        <f>SUM($E21:J21)</f>
        <v>0</v>
      </c>
      <c r="K28" s="6">
        <f>SUM($E21:K21)</f>
        <v>0</v>
      </c>
      <c r="L28" s="6">
        <f>SUM($E21:L21)</f>
        <v>0</v>
      </c>
      <c r="M28" s="6">
        <f>SUM($E21:M21)</f>
        <v>0</v>
      </c>
      <c r="N28" s="6">
        <f>SUM($E21:N21)</f>
        <v>0</v>
      </c>
      <c r="O28" s="6">
        <f>SUM($E21:O21)</f>
        <v>0</v>
      </c>
      <c r="P28" s="6">
        <f>SUM($E21:P21)</f>
        <v>0</v>
      </c>
      <c r="Q28" s="6">
        <f>SUM(E28:P28)</f>
        <v>0</v>
      </c>
    </row>
    <row r="29" spans="3:17">
      <c r="D29" s="4" t="str">
        <f>D22</f>
        <v>% realisation</v>
      </c>
      <c r="E29" s="10" t="e">
        <f t="shared" ref="E29:P29" si="3">E27/E26</f>
        <v>#DIV/0!</v>
      </c>
      <c r="F29" s="10" t="e">
        <f t="shared" si="3"/>
        <v>#DIV/0!</v>
      </c>
      <c r="G29" s="10" t="e">
        <f t="shared" si="3"/>
        <v>#DIV/0!</v>
      </c>
      <c r="H29" s="10" t="e">
        <f t="shared" si="3"/>
        <v>#DIV/0!</v>
      </c>
      <c r="I29" s="10" t="e">
        <f t="shared" si="3"/>
        <v>#DIV/0!</v>
      </c>
      <c r="J29" s="10" t="e">
        <f t="shared" si="3"/>
        <v>#DIV/0!</v>
      </c>
      <c r="K29" s="10" t="e">
        <f t="shared" si="3"/>
        <v>#DIV/0!</v>
      </c>
      <c r="L29" s="10" t="e">
        <f t="shared" si="3"/>
        <v>#DIV/0!</v>
      </c>
      <c r="M29" s="10" t="e">
        <f t="shared" si="3"/>
        <v>#DIV/0!</v>
      </c>
      <c r="N29" s="10" t="e">
        <f t="shared" si="3"/>
        <v>#DIV/0!</v>
      </c>
      <c r="O29" s="10" t="e">
        <f t="shared" si="3"/>
        <v>#DIV/0!</v>
      </c>
      <c r="P29" s="10" t="e">
        <f t="shared" si="3"/>
        <v>#DIV/0!</v>
      </c>
      <c r="Q29" s="6" t="e">
        <f>SUM(E29:P29)</f>
        <v>#DIV/0!</v>
      </c>
    </row>
    <row r="30" spans="3:17">
      <c r="D30" s="4" t="str">
        <f>D23</f>
        <v>Actual 24/25</v>
      </c>
      <c r="E30" s="6">
        <f>SUM($E23:E23)</f>
        <v>0</v>
      </c>
      <c r="F30" s="6">
        <f>SUM($E23:F23)</f>
        <v>0</v>
      </c>
      <c r="G30" s="6">
        <f>SUM($E23:G23)</f>
        <v>0</v>
      </c>
      <c r="H30" s="6">
        <f>SUM($E23:H23)</f>
        <v>0</v>
      </c>
      <c r="I30" s="6">
        <f>SUM($E23:I23)</f>
        <v>0</v>
      </c>
      <c r="J30" s="6">
        <f>SUM($E23:J23)</f>
        <v>0</v>
      </c>
      <c r="K30" s="6">
        <f>SUM($E23:K23)</f>
        <v>0</v>
      </c>
      <c r="L30" s="6">
        <f>SUM($E23:L23)</f>
        <v>0</v>
      </c>
      <c r="M30" s="6">
        <f>SUM($E23:M23)</f>
        <v>0</v>
      </c>
      <c r="N30" s="6">
        <f>SUM($E23:N23)</f>
        <v>0</v>
      </c>
      <c r="O30" s="6">
        <f>SUM($E23:O23)</f>
        <v>0</v>
      </c>
      <c r="P30" s="6">
        <f>SUM($E23:P23)</f>
        <v>0</v>
      </c>
    </row>
  </sheetData>
  <mergeCells count="2">
    <mergeCell ref="J4:Q8"/>
    <mergeCell ref="J10:Q15"/>
  </mergeCells>
  <conditionalFormatting sqref="C3">
    <cfRule type="expression" dxfId="149" priority="2">
      <formula>S4&lt;S6</formula>
    </cfRule>
  </conditionalFormatting>
  <conditionalFormatting sqref="C4">
    <cfRule type="expression" dxfId="148" priority="1">
      <formula>AND(S4&gt;=S6,S4&lt;S5)</formula>
    </cfRule>
  </conditionalFormatting>
  <conditionalFormatting sqref="C5">
    <cfRule type="expression" dxfId="147" priority="3">
      <formula>S4&gt;=S5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753089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3">
    <tabColor rgb="FFFFC000"/>
  </sheetPr>
  <dimension ref="A1:T30"/>
  <sheetViews>
    <sheetView workbookViewId="0">
      <selection activeCell="B1" sqref="B1:C1"/>
    </sheetView>
  </sheetViews>
  <sheetFormatPr defaultColWidth="9.1796875" defaultRowHeight="14.5"/>
  <cols>
    <col min="1" max="1" width="9.1796875" style="4"/>
    <col min="2" max="2" width="15.26953125" style="4" customWidth="1"/>
    <col min="3" max="3" width="22.179687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>
      <c r="A1" s="5" t="s">
        <v>5</v>
      </c>
      <c r="B1" s="5" t="str">
        <f>'Dashboard Production Quality'!A124</f>
        <v>15h</v>
      </c>
      <c r="C1" s="5" t="str">
        <f>'Dashboard Production Quality'!B124</f>
        <v>Production Loss</v>
      </c>
      <c r="D1" s="5" t="str">
        <f>'Dashboard Production Quality'!C115</f>
        <v>M3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20">
      <c r="A2" s="4" t="s">
        <v>15</v>
      </c>
      <c r="C2" s="4" t="s">
        <v>16</v>
      </c>
      <c r="R2" s="7"/>
    </row>
    <row r="3" spans="1:20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27">
        <f>INDEX(E27:P27,Actual_month)</f>
        <v>0</v>
      </c>
      <c r="T4" s="26"/>
    </row>
    <row r="5" spans="1:20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26">
        <f>INDEX(E26:P26,Actual_month)</f>
        <v>0</v>
      </c>
      <c r="T5" s="26"/>
    </row>
    <row r="6" spans="1:20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26">
        <f>+S5*R6</f>
        <v>0</v>
      </c>
      <c r="T6" s="26"/>
    </row>
    <row r="7" spans="1:20">
      <c r="J7" s="199"/>
      <c r="K7" s="200"/>
      <c r="L7" s="200"/>
      <c r="M7" s="200"/>
      <c r="N7" s="200"/>
      <c r="O7" s="200"/>
      <c r="P7" s="200"/>
      <c r="Q7" s="201"/>
    </row>
    <row r="8" spans="1:20" ht="15" thickBot="1">
      <c r="J8" s="202"/>
      <c r="K8" s="203"/>
      <c r="L8" s="203"/>
      <c r="M8" s="203"/>
      <c r="N8" s="203"/>
      <c r="O8" s="203"/>
      <c r="P8" s="203"/>
      <c r="Q8" s="204"/>
    </row>
    <row r="9" spans="1:20" ht="15" thickBot="1">
      <c r="J9" s="4" t="s">
        <v>14</v>
      </c>
    </row>
    <row r="10" spans="1:20">
      <c r="J10" s="196"/>
      <c r="K10" s="197"/>
      <c r="L10" s="197"/>
      <c r="M10" s="197"/>
      <c r="N10" s="197"/>
      <c r="O10" s="197"/>
      <c r="P10" s="197"/>
      <c r="Q10" s="198"/>
    </row>
    <row r="11" spans="1:20">
      <c r="J11" s="199"/>
      <c r="K11" s="200"/>
      <c r="L11" s="200"/>
      <c r="M11" s="200"/>
      <c r="N11" s="200"/>
      <c r="O11" s="200"/>
      <c r="P11" s="200"/>
      <c r="Q11" s="201"/>
    </row>
    <row r="12" spans="1:20">
      <c r="J12" s="199"/>
      <c r="K12" s="200"/>
      <c r="L12" s="200"/>
      <c r="M12" s="200"/>
      <c r="N12" s="200"/>
      <c r="O12" s="200"/>
      <c r="P12" s="200"/>
      <c r="Q12" s="201"/>
    </row>
    <row r="13" spans="1:20">
      <c r="J13" s="199"/>
      <c r="K13" s="200"/>
      <c r="L13" s="200"/>
      <c r="M13" s="200"/>
      <c r="N13" s="200"/>
      <c r="O13" s="200"/>
      <c r="P13" s="200"/>
      <c r="Q13" s="201"/>
    </row>
    <row r="14" spans="1:20">
      <c r="J14" s="199"/>
      <c r="K14" s="200"/>
      <c r="L14" s="200"/>
      <c r="M14" s="200"/>
      <c r="N14" s="200"/>
      <c r="O14" s="200"/>
      <c r="P14" s="200"/>
      <c r="Q14" s="201"/>
    </row>
    <row r="15" spans="1:20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12" t="s">
        <v>0</v>
      </c>
    </row>
    <row r="19" spans="3:17">
      <c r="D19" s="4" t="str">
        <f>'KPI 1a'!D19</f>
        <v>Budget 25/26</v>
      </c>
      <c r="E19" s="6">
        <f>Budget2526!E116</f>
        <v>0</v>
      </c>
      <c r="F19" s="6">
        <f>Budget2526!F116</f>
        <v>0</v>
      </c>
      <c r="G19" s="6">
        <f>Budget2526!G116</f>
        <v>0</v>
      </c>
      <c r="H19" s="6">
        <f>Budget2526!H116</f>
        <v>0</v>
      </c>
      <c r="I19" s="6">
        <f>Budget2526!I116</f>
        <v>0</v>
      </c>
      <c r="J19" s="6">
        <f>Budget2526!J116</f>
        <v>0</v>
      </c>
      <c r="K19" s="6">
        <f>Budget2526!K116</f>
        <v>0</v>
      </c>
      <c r="L19" s="6">
        <f>Budget2526!L116</f>
        <v>0</v>
      </c>
      <c r="M19" s="6">
        <f>Budget2526!M116</f>
        <v>0</v>
      </c>
      <c r="N19" s="6">
        <f>Budget2526!N116</f>
        <v>0</v>
      </c>
      <c r="O19" s="6">
        <f>Budget2526!O116</f>
        <v>0</v>
      </c>
      <c r="P19" s="6">
        <f>Budget2526!P116</f>
        <v>0</v>
      </c>
      <c r="Q19" s="6">
        <f>SUM(E19:P19)</f>
        <v>0</v>
      </c>
    </row>
    <row r="20" spans="3:17">
      <c r="D20" s="4" t="str">
        <f>'KPI 1a'!D20</f>
        <v>Actual 25/26</v>
      </c>
      <c r="E20" s="6">
        <f>'ACTUAL 2526'!D116</f>
        <v>0</v>
      </c>
      <c r="F20" s="6">
        <f>'ACTUAL 2526'!E116</f>
        <v>0</v>
      </c>
      <c r="G20" s="6">
        <f>'ACTUAL 2526'!F116</f>
        <v>0</v>
      </c>
      <c r="H20" s="6">
        <f>'ACTUAL 2526'!G116</f>
        <v>0</v>
      </c>
      <c r="I20" s="6">
        <f>'ACTUAL 2526'!H116</f>
        <v>0</v>
      </c>
      <c r="J20" s="6">
        <f>'ACTUAL 2526'!I116</f>
        <v>0</v>
      </c>
      <c r="K20" s="6">
        <f>'ACTUAL 2526'!J116</f>
        <v>0</v>
      </c>
      <c r="L20" s="6">
        <f>'ACTUAL 2526'!K116</f>
        <v>0</v>
      </c>
      <c r="M20" s="6">
        <f>'ACTUAL 2526'!L116</f>
        <v>0</v>
      </c>
      <c r="N20" s="6">
        <f>'ACTUAL 2526'!M116</f>
        <v>0</v>
      </c>
      <c r="O20" s="6">
        <f>'ACTUAL 2526'!N116</f>
        <v>0</v>
      </c>
      <c r="P20" s="6">
        <f>'ACTUAL 2526'!O116</f>
        <v>0</v>
      </c>
      <c r="Q20" s="6">
        <f>SUM(E20:P20)</f>
        <v>0</v>
      </c>
    </row>
    <row r="21" spans="3:17">
      <c r="D21" s="4" t="str">
        <f>'KPI 1a'!D21</f>
        <v>Difference</v>
      </c>
      <c r="E21" s="6">
        <f>IF(E20=0,0,E20-E19)</f>
        <v>0</v>
      </c>
      <c r="F21" s="6">
        <f t="shared" ref="F21:P21" si="0">IF(F20=0,0,F20-F19)</f>
        <v>0</v>
      </c>
      <c r="G21" s="6">
        <f t="shared" si="0"/>
        <v>0</v>
      </c>
      <c r="H21" s="6">
        <f t="shared" si="0"/>
        <v>0</v>
      </c>
      <c r="I21" s="6">
        <f t="shared" si="0"/>
        <v>0</v>
      </c>
      <c r="J21" s="6">
        <f t="shared" si="0"/>
        <v>0</v>
      </c>
      <c r="K21" s="6">
        <f t="shared" si="0"/>
        <v>0</v>
      </c>
      <c r="L21" s="6">
        <f t="shared" si="0"/>
        <v>0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0</v>
      </c>
    </row>
    <row r="22" spans="3:17">
      <c r="D22" s="4" t="str">
        <f>'KPI 1a'!D22</f>
        <v>% realisation</v>
      </c>
      <c r="E22" s="10" t="e">
        <f>E20/E19</f>
        <v>#DIV/0!</v>
      </c>
      <c r="F22" s="10" t="e">
        <f t="shared" ref="F22:P22" si="1">F20/F19</f>
        <v>#DIV/0!</v>
      </c>
      <c r="G22" s="10" t="e">
        <f t="shared" si="1"/>
        <v>#DIV/0!</v>
      </c>
      <c r="H22" s="10" t="e">
        <f t="shared" si="1"/>
        <v>#DIV/0!</v>
      </c>
      <c r="I22" s="10" t="e">
        <f t="shared" si="1"/>
        <v>#DIV/0!</v>
      </c>
      <c r="J22" s="10" t="e">
        <f t="shared" si="1"/>
        <v>#DIV/0!</v>
      </c>
      <c r="K22" s="10" t="e">
        <f t="shared" si="1"/>
        <v>#DIV/0!</v>
      </c>
      <c r="L22" s="10" t="e">
        <f t="shared" si="1"/>
        <v>#DIV/0!</v>
      </c>
      <c r="M22" s="10" t="e">
        <f t="shared" si="1"/>
        <v>#DIV/0!</v>
      </c>
      <c r="N22" s="10" t="e">
        <f t="shared" si="1"/>
        <v>#DIV/0!</v>
      </c>
      <c r="O22" s="10" t="e">
        <f t="shared" si="1"/>
        <v>#DIV/0!</v>
      </c>
      <c r="P22" s="10" t="e">
        <f t="shared" si="1"/>
        <v>#DIV/0!</v>
      </c>
      <c r="Q22" s="6" t="e">
        <f>SUM(E22:P22)</f>
        <v>#DIV/0!</v>
      </c>
    </row>
    <row r="23" spans="3:17">
      <c r="D23" s="4" t="str">
        <f>'KPI 1a'!D23</f>
        <v>Actual 24/25</v>
      </c>
      <c r="E23" s="69">
        <f>Actual2425!D102</f>
        <v>0</v>
      </c>
      <c r="F23" s="69">
        <f>Actual2425!E102</f>
        <v>0</v>
      </c>
      <c r="G23" s="69">
        <f>Actual2425!F102</f>
        <v>0</v>
      </c>
      <c r="H23" s="69">
        <f>Actual2425!G102</f>
        <v>0</v>
      </c>
      <c r="I23" s="69">
        <f>Actual2425!H102</f>
        <v>0</v>
      </c>
      <c r="J23" s="69">
        <f>Actual2425!I102</f>
        <v>0</v>
      </c>
      <c r="K23" s="69">
        <f>Actual2425!J102</f>
        <v>0</v>
      </c>
      <c r="L23" s="69">
        <f>Actual2425!K102</f>
        <v>0</v>
      </c>
      <c r="M23" s="69">
        <f>Actual2425!L102</f>
        <v>0</v>
      </c>
      <c r="N23" s="69">
        <f>Actual2425!M102</f>
        <v>0</v>
      </c>
      <c r="O23" s="69">
        <f>Actual2425!N102</f>
        <v>0</v>
      </c>
      <c r="P23" s="69">
        <f>Actual2425!O102</f>
        <v>0</v>
      </c>
      <c r="Q23" s="69">
        <f>Actual2122!P42</f>
        <v>0</v>
      </c>
    </row>
    <row r="24" spans="3:17"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</row>
    <row r="25" spans="3:17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>
      <c r="D26" s="4" t="str">
        <f>D19</f>
        <v>Budget 25/26</v>
      </c>
      <c r="E26" s="6">
        <f>+E19</f>
        <v>0</v>
      </c>
      <c r="F26" s="6">
        <f>+F19+E26</f>
        <v>0</v>
      </c>
      <c r="G26" s="6">
        <f>F26+G19</f>
        <v>0</v>
      </c>
      <c r="H26" s="6">
        <f>+H19+G26</f>
        <v>0</v>
      </c>
      <c r="I26" s="6">
        <f>H26+I19</f>
        <v>0</v>
      </c>
      <c r="J26" s="6">
        <f>+J19+I26</f>
        <v>0</v>
      </c>
      <c r="K26" s="6">
        <f>J26+K19</f>
        <v>0</v>
      </c>
      <c r="L26" s="6">
        <f>+L19+K26</f>
        <v>0</v>
      </c>
      <c r="M26" s="6">
        <f>L26+M19</f>
        <v>0</v>
      </c>
      <c r="N26" s="6">
        <f>+N19+M26</f>
        <v>0</v>
      </c>
      <c r="O26" s="6">
        <f>N26+O19</f>
        <v>0</v>
      </c>
      <c r="P26" s="6">
        <f>+P19+O26</f>
        <v>0</v>
      </c>
      <c r="Q26" s="6">
        <f>SUM(E26:P26)</f>
        <v>0</v>
      </c>
    </row>
    <row r="27" spans="3:17">
      <c r="D27" s="4" t="str">
        <f>D20</f>
        <v>Actual 25/26</v>
      </c>
      <c r="E27" s="6">
        <f>+E20</f>
        <v>0</v>
      </c>
      <c r="F27" s="6">
        <f>+F20+E27</f>
        <v>0</v>
      </c>
      <c r="G27" s="6">
        <f>+G20+F27</f>
        <v>0</v>
      </c>
      <c r="H27" s="6">
        <f>+H20+G27</f>
        <v>0</v>
      </c>
      <c r="I27" s="6">
        <f>+I20+H27</f>
        <v>0</v>
      </c>
      <c r="J27" s="6">
        <f>+J20+I27</f>
        <v>0</v>
      </c>
      <c r="K27" s="6">
        <f>+K20+J27</f>
        <v>0</v>
      </c>
      <c r="L27" s="6">
        <f>+L20+K27</f>
        <v>0</v>
      </c>
      <c r="M27" s="6">
        <f>+M20+L27</f>
        <v>0</v>
      </c>
      <c r="N27" s="6">
        <f>+N20+M27</f>
        <v>0</v>
      </c>
      <c r="O27" s="6">
        <f>+O20+N27</f>
        <v>0</v>
      </c>
      <c r="P27" s="6">
        <f>+P20+O27</f>
        <v>0</v>
      </c>
      <c r="Q27" s="6">
        <f>SUM(E27:P27)</f>
        <v>0</v>
      </c>
    </row>
    <row r="28" spans="3:17">
      <c r="D28" s="4" t="str">
        <f>D21</f>
        <v>Difference</v>
      </c>
      <c r="E28" s="6">
        <f>SUM($E21:E21)</f>
        <v>0</v>
      </c>
      <c r="F28" s="6">
        <f>SUM($E21:F21)</f>
        <v>0</v>
      </c>
      <c r="G28" s="6">
        <f>SUM($E21:G21)</f>
        <v>0</v>
      </c>
      <c r="H28" s="6">
        <f>SUM($E21:H21)</f>
        <v>0</v>
      </c>
      <c r="I28" s="6">
        <f>SUM($E21:I21)</f>
        <v>0</v>
      </c>
      <c r="J28" s="6">
        <f>SUM($E21:J21)</f>
        <v>0</v>
      </c>
      <c r="K28" s="6">
        <f>SUM($E21:K21)</f>
        <v>0</v>
      </c>
      <c r="L28" s="6">
        <f>SUM($E21:L21)</f>
        <v>0</v>
      </c>
      <c r="M28" s="6">
        <f>SUM($E21:M21)</f>
        <v>0</v>
      </c>
      <c r="N28" s="6">
        <f>SUM($E21:N21)</f>
        <v>0</v>
      </c>
      <c r="O28" s="6">
        <f>SUM($E21:O21)</f>
        <v>0</v>
      </c>
      <c r="P28" s="6">
        <f>SUM($E21:P21)</f>
        <v>0</v>
      </c>
      <c r="Q28" s="6">
        <f>SUM(E28:P28)</f>
        <v>0</v>
      </c>
    </row>
    <row r="29" spans="3:17">
      <c r="D29" s="4" t="str">
        <f>D22</f>
        <v>% realisation</v>
      </c>
      <c r="E29" s="10" t="e">
        <f t="shared" ref="E29:P29" si="3">E27/E26</f>
        <v>#DIV/0!</v>
      </c>
      <c r="F29" s="10" t="e">
        <f t="shared" si="3"/>
        <v>#DIV/0!</v>
      </c>
      <c r="G29" s="10" t="e">
        <f t="shared" si="3"/>
        <v>#DIV/0!</v>
      </c>
      <c r="H29" s="10" t="e">
        <f t="shared" si="3"/>
        <v>#DIV/0!</v>
      </c>
      <c r="I29" s="10" t="e">
        <f t="shared" si="3"/>
        <v>#DIV/0!</v>
      </c>
      <c r="J29" s="10" t="e">
        <f t="shared" si="3"/>
        <v>#DIV/0!</v>
      </c>
      <c r="K29" s="10" t="e">
        <f t="shared" si="3"/>
        <v>#DIV/0!</v>
      </c>
      <c r="L29" s="10" t="e">
        <f t="shared" si="3"/>
        <v>#DIV/0!</v>
      </c>
      <c r="M29" s="10" t="e">
        <f t="shared" si="3"/>
        <v>#DIV/0!</v>
      </c>
      <c r="N29" s="10" t="e">
        <f t="shared" si="3"/>
        <v>#DIV/0!</v>
      </c>
      <c r="O29" s="10" t="e">
        <f t="shared" si="3"/>
        <v>#DIV/0!</v>
      </c>
      <c r="P29" s="10" t="e">
        <f t="shared" si="3"/>
        <v>#DIV/0!</v>
      </c>
      <c r="Q29" s="6" t="e">
        <f>SUM(E29:P29)</f>
        <v>#DIV/0!</v>
      </c>
    </row>
    <row r="30" spans="3:17">
      <c r="D30" s="4" t="str">
        <f>D23</f>
        <v>Actual 24/25</v>
      </c>
      <c r="E30" s="6">
        <f>SUM($E23:E23)</f>
        <v>0</v>
      </c>
      <c r="F30" s="6">
        <f>SUM($E23:F23)</f>
        <v>0</v>
      </c>
      <c r="G30" s="6">
        <f>SUM($E23:G23)</f>
        <v>0</v>
      </c>
      <c r="H30" s="6">
        <f>SUM($E23:H23)</f>
        <v>0</v>
      </c>
      <c r="I30" s="6">
        <f>SUM($E23:I23)</f>
        <v>0</v>
      </c>
      <c r="J30" s="6">
        <f>SUM($E23:J23)</f>
        <v>0</v>
      </c>
      <c r="K30" s="6">
        <f>SUM($E23:K23)</f>
        <v>0</v>
      </c>
      <c r="L30" s="6">
        <f>SUM($E23:L23)</f>
        <v>0</v>
      </c>
      <c r="M30" s="6">
        <f>SUM($E23:M23)</f>
        <v>0</v>
      </c>
      <c r="N30" s="6">
        <f>SUM($E23:N23)</f>
        <v>0</v>
      </c>
      <c r="O30" s="6">
        <f>SUM($E23:O23)</f>
        <v>0</v>
      </c>
      <c r="P30" s="6">
        <f>SUM($E23:P23)</f>
        <v>0</v>
      </c>
    </row>
  </sheetData>
  <mergeCells count="2">
    <mergeCell ref="J4:Q8"/>
    <mergeCell ref="J10:Q15"/>
  </mergeCells>
  <conditionalFormatting sqref="C3">
    <cfRule type="expression" dxfId="146" priority="2">
      <formula>S4&lt;S6</formula>
    </cfRule>
  </conditionalFormatting>
  <conditionalFormatting sqref="C4">
    <cfRule type="expression" dxfId="145" priority="1">
      <formula>AND(S4&gt;=S6,S4&lt;S5)</formula>
    </cfRule>
  </conditionalFormatting>
  <conditionalFormatting sqref="C5">
    <cfRule type="expression" dxfId="144" priority="3">
      <formula>S4&gt;=S5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754114" r:id="rId3" name="Spinner 2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1">
    <tabColor rgb="FFFFC000"/>
  </sheetPr>
  <dimension ref="A1:T31"/>
  <sheetViews>
    <sheetView zoomScale="90" zoomScaleNormal="90" zoomScalePageLayoutView="90" workbookViewId="0">
      <pane ySplit="2" topLeftCell="A4" activePane="bottomLeft" state="frozen"/>
      <selection activeCell="D31" sqref="D31"/>
      <selection pane="bottomLeft" activeCell="B1" sqref="B1:C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>
      <c r="A1" s="5" t="s">
        <v>5</v>
      </c>
      <c r="B1" s="5" t="str">
        <f>'Dashboard Production Quality'!A126</f>
        <v>16a</v>
      </c>
      <c r="C1" s="5" t="str">
        <f>'Dashboard Production Quality'!B126</f>
        <v>Total Water Volume Abstracted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20">
      <c r="A2" s="4" t="s">
        <v>15</v>
      </c>
      <c r="C2" s="4" t="s">
        <v>16</v>
      </c>
      <c r="R2" s="7"/>
    </row>
    <row r="3" spans="1:20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27">
        <f>INDEX(E27:P27,Actual_month)</f>
        <v>1905481.74</v>
      </c>
      <c r="T4" s="26"/>
    </row>
    <row r="5" spans="1:20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26">
        <f>INDEX(E26:P26,Actual_month)</f>
        <v>1837440</v>
      </c>
      <c r="T5" s="26"/>
    </row>
    <row r="6" spans="1:20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26">
        <f>+S5*R6</f>
        <v>1653696</v>
      </c>
      <c r="T6" s="26"/>
    </row>
    <row r="7" spans="1:20">
      <c r="J7" s="199"/>
      <c r="K7" s="200"/>
      <c r="L7" s="200"/>
      <c r="M7" s="200"/>
      <c r="N7" s="200"/>
      <c r="O7" s="200"/>
      <c r="P7" s="200"/>
      <c r="Q7" s="201"/>
    </row>
    <row r="8" spans="1:20" ht="15" thickBot="1">
      <c r="J8" s="202"/>
      <c r="K8" s="203"/>
      <c r="L8" s="203"/>
      <c r="M8" s="203"/>
      <c r="N8" s="203"/>
      <c r="O8" s="203"/>
      <c r="P8" s="203"/>
      <c r="Q8" s="204"/>
    </row>
    <row r="9" spans="1:20" ht="15" thickBot="1">
      <c r="J9" s="4" t="s">
        <v>14</v>
      </c>
    </row>
    <row r="10" spans="1:20">
      <c r="J10" s="196"/>
      <c r="K10" s="197"/>
      <c r="L10" s="197"/>
      <c r="M10" s="197"/>
      <c r="N10" s="197"/>
      <c r="O10" s="197"/>
      <c r="P10" s="197"/>
      <c r="Q10" s="198"/>
    </row>
    <row r="11" spans="1:20">
      <c r="J11" s="199"/>
      <c r="K11" s="200"/>
      <c r="L11" s="200"/>
      <c r="M11" s="200"/>
      <c r="N11" s="200"/>
      <c r="O11" s="200"/>
      <c r="P11" s="200"/>
      <c r="Q11" s="201"/>
    </row>
    <row r="12" spans="1:20">
      <c r="J12" s="199"/>
      <c r="K12" s="200"/>
      <c r="L12" s="200"/>
      <c r="M12" s="200"/>
      <c r="N12" s="200"/>
      <c r="O12" s="200"/>
      <c r="P12" s="200"/>
      <c r="Q12" s="201"/>
    </row>
    <row r="13" spans="1:20">
      <c r="J13" s="199"/>
      <c r="K13" s="200"/>
      <c r="L13" s="200"/>
      <c r="M13" s="200"/>
      <c r="N13" s="200"/>
      <c r="O13" s="200"/>
      <c r="P13" s="200"/>
      <c r="Q13" s="201"/>
    </row>
    <row r="14" spans="1:20">
      <c r="J14" s="199"/>
      <c r="K14" s="200"/>
      <c r="L14" s="200"/>
      <c r="M14" s="200"/>
      <c r="N14" s="200"/>
      <c r="O14" s="200"/>
      <c r="P14" s="200"/>
      <c r="Q14" s="201"/>
    </row>
    <row r="15" spans="1:20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 t="s">
        <v>0</v>
      </c>
    </row>
    <row r="19" spans="3:17">
      <c r="D19" s="4" t="str">
        <f>'KPI 1a'!D19</f>
        <v>Budget 25/26</v>
      </c>
      <c r="E19" s="6">
        <f>Budget2526!E118</f>
        <v>219705</v>
      </c>
      <c r="F19" s="6">
        <f>Budget2526!F118</f>
        <v>221005</v>
      </c>
      <c r="G19" s="6">
        <f>Budget2526!G118</f>
        <v>223055</v>
      </c>
      <c r="H19" s="6">
        <f>Budget2526!H118</f>
        <v>227205</v>
      </c>
      <c r="I19" s="6">
        <f>Budget2526!I118</f>
        <v>231255</v>
      </c>
      <c r="J19" s="6">
        <f>Budget2526!J118</f>
        <v>235355</v>
      </c>
      <c r="K19" s="6">
        <f>Budget2526!K118</f>
        <v>238405</v>
      </c>
      <c r="L19" s="6">
        <f>Budget2526!L118</f>
        <v>241455</v>
      </c>
      <c r="M19" s="6">
        <f>Budget2526!M118</f>
        <v>244505</v>
      </c>
      <c r="N19" s="6">
        <f>Budget2526!N118</f>
        <v>246555</v>
      </c>
      <c r="O19" s="6">
        <f>Budget2526!O118</f>
        <v>248605</v>
      </c>
      <c r="P19" s="6">
        <f>Budget2526!P118</f>
        <v>251155</v>
      </c>
      <c r="Q19" s="6">
        <f>SUM(E19:P19)</f>
        <v>2828260</v>
      </c>
    </row>
    <row r="20" spans="3:17">
      <c r="D20" s="4" t="str">
        <f>'KPI 1a'!D20</f>
        <v>Actual 25/26</v>
      </c>
      <c r="E20" s="6">
        <f>'ACTUAL 2526'!D118</f>
        <v>205244.74</v>
      </c>
      <c r="F20" s="6">
        <f>'ACTUAL 2526'!E118</f>
        <v>263054</v>
      </c>
      <c r="G20" s="6">
        <f>'ACTUAL 2526'!F118</f>
        <v>226141</v>
      </c>
      <c r="H20" s="6">
        <f>'ACTUAL 2526'!G118</f>
        <v>274941</v>
      </c>
      <c r="I20" s="6">
        <f>'ACTUAL 2526'!H118</f>
        <v>217269</v>
      </c>
      <c r="J20" s="6">
        <f>'ACTUAL 2526'!I118</f>
        <v>201967</v>
      </c>
      <c r="K20" s="6">
        <f>'ACTUAL 2526'!J118</f>
        <v>280117</v>
      </c>
      <c r="L20" s="6">
        <f>'ACTUAL 2526'!K118</f>
        <v>236748</v>
      </c>
      <c r="M20" s="6">
        <f>'ACTUAL 2526'!L118</f>
        <v>0</v>
      </c>
      <c r="N20" s="6">
        <f>'ACTUAL 2526'!M118</f>
        <v>0</v>
      </c>
      <c r="O20" s="6">
        <f>'ACTUAL 2526'!N118</f>
        <v>0</v>
      </c>
      <c r="P20" s="6">
        <f>'ACTUAL 2526'!O118</f>
        <v>0</v>
      </c>
      <c r="Q20" s="6">
        <f>SUM(E20:P20)</f>
        <v>1905481.74</v>
      </c>
    </row>
    <row r="21" spans="3:17">
      <c r="D21" s="4" t="str">
        <f>'KPI 1a'!D21</f>
        <v>Difference</v>
      </c>
      <c r="E21" s="6">
        <f>IF(E20=0,0,E20-E19)</f>
        <v>-14460.260000000009</v>
      </c>
      <c r="F21" s="6">
        <f t="shared" ref="F21:P21" si="0">IF(F20=0,0,F20-F19)</f>
        <v>42049</v>
      </c>
      <c r="G21" s="6">
        <f t="shared" si="0"/>
        <v>3086</v>
      </c>
      <c r="H21" s="6">
        <f t="shared" si="0"/>
        <v>47736</v>
      </c>
      <c r="I21" s="6">
        <f t="shared" si="0"/>
        <v>-13986</v>
      </c>
      <c r="J21" s="6">
        <f t="shared" si="0"/>
        <v>-33388</v>
      </c>
      <c r="K21" s="6">
        <f t="shared" si="0"/>
        <v>41712</v>
      </c>
      <c r="L21" s="6">
        <f t="shared" si="0"/>
        <v>-4707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68041.739999999991</v>
      </c>
    </row>
    <row r="22" spans="3:17">
      <c r="D22" s="4" t="str">
        <f>'KPI 1a'!D22</f>
        <v>% realisation</v>
      </c>
      <c r="E22" s="10">
        <f>E20/E19</f>
        <v>0.93418329123142396</v>
      </c>
      <c r="F22" s="10">
        <f t="shared" ref="F22:P22" si="1">F20/F19</f>
        <v>1.1902626637406393</v>
      </c>
      <c r="G22" s="10">
        <f t="shared" si="1"/>
        <v>1.0138351527650131</v>
      </c>
      <c r="H22" s="10">
        <f t="shared" si="1"/>
        <v>1.2101010101010101</v>
      </c>
      <c r="I22" s="10">
        <f t="shared" si="1"/>
        <v>0.93952130764740227</v>
      </c>
      <c r="J22" s="10">
        <f t="shared" si="1"/>
        <v>0.85813770686834778</v>
      </c>
      <c r="K22" s="10">
        <f t="shared" si="1"/>
        <v>1.1749627734317654</v>
      </c>
      <c r="L22" s="10">
        <f t="shared" si="1"/>
        <v>0.98050568428899798</v>
      </c>
      <c r="M22" s="10">
        <f t="shared" si="1"/>
        <v>0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6">
        <f>SUM(E22:P22)</f>
        <v>8.3015095900746001</v>
      </c>
    </row>
    <row r="23" spans="3:17">
      <c r="D23" s="4" t="str">
        <f>'KPI 1a'!D23</f>
        <v>Actual 24/25</v>
      </c>
      <c r="E23" s="69">
        <f>Actual2425!D104</f>
        <v>207360.666</v>
      </c>
      <c r="F23" s="69">
        <f>Actual2425!E104</f>
        <v>234148.96</v>
      </c>
      <c r="G23" s="69">
        <f>Actual2425!F104</f>
        <v>218319.71999999997</v>
      </c>
      <c r="H23" s="69">
        <f>Actual2425!G104</f>
        <v>230651.24</v>
      </c>
      <c r="I23" s="69">
        <f>Actual2425!H104</f>
        <v>235530.06</v>
      </c>
      <c r="J23" s="69">
        <f>Actual2425!I104</f>
        <v>167338.1</v>
      </c>
      <c r="K23" s="69">
        <f>Actual2425!J104</f>
        <v>287907.06</v>
      </c>
      <c r="L23" s="69">
        <f>Actual2425!K104</f>
        <v>241013</v>
      </c>
      <c r="M23" s="69">
        <f>Actual2425!L104</f>
        <v>243997</v>
      </c>
      <c r="N23" s="69">
        <f>Actual2425!M104</f>
        <v>195266.7</v>
      </c>
      <c r="O23" s="69">
        <f>Actual2425!N104</f>
        <v>241072.27078651683</v>
      </c>
      <c r="P23" s="69">
        <f>Actual2425!O104</f>
        <v>247454.82</v>
      </c>
      <c r="Q23" s="6">
        <f>SUM(E23:P23)</f>
        <v>2750059.5967865167</v>
      </c>
    </row>
    <row r="24" spans="3:17"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"/>
    </row>
    <row r="25" spans="3:17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>
      <c r="D26" s="4" t="str">
        <f>D19</f>
        <v>Budget 25/26</v>
      </c>
      <c r="E26" s="6">
        <f>SUM($E19:E19)</f>
        <v>219705</v>
      </c>
      <c r="F26" s="6">
        <f>SUM($E19:F19)</f>
        <v>440710</v>
      </c>
      <c r="G26" s="6">
        <f>SUM($E19:G19)</f>
        <v>663765</v>
      </c>
      <c r="H26" s="6">
        <f>SUM($E19:H19)</f>
        <v>890970</v>
      </c>
      <c r="I26" s="6">
        <f>SUM($E19:I19)</f>
        <v>1122225</v>
      </c>
      <c r="J26" s="6">
        <f>SUM($E19:J19)</f>
        <v>1357580</v>
      </c>
      <c r="K26" s="6">
        <f>SUM($E19:K19)</f>
        <v>1595985</v>
      </c>
      <c r="L26" s="6">
        <f>SUM($E19:L19)</f>
        <v>1837440</v>
      </c>
      <c r="M26" s="6">
        <f>SUM($E19:M19)</f>
        <v>2081945</v>
      </c>
      <c r="N26" s="6">
        <f>SUM($E19:N19)</f>
        <v>2328500</v>
      </c>
      <c r="O26" s="6">
        <f>SUM($E19:O19)</f>
        <v>2577105</v>
      </c>
      <c r="P26" s="6">
        <f>SUM($E19:P19)</f>
        <v>2828260</v>
      </c>
      <c r="Q26" s="6"/>
    </row>
    <row r="27" spans="3:17">
      <c r="D27" s="4" t="str">
        <f>D20</f>
        <v>Actual 25/26</v>
      </c>
      <c r="E27" s="6">
        <f>SUM($E20:E20)</f>
        <v>205244.74</v>
      </c>
      <c r="F27" s="6">
        <f>SUM($E20:F20)</f>
        <v>468298.74</v>
      </c>
      <c r="G27" s="6">
        <f>SUM($E20:G20)</f>
        <v>694439.74</v>
      </c>
      <c r="H27" s="6">
        <f>SUM($E20:H20)</f>
        <v>969380.74</v>
      </c>
      <c r="I27" s="6">
        <f>SUM($E20:I20)</f>
        <v>1186649.74</v>
      </c>
      <c r="J27" s="6">
        <f>SUM($E20:J20)</f>
        <v>1388616.74</v>
      </c>
      <c r="K27" s="6">
        <f>SUM($E20:K20)</f>
        <v>1668733.74</v>
      </c>
      <c r="L27" s="6">
        <f>SUM($E20:L20)</f>
        <v>1905481.74</v>
      </c>
      <c r="M27" s="6">
        <f>SUM($E20:M20)</f>
        <v>1905481.74</v>
      </c>
      <c r="N27" s="6">
        <f>SUM($E20:N20)</f>
        <v>1905481.74</v>
      </c>
      <c r="O27" s="6">
        <f>SUM($E20:O20)</f>
        <v>1905481.74</v>
      </c>
      <c r="P27" s="6">
        <f>SUM($E20:P20)</f>
        <v>1905481.74</v>
      </c>
      <c r="Q27" s="6"/>
    </row>
    <row r="28" spans="3:17">
      <c r="D28" s="4" t="str">
        <f>D21</f>
        <v>Difference</v>
      </c>
      <c r="E28" s="6">
        <f>SUM($E21:E21)</f>
        <v>-14460.260000000009</v>
      </c>
      <c r="F28" s="6">
        <f>SUM($E21:F21)</f>
        <v>27588.739999999991</v>
      </c>
      <c r="G28" s="6">
        <f>SUM($E21:G21)</f>
        <v>30674.739999999991</v>
      </c>
      <c r="H28" s="6">
        <f>SUM($E21:H21)</f>
        <v>78410.739999999991</v>
      </c>
      <c r="I28" s="6">
        <f>SUM($E21:I21)</f>
        <v>64424.739999999991</v>
      </c>
      <c r="J28" s="6">
        <f>SUM($E21:J21)</f>
        <v>31036.739999999991</v>
      </c>
      <c r="K28" s="6">
        <f>SUM($E21:K21)</f>
        <v>72748.739999999991</v>
      </c>
      <c r="L28" s="6">
        <f>SUM($E21:L21)</f>
        <v>68041.739999999991</v>
      </c>
      <c r="M28" s="6">
        <f>SUM($E21:M21)</f>
        <v>68041.739999999991</v>
      </c>
      <c r="N28" s="6">
        <f>SUM($E21:N21)</f>
        <v>68041.739999999991</v>
      </c>
      <c r="O28" s="6">
        <f>SUM($E21:O21)</f>
        <v>68041.739999999991</v>
      </c>
      <c r="P28" s="6">
        <f>SUM($E21:P21)</f>
        <v>68041.739999999991</v>
      </c>
      <c r="Q28" s="6"/>
    </row>
    <row r="29" spans="3:17">
      <c r="D29" s="4" t="str">
        <f>D22</f>
        <v>% realisation</v>
      </c>
      <c r="E29" s="10">
        <f>E27/E26</f>
        <v>0.93418329123142396</v>
      </c>
      <c r="F29" s="10">
        <f t="shared" ref="F29:P29" si="3">F27/F26</f>
        <v>1.0626006671053527</v>
      </c>
      <c r="G29" s="10">
        <f t="shared" si="3"/>
        <v>1.0462132531844854</v>
      </c>
      <c r="H29" s="10">
        <f t="shared" si="3"/>
        <v>1.0880060383626833</v>
      </c>
      <c r="I29" s="10">
        <f t="shared" si="3"/>
        <v>1.0574080420593017</v>
      </c>
      <c r="J29" s="10">
        <f t="shared" si="3"/>
        <v>1.0228618129318345</v>
      </c>
      <c r="K29" s="10">
        <f t="shared" si="3"/>
        <v>1.0455823456987379</v>
      </c>
      <c r="L29" s="10">
        <f t="shared" si="3"/>
        <v>1.0370307275339603</v>
      </c>
      <c r="M29" s="10">
        <f t="shared" si="3"/>
        <v>0.91524115190362854</v>
      </c>
      <c r="N29" s="10">
        <f t="shared" si="3"/>
        <v>0.8183301438694438</v>
      </c>
      <c r="O29" s="10">
        <f t="shared" si="3"/>
        <v>0.73938847660456208</v>
      </c>
      <c r="P29" s="10">
        <f t="shared" si="3"/>
        <v>0.67372933888680675</v>
      </c>
      <c r="Q29" s="6"/>
    </row>
    <row r="30" spans="3:17">
      <c r="D30" s="4" t="str">
        <f>D23</f>
        <v>Actual 24/25</v>
      </c>
      <c r="E30" s="6">
        <f>SUM($E23:E23)</f>
        <v>207360.666</v>
      </c>
      <c r="F30" s="6">
        <f>SUM($E23:F23)</f>
        <v>441509.62599999999</v>
      </c>
      <c r="G30" s="6">
        <f>SUM($E23:G23)</f>
        <v>659829.3459999999</v>
      </c>
      <c r="H30" s="6">
        <f>SUM($E23:H23)</f>
        <v>890480.58599999989</v>
      </c>
      <c r="I30" s="6">
        <f>SUM($E23:I23)</f>
        <v>1126010.6459999999</v>
      </c>
      <c r="J30" s="6">
        <f>SUM($E23:J23)</f>
        <v>1293348.746</v>
      </c>
      <c r="K30" s="6">
        <f>SUM($E23:K23)</f>
        <v>1581255.8060000001</v>
      </c>
      <c r="L30" s="6">
        <f>SUM($E23:L23)</f>
        <v>1822268.8060000001</v>
      </c>
      <c r="M30" s="6">
        <f>SUM($E23:M23)</f>
        <v>2066265.8060000001</v>
      </c>
      <c r="N30" s="6">
        <f>SUM($E23:N23)</f>
        <v>2261532.5060000001</v>
      </c>
      <c r="O30" s="6">
        <f>SUM($E23:O23)</f>
        <v>2502604.7767865169</v>
      </c>
      <c r="P30" s="6">
        <f>SUM($E23:P23)</f>
        <v>2750059.5967865167</v>
      </c>
      <c r="Q30" s="6"/>
    </row>
    <row r="31" spans="3:17">
      <c r="D31" s="4" t="str">
        <f>'KPI 1a'!D30</f>
        <v>Actual 24/25</v>
      </c>
    </row>
  </sheetData>
  <mergeCells count="2">
    <mergeCell ref="J4:Q8"/>
    <mergeCell ref="J10:Q15"/>
  </mergeCells>
  <conditionalFormatting sqref="C3">
    <cfRule type="expression" dxfId="143" priority="2">
      <formula>S4&lt;S6</formula>
    </cfRule>
  </conditionalFormatting>
  <conditionalFormatting sqref="C4">
    <cfRule type="expression" dxfId="142" priority="1">
      <formula>AND(S4&gt;=S6,S4&lt;S5)</formula>
    </cfRule>
  </conditionalFormatting>
  <conditionalFormatting sqref="C5">
    <cfRule type="expression" dxfId="141" priority="3">
      <formula>S4&gt;=S5</formula>
    </cfRule>
  </conditionalFormatting>
  <hyperlinks>
    <hyperlink ref="L1" location="'Dashboard Production Quality'!A1" display="Dashboard"/>
  </hyperlinks>
  <pageMargins left="0.7" right="0.7" top="0.75" bottom="0.75" header="0.3" footer="0.3"/>
  <ignoredErrors>
    <ignoredError sqref="E29" formula="1"/>
  </ignoredError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38657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T31"/>
  <sheetViews>
    <sheetView zoomScale="90" zoomScaleNormal="90" zoomScalePageLayoutView="90" workbookViewId="0">
      <pane ySplit="2" topLeftCell="A4" activePane="bottomLeft" state="frozen"/>
      <selection activeCell="D31" sqref="D31"/>
      <selection pane="bottomLeft" activeCell="L1" sqref="L1"/>
    </sheetView>
  </sheetViews>
  <sheetFormatPr defaultColWidth="9.1796875" defaultRowHeight="14.5"/>
  <cols>
    <col min="1" max="1" width="9.1796875" style="4"/>
    <col min="2" max="2" width="6.81640625" style="4" bestFit="1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>
      <c r="A1" s="5" t="s">
        <v>5</v>
      </c>
      <c r="B1" s="5" t="str">
        <f>'Dashboard Production Quality'!A127</f>
        <v>16b</v>
      </c>
      <c r="C1" s="5" t="str">
        <f>'Dashboard Production Quality'!B127</f>
        <v>Total Water Volume Supplied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20">
      <c r="A2" s="4" t="s">
        <v>15</v>
      </c>
      <c r="C2" s="4" t="s">
        <v>16</v>
      </c>
      <c r="R2" s="7"/>
    </row>
    <row r="3" spans="1:20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27">
        <f>INDEX(E27:P27,Actual_month)</f>
        <v>1905481.74</v>
      </c>
      <c r="T4" s="26"/>
    </row>
    <row r="5" spans="1:20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26">
        <f>INDEX(E26:P26,Actual_month)</f>
        <v>1837440</v>
      </c>
      <c r="T5" s="26"/>
    </row>
    <row r="6" spans="1:20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26">
        <f>+S5*R6</f>
        <v>1653696</v>
      </c>
      <c r="T6" s="26"/>
    </row>
    <row r="7" spans="1:20">
      <c r="J7" s="199"/>
      <c r="K7" s="200"/>
      <c r="L7" s="200"/>
      <c r="M7" s="200"/>
      <c r="N7" s="200"/>
      <c r="O7" s="200"/>
      <c r="P7" s="200"/>
      <c r="Q7" s="201"/>
    </row>
    <row r="8" spans="1:20" ht="15" thickBot="1">
      <c r="J8" s="202"/>
      <c r="K8" s="203"/>
      <c r="L8" s="203"/>
      <c r="M8" s="203"/>
      <c r="N8" s="203"/>
      <c r="O8" s="203"/>
      <c r="P8" s="203"/>
      <c r="Q8" s="204"/>
    </row>
    <row r="9" spans="1:20" ht="15" thickBot="1">
      <c r="J9" s="4" t="s">
        <v>14</v>
      </c>
    </row>
    <row r="10" spans="1:20">
      <c r="J10" s="196"/>
      <c r="K10" s="197"/>
      <c r="L10" s="197"/>
      <c r="M10" s="197"/>
      <c r="N10" s="197"/>
      <c r="O10" s="197"/>
      <c r="P10" s="197"/>
      <c r="Q10" s="198"/>
    </row>
    <row r="11" spans="1:20">
      <c r="J11" s="199"/>
      <c r="K11" s="200"/>
      <c r="L11" s="200"/>
      <c r="M11" s="200"/>
      <c r="N11" s="200"/>
      <c r="O11" s="200"/>
      <c r="P11" s="200"/>
      <c r="Q11" s="201"/>
    </row>
    <row r="12" spans="1:20">
      <c r="J12" s="199"/>
      <c r="K12" s="200"/>
      <c r="L12" s="200"/>
      <c r="M12" s="200"/>
      <c r="N12" s="200"/>
      <c r="O12" s="200"/>
      <c r="P12" s="200"/>
      <c r="Q12" s="201"/>
    </row>
    <row r="13" spans="1:20">
      <c r="J13" s="199"/>
      <c r="K13" s="200"/>
      <c r="L13" s="200"/>
      <c r="M13" s="200"/>
      <c r="N13" s="200"/>
      <c r="O13" s="200"/>
      <c r="P13" s="200"/>
      <c r="Q13" s="201"/>
    </row>
    <row r="14" spans="1:20">
      <c r="J14" s="199"/>
      <c r="K14" s="200"/>
      <c r="L14" s="200"/>
      <c r="M14" s="200"/>
      <c r="N14" s="200"/>
      <c r="O14" s="200"/>
      <c r="P14" s="200"/>
      <c r="Q14" s="201"/>
    </row>
    <row r="15" spans="1:20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 t="s">
        <v>0</v>
      </c>
    </row>
    <row r="19" spans="3:17">
      <c r="D19" s="4" t="str">
        <f>'KPI 1a'!D19</f>
        <v>Budget 25/26</v>
      </c>
      <c r="E19" s="6">
        <f>Budget2526!E118</f>
        <v>219705</v>
      </c>
      <c r="F19" s="6">
        <f>Budget2526!F118</f>
        <v>221005</v>
      </c>
      <c r="G19" s="6">
        <f>Budget2526!G118</f>
        <v>223055</v>
      </c>
      <c r="H19" s="6">
        <f>Budget2526!H118</f>
        <v>227205</v>
      </c>
      <c r="I19" s="6">
        <f>Budget2526!I118</f>
        <v>231255</v>
      </c>
      <c r="J19" s="6">
        <f>Budget2526!J118</f>
        <v>235355</v>
      </c>
      <c r="K19" s="6">
        <f>Budget2526!K118</f>
        <v>238405</v>
      </c>
      <c r="L19" s="6">
        <f>Budget2526!L118</f>
        <v>241455</v>
      </c>
      <c r="M19" s="6">
        <f>Budget2526!M118</f>
        <v>244505</v>
      </c>
      <c r="N19" s="6">
        <f>Budget2526!N118</f>
        <v>246555</v>
      </c>
      <c r="O19" s="6">
        <f>Budget2526!O118</f>
        <v>248605</v>
      </c>
      <c r="P19" s="6">
        <f>Budget2526!P118</f>
        <v>251155</v>
      </c>
      <c r="Q19" s="6">
        <f>SUM(E19:P19)</f>
        <v>2828260</v>
      </c>
    </row>
    <row r="20" spans="3:17">
      <c r="D20" s="4" t="str">
        <f>'KPI 1a'!D20</f>
        <v>Actual 25/26</v>
      </c>
      <c r="E20" s="6">
        <f>'ACTUAL 2526'!D118</f>
        <v>205244.74</v>
      </c>
      <c r="F20" s="6">
        <f>'ACTUAL 2526'!E118</f>
        <v>263054</v>
      </c>
      <c r="G20" s="6">
        <f>'ACTUAL 2526'!F118</f>
        <v>226141</v>
      </c>
      <c r="H20" s="6">
        <f>'ACTUAL 2526'!G118</f>
        <v>274941</v>
      </c>
      <c r="I20" s="6">
        <f>'ACTUAL 2526'!H118</f>
        <v>217269</v>
      </c>
      <c r="J20" s="6">
        <f>'ACTUAL 2526'!I118</f>
        <v>201967</v>
      </c>
      <c r="K20" s="6">
        <f>'ACTUAL 2526'!J118</f>
        <v>280117</v>
      </c>
      <c r="L20" s="6">
        <f>'ACTUAL 2526'!K118</f>
        <v>236748</v>
      </c>
      <c r="M20" s="6">
        <f>'ACTUAL 2526'!L118</f>
        <v>0</v>
      </c>
      <c r="N20" s="6">
        <f>'ACTUAL 2526'!M118</f>
        <v>0</v>
      </c>
      <c r="O20" s="6">
        <f>'ACTUAL 2526'!N118</f>
        <v>0</v>
      </c>
      <c r="P20" s="6">
        <f>'ACTUAL 2526'!O118</f>
        <v>0</v>
      </c>
      <c r="Q20" s="6">
        <f>SUM(E20:P20)</f>
        <v>1905481.74</v>
      </c>
    </row>
    <row r="21" spans="3:17">
      <c r="D21" s="4" t="str">
        <f>'KPI 1a'!D21</f>
        <v>Difference</v>
      </c>
      <c r="E21" s="6">
        <f>IF(E20=0,0,E20-E19)</f>
        <v>-14460.260000000009</v>
      </c>
      <c r="F21" s="6">
        <f t="shared" ref="F21:P21" si="0">IF(F20=0,0,F20-F19)</f>
        <v>42049</v>
      </c>
      <c r="G21" s="6">
        <f t="shared" si="0"/>
        <v>3086</v>
      </c>
      <c r="H21" s="6">
        <f t="shared" si="0"/>
        <v>47736</v>
      </c>
      <c r="I21" s="6">
        <f t="shared" si="0"/>
        <v>-13986</v>
      </c>
      <c r="J21" s="6">
        <f t="shared" si="0"/>
        <v>-33388</v>
      </c>
      <c r="K21" s="6">
        <f t="shared" si="0"/>
        <v>41712</v>
      </c>
      <c r="L21" s="6">
        <f t="shared" si="0"/>
        <v>-4707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68041.739999999991</v>
      </c>
    </row>
    <row r="22" spans="3:17">
      <c r="D22" s="4" t="str">
        <f>'KPI 1a'!D22</f>
        <v>% realisation</v>
      </c>
      <c r="E22" s="10">
        <f>E20/E19</f>
        <v>0.93418329123142396</v>
      </c>
      <c r="F22" s="10">
        <f t="shared" ref="F22:P22" si="1">F20/F19</f>
        <v>1.1902626637406393</v>
      </c>
      <c r="G22" s="10">
        <f t="shared" si="1"/>
        <v>1.0138351527650131</v>
      </c>
      <c r="H22" s="10">
        <f t="shared" si="1"/>
        <v>1.2101010101010101</v>
      </c>
      <c r="I22" s="10">
        <f t="shared" si="1"/>
        <v>0.93952130764740227</v>
      </c>
      <c r="J22" s="10">
        <f t="shared" si="1"/>
        <v>0.85813770686834778</v>
      </c>
      <c r="K22" s="10">
        <f t="shared" si="1"/>
        <v>1.1749627734317654</v>
      </c>
      <c r="L22" s="10">
        <f t="shared" si="1"/>
        <v>0.98050568428899798</v>
      </c>
      <c r="M22" s="10">
        <f t="shared" si="1"/>
        <v>0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6">
        <f>SUM(E22:P22)</f>
        <v>8.3015095900746001</v>
      </c>
    </row>
    <row r="23" spans="3:17">
      <c r="D23" s="4" t="str">
        <f>'KPI 1a'!D23</f>
        <v>Actual 24/25</v>
      </c>
      <c r="E23" s="69">
        <f>Actual2425!D104</f>
        <v>207360.666</v>
      </c>
      <c r="F23" s="69">
        <f>Actual2425!E104</f>
        <v>234148.96</v>
      </c>
      <c r="G23" s="69">
        <f>Actual2425!F104</f>
        <v>218319.71999999997</v>
      </c>
      <c r="H23" s="69">
        <f>Actual2425!G104</f>
        <v>230651.24</v>
      </c>
      <c r="I23" s="69">
        <f>Actual2425!H104</f>
        <v>235530.06</v>
      </c>
      <c r="J23" s="69">
        <f>Actual2425!I104</f>
        <v>167338.1</v>
      </c>
      <c r="K23" s="69">
        <f>Actual2425!J104</f>
        <v>287907.06</v>
      </c>
      <c r="L23" s="69">
        <f>Actual2425!K104</f>
        <v>241013</v>
      </c>
      <c r="M23" s="69">
        <f>Actual2425!L104</f>
        <v>243997</v>
      </c>
      <c r="N23" s="69">
        <f>Actual2425!M104</f>
        <v>195266.7</v>
      </c>
      <c r="O23" s="69">
        <f>Actual2425!N104</f>
        <v>241072.27078651683</v>
      </c>
      <c r="P23" s="69">
        <f>Actual2425!O104</f>
        <v>247454.82</v>
      </c>
      <c r="Q23" s="6">
        <f>SUM(E23:P23)</f>
        <v>2750059.5967865167</v>
      </c>
    </row>
    <row r="24" spans="3:17"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"/>
    </row>
    <row r="25" spans="3:17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>
      <c r="D26" s="4" t="str">
        <f>D19</f>
        <v>Budget 25/26</v>
      </c>
      <c r="E26" s="6">
        <f>SUM($E19:E19)</f>
        <v>219705</v>
      </c>
      <c r="F26" s="6">
        <f>SUM($E19:F19)</f>
        <v>440710</v>
      </c>
      <c r="G26" s="6">
        <f>SUM($E19:G19)</f>
        <v>663765</v>
      </c>
      <c r="H26" s="6">
        <f>SUM($E19:H19)</f>
        <v>890970</v>
      </c>
      <c r="I26" s="6">
        <f>SUM($E19:I19)</f>
        <v>1122225</v>
      </c>
      <c r="J26" s="6">
        <f>SUM($E19:J19)</f>
        <v>1357580</v>
      </c>
      <c r="K26" s="6">
        <f>SUM($E19:K19)</f>
        <v>1595985</v>
      </c>
      <c r="L26" s="6">
        <f>SUM($E19:L19)</f>
        <v>1837440</v>
      </c>
      <c r="M26" s="6">
        <f>SUM($E19:M19)</f>
        <v>2081945</v>
      </c>
      <c r="N26" s="6">
        <f>SUM($E19:N19)</f>
        <v>2328500</v>
      </c>
      <c r="O26" s="6">
        <f>SUM($E19:O19)</f>
        <v>2577105</v>
      </c>
      <c r="P26" s="6">
        <f>SUM($E19:P19)</f>
        <v>2828260</v>
      </c>
      <c r="Q26" s="6"/>
    </row>
    <row r="27" spans="3:17">
      <c r="D27" s="4" t="str">
        <f>D20</f>
        <v>Actual 25/26</v>
      </c>
      <c r="E27" s="6">
        <f>SUM($E20:E20)</f>
        <v>205244.74</v>
      </c>
      <c r="F27" s="6">
        <f>SUM($E20:F20)</f>
        <v>468298.74</v>
      </c>
      <c r="G27" s="6">
        <f>SUM($E20:G20)</f>
        <v>694439.74</v>
      </c>
      <c r="H27" s="6">
        <f>SUM($E20:H20)</f>
        <v>969380.74</v>
      </c>
      <c r="I27" s="6">
        <f>SUM($E20:I20)</f>
        <v>1186649.74</v>
      </c>
      <c r="J27" s="6">
        <f>SUM($E20:J20)</f>
        <v>1388616.74</v>
      </c>
      <c r="K27" s="6">
        <f>SUM($E20:K20)</f>
        <v>1668733.74</v>
      </c>
      <c r="L27" s="6">
        <f>SUM($E20:L20)</f>
        <v>1905481.74</v>
      </c>
      <c r="M27" s="6">
        <f>SUM($E20:M20)</f>
        <v>1905481.74</v>
      </c>
      <c r="N27" s="6">
        <f>SUM($E20:N20)</f>
        <v>1905481.74</v>
      </c>
      <c r="O27" s="6">
        <f>SUM($E20:O20)</f>
        <v>1905481.74</v>
      </c>
      <c r="P27" s="6">
        <f>SUM($E20:P20)</f>
        <v>1905481.74</v>
      </c>
      <c r="Q27" s="6"/>
    </row>
    <row r="28" spans="3:17">
      <c r="D28" s="4" t="str">
        <f>D21</f>
        <v>Difference</v>
      </c>
      <c r="E28" s="6">
        <f>SUM($E21:E21)</f>
        <v>-14460.260000000009</v>
      </c>
      <c r="F28" s="6">
        <f>SUM($E21:F21)</f>
        <v>27588.739999999991</v>
      </c>
      <c r="G28" s="6">
        <f>SUM($E21:G21)</f>
        <v>30674.739999999991</v>
      </c>
      <c r="H28" s="6">
        <f>SUM($E21:H21)</f>
        <v>78410.739999999991</v>
      </c>
      <c r="I28" s="6">
        <f>SUM($E21:I21)</f>
        <v>64424.739999999991</v>
      </c>
      <c r="J28" s="6">
        <f>SUM($E21:J21)</f>
        <v>31036.739999999991</v>
      </c>
      <c r="K28" s="6">
        <f>SUM($E21:K21)</f>
        <v>72748.739999999991</v>
      </c>
      <c r="L28" s="6">
        <f>SUM($E21:L21)</f>
        <v>68041.739999999991</v>
      </c>
      <c r="M28" s="6">
        <f>SUM($E21:M21)</f>
        <v>68041.739999999991</v>
      </c>
      <c r="N28" s="6">
        <f>SUM($E21:N21)</f>
        <v>68041.739999999991</v>
      </c>
      <c r="O28" s="6">
        <f>SUM($E21:O21)</f>
        <v>68041.739999999991</v>
      </c>
      <c r="P28" s="6">
        <f>SUM($E21:P21)</f>
        <v>68041.739999999991</v>
      </c>
      <c r="Q28" s="6"/>
    </row>
    <row r="29" spans="3:17">
      <c r="D29" s="4" t="str">
        <f>D22</f>
        <v>% realisation</v>
      </c>
      <c r="E29" s="10">
        <f>E27/E26</f>
        <v>0.93418329123142396</v>
      </c>
      <c r="F29" s="10">
        <f t="shared" ref="F29:P29" si="3">F27/F26</f>
        <v>1.0626006671053527</v>
      </c>
      <c r="G29" s="10">
        <f t="shared" si="3"/>
        <v>1.0462132531844854</v>
      </c>
      <c r="H29" s="10">
        <f t="shared" si="3"/>
        <v>1.0880060383626833</v>
      </c>
      <c r="I29" s="10">
        <f t="shared" si="3"/>
        <v>1.0574080420593017</v>
      </c>
      <c r="J29" s="10">
        <f t="shared" si="3"/>
        <v>1.0228618129318345</v>
      </c>
      <c r="K29" s="10">
        <f t="shared" si="3"/>
        <v>1.0455823456987379</v>
      </c>
      <c r="L29" s="10">
        <f t="shared" si="3"/>
        <v>1.0370307275339603</v>
      </c>
      <c r="M29" s="10">
        <f t="shared" si="3"/>
        <v>0.91524115190362854</v>
      </c>
      <c r="N29" s="10">
        <f t="shared" si="3"/>
        <v>0.8183301438694438</v>
      </c>
      <c r="O29" s="10">
        <f t="shared" si="3"/>
        <v>0.73938847660456208</v>
      </c>
      <c r="P29" s="10">
        <f t="shared" si="3"/>
        <v>0.67372933888680675</v>
      </c>
      <c r="Q29" s="6"/>
    </row>
    <row r="30" spans="3:17">
      <c r="D30" s="4" t="str">
        <f>D23</f>
        <v>Actual 24/25</v>
      </c>
      <c r="E30" s="6">
        <f>SUM($E23:E23)</f>
        <v>207360.666</v>
      </c>
      <c r="F30" s="6">
        <f>SUM($E23:F23)</f>
        <v>441509.62599999999</v>
      </c>
      <c r="G30" s="6">
        <f>SUM($E23:G23)</f>
        <v>659829.3459999999</v>
      </c>
      <c r="H30" s="6">
        <f>SUM($E23:H23)</f>
        <v>890480.58599999989</v>
      </c>
      <c r="I30" s="6">
        <f>SUM($E23:I23)</f>
        <v>1126010.6459999999</v>
      </c>
      <c r="J30" s="6">
        <f>SUM($E23:J23)</f>
        <v>1293348.746</v>
      </c>
      <c r="K30" s="6">
        <f>SUM($E23:K23)</f>
        <v>1581255.8060000001</v>
      </c>
      <c r="L30" s="6">
        <f>SUM($E23:L23)</f>
        <v>1822268.8060000001</v>
      </c>
      <c r="M30" s="6">
        <f>SUM($E23:M23)</f>
        <v>2066265.8060000001</v>
      </c>
      <c r="N30" s="6">
        <f>SUM($E23:N23)</f>
        <v>2261532.5060000001</v>
      </c>
      <c r="O30" s="6">
        <f>SUM($E23:O23)</f>
        <v>2502604.7767865169</v>
      </c>
      <c r="P30" s="6">
        <f>SUM($E23:P23)</f>
        <v>2750059.5967865167</v>
      </c>
      <c r="Q30" s="6"/>
    </row>
    <row r="31" spans="3:17">
      <c r="D31" s="4" t="str">
        <f>'KPI 1a'!D30</f>
        <v>Actual 24/25</v>
      </c>
    </row>
  </sheetData>
  <mergeCells count="2">
    <mergeCell ref="J4:Q8"/>
    <mergeCell ref="J10:Q15"/>
  </mergeCells>
  <conditionalFormatting sqref="C3">
    <cfRule type="expression" dxfId="140" priority="2">
      <formula>S4&lt;S6</formula>
    </cfRule>
  </conditionalFormatting>
  <conditionalFormatting sqref="C4">
    <cfRule type="expression" dxfId="139" priority="1">
      <formula>AND(S4&gt;=S6,S4&lt;S5)</formula>
    </cfRule>
  </conditionalFormatting>
  <conditionalFormatting sqref="C5">
    <cfRule type="expression" dxfId="138" priority="3">
      <formula>S4&gt;=S5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96833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1">
    <tabColor rgb="FFFFC000"/>
  </sheetPr>
  <dimension ref="A1:T30"/>
  <sheetViews>
    <sheetView zoomScale="90" zoomScaleNormal="90" zoomScalePageLayoutView="90" workbookViewId="0">
      <pane ySplit="2" topLeftCell="A12" activePane="bottomLeft" state="frozen"/>
      <selection activeCell="D31" sqref="D31"/>
      <selection pane="bottomLeft" activeCell="B1" sqref="B1"/>
    </sheetView>
  </sheetViews>
  <sheetFormatPr defaultColWidth="9.1796875" defaultRowHeight="14.5"/>
  <cols>
    <col min="1" max="1" width="9.1796875" style="4"/>
    <col min="2" max="2" width="6.81640625" style="4" bestFit="1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>
      <c r="A1" s="5" t="s">
        <v>5</v>
      </c>
      <c r="B1" s="5" t="str">
        <f>'Dashboard Production Quality'!A128</f>
        <v>16c</v>
      </c>
      <c r="C1" s="5" t="str">
        <f>'Dashboard Production Quality'!B128</f>
        <v>Production Loss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20">
      <c r="A2" s="4" t="s">
        <v>15</v>
      </c>
      <c r="C2" s="4" t="s">
        <v>16</v>
      </c>
      <c r="R2" s="7"/>
    </row>
    <row r="3" spans="1:20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27">
        <f>INDEX(E27:P27,Actual_month)</f>
        <v>76858.937000000005</v>
      </c>
      <c r="T4" s="26"/>
    </row>
    <row r="5" spans="1:20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26">
        <f>INDEX(E26:P26,Actual_month)</f>
        <v>65209.833439108072</v>
      </c>
      <c r="T5" s="26"/>
    </row>
    <row r="6" spans="1:20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26">
        <f>+S5/R6</f>
        <v>72455.370487897861</v>
      </c>
      <c r="T6" s="26"/>
    </row>
    <row r="7" spans="1:20">
      <c r="J7" s="199"/>
      <c r="K7" s="200"/>
      <c r="L7" s="200"/>
      <c r="M7" s="200"/>
      <c r="N7" s="200"/>
      <c r="O7" s="200"/>
      <c r="P7" s="200"/>
      <c r="Q7" s="201"/>
    </row>
    <row r="8" spans="1:20" ht="15" thickBot="1">
      <c r="J8" s="202"/>
      <c r="K8" s="203"/>
      <c r="L8" s="203"/>
      <c r="M8" s="203"/>
      <c r="N8" s="203"/>
      <c r="O8" s="203"/>
      <c r="P8" s="203"/>
      <c r="Q8" s="204"/>
    </row>
    <row r="9" spans="1:20" ht="15" thickBot="1">
      <c r="J9" s="4" t="s">
        <v>14</v>
      </c>
    </row>
    <row r="10" spans="1:20">
      <c r="J10" s="196"/>
      <c r="K10" s="197"/>
      <c r="L10" s="197"/>
      <c r="M10" s="197"/>
      <c r="N10" s="197"/>
      <c r="O10" s="197"/>
      <c r="P10" s="197"/>
      <c r="Q10" s="198"/>
    </row>
    <row r="11" spans="1:20">
      <c r="J11" s="199"/>
      <c r="K11" s="200"/>
      <c r="L11" s="200"/>
      <c r="M11" s="200"/>
      <c r="N11" s="200"/>
      <c r="O11" s="200"/>
      <c r="P11" s="200"/>
      <c r="Q11" s="201"/>
    </row>
    <row r="12" spans="1:20">
      <c r="J12" s="199"/>
      <c r="K12" s="200"/>
      <c r="L12" s="200"/>
      <c r="M12" s="200"/>
      <c r="N12" s="200"/>
      <c r="O12" s="200"/>
      <c r="P12" s="200"/>
      <c r="Q12" s="201"/>
    </row>
    <row r="13" spans="1:20">
      <c r="J13" s="199"/>
      <c r="K13" s="200"/>
      <c r="L13" s="200"/>
      <c r="M13" s="200"/>
      <c r="N13" s="200"/>
      <c r="O13" s="200"/>
      <c r="P13" s="200"/>
      <c r="Q13" s="201"/>
    </row>
    <row r="14" spans="1:20">
      <c r="J14" s="199"/>
      <c r="K14" s="200"/>
      <c r="L14" s="200"/>
      <c r="M14" s="200"/>
      <c r="N14" s="200"/>
      <c r="O14" s="200"/>
      <c r="P14" s="200"/>
      <c r="Q14" s="201"/>
    </row>
    <row r="15" spans="1:20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'KPI 16a'!E18</f>
        <v>45839</v>
      </c>
      <c r="F18" s="12">
        <f>'KPI 16a'!F18</f>
        <v>45870</v>
      </c>
      <c r="G18" s="12">
        <f>'KPI 16a'!G18</f>
        <v>45901</v>
      </c>
      <c r="H18" s="12">
        <f>'KPI 16a'!H18</f>
        <v>45931</v>
      </c>
      <c r="I18" s="12">
        <f>'KPI 16a'!I18</f>
        <v>45962</v>
      </c>
      <c r="J18" s="12">
        <f>'KPI 16a'!J18</f>
        <v>45992</v>
      </c>
      <c r="K18" s="12">
        <f>'KPI 16a'!K18</f>
        <v>46023</v>
      </c>
      <c r="L18" s="12">
        <f>'KPI 16a'!L18</f>
        <v>46054</v>
      </c>
      <c r="M18" s="12">
        <f>'KPI 16a'!M18</f>
        <v>46082</v>
      </c>
      <c r="N18" s="12">
        <f>'KPI 16a'!N18</f>
        <v>46113</v>
      </c>
      <c r="O18" s="12">
        <f>'KPI 16a'!O18</f>
        <v>46143</v>
      </c>
      <c r="P18" s="12">
        <f>'KPI 16a'!P18</f>
        <v>46174</v>
      </c>
      <c r="Q18" s="12" t="s">
        <v>0</v>
      </c>
    </row>
    <row r="19" spans="3:17">
      <c r="D19" s="4" t="str">
        <f>'KPI 16a'!D19</f>
        <v>Budget 25/26</v>
      </c>
      <c r="E19" s="6">
        <f>Budget2526!E120</f>
        <v>4889.0308521786601</v>
      </c>
      <c r="F19" s="6">
        <f>Budget2526!F120</f>
        <v>5117.7633383419252</v>
      </c>
      <c r="G19" s="6">
        <f>Budget2526!G120</f>
        <v>6012.7030777526325</v>
      </c>
      <c r="H19" s="6">
        <f>Budget2526!H120</f>
        <v>6824.3721712955394</v>
      </c>
      <c r="I19" s="6">
        <f>Budget2526!I120</f>
        <v>7884.1730947472906</v>
      </c>
      <c r="J19" s="6">
        <f>Budget2526!J120</f>
        <v>13699.059310070688</v>
      </c>
      <c r="K19" s="6">
        <f>Budget2526!K120</f>
        <v>9923.6754164781523</v>
      </c>
      <c r="L19" s="6">
        <f>Budget2526!L120</f>
        <v>10859.056178243185</v>
      </c>
      <c r="M19" s="6">
        <f>Budget2526!M120</f>
        <v>12118.163769770144</v>
      </c>
      <c r="N19" s="6">
        <f>Budget2526!N120</f>
        <v>13050.138183307567</v>
      </c>
      <c r="O19" s="6">
        <f>Budget2526!O120</f>
        <v>14012.019412244692</v>
      </c>
      <c r="P19" s="6">
        <f>Budget2526!P120</f>
        <v>15541.525195569811</v>
      </c>
      <c r="Q19" s="6"/>
    </row>
    <row r="20" spans="3:17">
      <c r="D20" s="4" t="str">
        <f>'KPI 16a'!D20</f>
        <v>Actual 25/26</v>
      </c>
      <c r="E20" s="6">
        <f>'ACTUAL 2526'!D120</f>
        <v>5858.0370000000003</v>
      </c>
      <c r="F20" s="6">
        <f>'ACTUAL 2526'!E120</f>
        <v>8060</v>
      </c>
      <c r="G20" s="6">
        <f>'ACTUAL 2526'!F120</f>
        <v>9853.9000000000015</v>
      </c>
      <c r="H20" s="6">
        <f>'ACTUAL 2526'!G120</f>
        <v>9259</v>
      </c>
      <c r="I20" s="6">
        <f>'ACTUAL 2526'!H120</f>
        <v>9609</v>
      </c>
      <c r="J20" s="6">
        <f>'ACTUAL 2526'!I120</f>
        <v>11324</v>
      </c>
      <c r="K20" s="6">
        <f>'ACTUAL 2526'!J120</f>
        <v>14204</v>
      </c>
      <c r="L20" s="6">
        <f>'ACTUAL 2526'!K120</f>
        <v>8691</v>
      </c>
      <c r="M20" s="6">
        <f>'ACTUAL 2526'!L120</f>
        <v>0</v>
      </c>
      <c r="N20" s="6">
        <f>'ACTUAL 2526'!M120</f>
        <v>0</v>
      </c>
      <c r="O20" s="6">
        <f>'ACTUAL 2526'!N120</f>
        <v>0</v>
      </c>
      <c r="P20" s="6">
        <f>'ACTUAL 2526'!O120</f>
        <v>0</v>
      </c>
      <c r="Q20" s="6"/>
    </row>
    <row r="21" spans="3:17">
      <c r="D21" s="4" t="str">
        <f>'KPI 16a'!D21</f>
        <v>Difference</v>
      </c>
      <c r="E21" s="6">
        <f>IF(E20=0,0,E20-E19)</f>
        <v>969.00614782134016</v>
      </c>
      <c r="F21" s="6">
        <f t="shared" ref="F21:P21" si="0">IF(F20=0,0,F20-F19)</f>
        <v>2942.2366616580748</v>
      </c>
      <c r="G21" s="6">
        <f t="shared" si="0"/>
        <v>3841.196922247369</v>
      </c>
      <c r="H21" s="6">
        <f t="shared" si="0"/>
        <v>2434.6278287044606</v>
      </c>
      <c r="I21" s="6">
        <f t="shared" si="0"/>
        <v>1724.8269052527094</v>
      </c>
      <c r="J21" s="6">
        <f t="shared" si="0"/>
        <v>-2375.0593100706883</v>
      </c>
      <c r="K21" s="6">
        <f t="shared" si="0"/>
        <v>4280.3245835218477</v>
      </c>
      <c r="L21" s="6">
        <f t="shared" si="0"/>
        <v>-2168.0561782431851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/>
    </row>
    <row r="22" spans="3:17">
      <c r="D22" s="4" t="str">
        <f>'KPI 16a'!D22</f>
        <v>% realisation</v>
      </c>
      <c r="E22" s="10">
        <f>E20/E19</f>
        <v>1.1982000476412478</v>
      </c>
      <c r="F22" s="10">
        <f t="shared" ref="F22:P22" si="1">F20/F19</f>
        <v>1.5749067448303136</v>
      </c>
      <c r="G22" s="10">
        <f t="shared" si="1"/>
        <v>1.6388469333302074</v>
      </c>
      <c r="H22" s="10">
        <f t="shared" si="1"/>
        <v>1.3567548439026986</v>
      </c>
      <c r="I22" s="10">
        <f t="shared" si="1"/>
        <v>1.2187708063388218</v>
      </c>
      <c r="J22" s="10">
        <f t="shared" si="1"/>
        <v>0.82662610210580711</v>
      </c>
      <c r="K22" s="10">
        <f t="shared" si="1"/>
        <v>1.4313245248241813</v>
      </c>
      <c r="L22" s="10">
        <f t="shared" si="1"/>
        <v>0.8003457996112936</v>
      </c>
      <c r="M22" s="10">
        <f t="shared" si="1"/>
        <v>0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10"/>
    </row>
    <row r="23" spans="3:17">
      <c r="D23" s="4" t="str">
        <f>'KPI 1a'!D23</f>
        <v>Actual 24/25</v>
      </c>
      <c r="E23" s="6">
        <f>Actual2425!D105</f>
        <v>6505</v>
      </c>
      <c r="F23" s="6">
        <f>Actual2425!E105</f>
        <v>2792.359999999986</v>
      </c>
      <c r="G23" s="6">
        <f>Actual2425!F105</f>
        <v>3567.859999999986</v>
      </c>
      <c r="H23" s="6">
        <f>Actual2425!G105</f>
        <v>4130.2399999999907</v>
      </c>
      <c r="I23" s="6">
        <f>Actual2425!H105</f>
        <v>3439.3800000000047</v>
      </c>
      <c r="J23" s="6">
        <f>Actual2425!I105</f>
        <v>2692.9800000000032</v>
      </c>
      <c r="K23" s="6">
        <f>Actual2425!J105</f>
        <v>5273.960000000021</v>
      </c>
      <c r="L23" s="6">
        <f>Actual2425!K105</f>
        <v>5198</v>
      </c>
      <c r="M23" s="6">
        <f>Actual2425!L105</f>
        <v>9829</v>
      </c>
      <c r="N23" s="6">
        <f>Actual2425!M105</f>
        <v>9231.2168539325903</v>
      </c>
      <c r="O23" s="6">
        <f>Actual2425!N105</f>
        <v>12255.787640449435</v>
      </c>
      <c r="P23" s="6">
        <f>Actual2425!O105</f>
        <v>10045.82</v>
      </c>
      <c r="Q23" s="6"/>
    </row>
    <row r="25" spans="3:17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>
      <c r="D26" s="4" t="str">
        <f>D19</f>
        <v>Budget 25/26</v>
      </c>
      <c r="E26" s="6">
        <f>SUM($E19:E19)</f>
        <v>4889.0308521786601</v>
      </c>
      <c r="F26" s="6">
        <f>SUM($E19:F19)</f>
        <v>10006.794190520584</v>
      </c>
      <c r="G26" s="6">
        <f>SUM($E19:G19)</f>
        <v>16019.497268273217</v>
      </c>
      <c r="H26" s="6">
        <f>SUM($E19:H19)</f>
        <v>22843.869439568756</v>
      </c>
      <c r="I26" s="6">
        <f>SUM($E19:I19)</f>
        <v>30728.042534316046</v>
      </c>
      <c r="J26" s="6">
        <f>SUM($E19:J19)</f>
        <v>44427.101844386736</v>
      </c>
      <c r="K26" s="6">
        <f>SUM($E19:K19)</f>
        <v>54350.777260864888</v>
      </c>
      <c r="L26" s="6">
        <f>SUM($E19:L19)</f>
        <v>65209.833439108072</v>
      </c>
      <c r="M26" s="6">
        <f>SUM($E19:M19)</f>
        <v>77327.997208878223</v>
      </c>
      <c r="N26" s="6">
        <f>SUM($E19:N19)</f>
        <v>90378.135392185795</v>
      </c>
      <c r="O26" s="6">
        <f>SUM($E19:O19)</f>
        <v>104390.15480443049</v>
      </c>
      <c r="P26" s="6">
        <f>SUM($E19:P19)</f>
        <v>119931.68000000031</v>
      </c>
      <c r="Q26" s="6"/>
    </row>
    <row r="27" spans="3:17">
      <c r="D27" s="4" t="str">
        <f>D20</f>
        <v>Actual 25/26</v>
      </c>
      <c r="E27" s="6">
        <f>SUM($E20:E20)</f>
        <v>5858.0370000000003</v>
      </c>
      <c r="F27" s="6">
        <f>SUM($E20:F20)</f>
        <v>13918.037</v>
      </c>
      <c r="G27" s="6">
        <f>SUM($E20:G20)</f>
        <v>23771.937000000002</v>
      </c>
      <c r="H27" s="6">
        <f>SUM($E20:H20)</f>
        <v>33030.937000000005</v>
      </c>
      <c r="I27" s="6">
        <f>SUM($E20:I20)</f>
        <v>42639.937000000005</v>
      </c>
      <c r="J27" s="6">
        <f>SUM($E20:J20)</f>
        <v>53963.937000000005</v>
      </c>
      <c r="K27" s="6">
        <f>SUM($E20:K20)</f>
        <v>68167.937000000005</v>
      </c>
      <c r="L27" s="6">
        <f>SUM($E20:L20)</f>
        <v>76858.937000000005</v>
      </c>
      <c r="M27" s="6">
        <f>SUM($E20:M20)</f>
        <v>76858.937000000005</v>
      </c>
      <c r="N27" s="6">
        <f>SUM($E20:N20)</f>
        <v>76858.937000000005</v>
      </c>
      <c r="O27" s="6">
        <f>SUM($E20:O20)</f>
        <v>76858.937000000005</v>
      </c>
      <c r="P27" s="6">
        <f>SUM($E20:P20)</f>
        <v>76858.937000000005</v>
      </c>
      <c r="Q27" s="6"/>
    </row>
    <row r="28" spans="3:17">
      <c r="D28" s="4" t="str">
        <f>D21</f>
        <v>Difference</v>
      </c>
      <c r="E28" s="6">
        <f>IF(E27=0,0,E27-E26)</f>
        <v>969.00614782134016</v>
      </c>
      <c r="F28" s="6">
        <f t="shared" ref="F28:P28" si="3">IF(F27=0,0,F27-F26)</f>
        <v>3911.2428094794159</v>
      </c>
      <c r="G28" s="6">
        <f t="shared" si="3"/>
        <v>7752.4397317267849</v>
      </c>
      <c r="H28" s="6">
        <f t="shared" si="3"/>
        <v>10187.067560431249</v>
      </c>
      <c r="I28" s="6">
        <f t="shared" si="3"/>
        <v>11911.894465683959</v>
      </c>
      <c r="J28" s="6">
        <f t="shared" si="3"/>
        <v>9536.8351556132693</v>
      </c>
      <c r="K28" s="6">
        <f t="shared" si="3"/>
        <v>13817.159739135117</v>
      </c>
      <c r="L28" s="6">
        <f t="shared" si="3"/>
        <v>11649.103560891934</v>
      </c>
      <c r="M28" s="6">
        <f t="shared" si="3"/>
        <v>-469.06020887821796</v>
      </c>
      <c r="N28" s="6">
        <f t="shared" si="3"/>
        <v>-13519.19839218579</v>
      </c>
      <c r="O28" s="6">
        <f t="shared" si="3"/>
        <v>-27531.217804430489</v>
      </c>
      <c r="P28" s="6">
        <f t="shared" si="3"/>
        <v>-43072.743000000308</v>
      </c>
      <c r="Q28" s="6"/>
    </row>
    <row r="29" spans="3:17">
      <c r="D29" s="4" t="str">
        <f>D22</f>
        <v>% realisation</v>
      </c>
      <c r="E29" s="10">
        <f t="shared" ref="E29:P29" si="4">E27/E26</f>
        <v>1.1982000476412478</v>
      </c>
      <c r="F29" s="10">
        <f t="shared" si="4"/>
        <v>1.3908587240841355</v>
      </c>
      <c r="G29" s="10">
        <f t="shared" si="4"/>
        <v>1.4839377667038636</v>
      </c>
      <c r="H29" s="10">
        <f t="shared" si="4"/>
        <v>1.445943170327608</v>
      </c>
      <c r="I29" s="10">
        <f t="shared" si="4"/>
        <v>1.3876554926133402</v>
      </c>
      <c r="J29" s="10">
        <f t="shared" si="4"/>
        <v>1.2146625541548401</v>
      </c>
      <c r="K29" s="10">
        <f t="shared" si="4"/>
        <v>1.2542219345423073</v>
      </c>
      <c r="L29" s="10">
        <f t="shared" si="4"/>
        <v>1.1786402900686701</v>
      </c>
      <c r="M29" s="10">
        <f t="shared" si="4"/>
        <v>0.99393414771093591</v>
      </c>
      <c r="N29" s="10">
        <f t="shared" si="4"/>
        <v>0.85041516586372645</v>
      </c>
      <c r="O29" s="10">
        <f t="shared" si="4"/>
        <v>0.73626614640040733</v>
      </c>
      <c r="P29" s="10">
        <f t="shared" si="4"/>
        <v>0.64085600235066997</v>
      </c>
      <c r="Q29" s="6"/>
    </row>
    <row r="30" spans="3:17">
      <c r="D30" s="4" t="str">
        <f>'KPI 1a'!D30</f>
        <v>Actual 24/25</v>
      </c>
      <c r="E30" s="6">
        <f>SUM($E23:E23)</f>
        <v>6505</v>
      </c>
      <c r="F30" s="6">
        <f>SUM($E23:F23)</f>
        <v>9297.359999999986</v>
      </c>
      <c r="G30" s="6">
        <f>SUM($E23:G23)</f>
        <v>12865.219999999972</v>
      </c>
      <c r="H30" s="6">
        <f>SUM($E23:H23)</f>
        <v>16995.459999999963</v>
      </c>
      <c r="I30" s="6">
        <f>SUM($E23:I23)</f>
        <v>20434.839999999967</v>
      </c>
      <c r="J30" s="6">
        <f>SUM($E23:J23)</f>
        <v>23127.819999999971</v>
      </c>
      <c r="K30" s="6">
        <f>SUM($E23:K23)</f>
        <v>28401.779999999992</v>
      </c>
      <c r="L30" s="6">
        <f>SUM($E23:L23)</f>
        <v>33599.779999999992</v>
      </c>
      <c r="M30" s="6">
        <f>SUM($E23:M23)</f>
        <v>43428.779999999992</v>
      </c>
      <c r="N30" s="6">
        <f>SUM($E23:N23)</f>
        <v>52659.996853932578</v>
      </c>
      <c r="O30" s="6">
        <f>SUM($E23:O23)</f>
        <v>64915.784494382009</v>
      </c>
      <c r="P30" s="6">
        <f>SUM($E23:P23)</f>
        <v>74961.604494382016</v>
      </c>
      <c r="Q30" s="6"/>
    </row>
  </sheetData>
  <mergeCells count="2">
    <mergeCell ref="J4:Q8"/>
    <mergeCell ref="J10:Q15"/>
  </mergeCells>
  <conditionalFormatting sqref="C3">
    <cfRule type="expression" dxfId="137" priority="2">
      <formula>S4&gt;S6</formula>
    </cfRule>
  </conditionalFormatting>
  <conditionalFormatting sqref="C4">
    <cfRule type="expression" dxfId="136" priority="1">
      <formula>AND(S4&gt;S5,S4&lt;=S6)</formula>
    </cfRule>
  </conditionalFormatting>
  <conditionalFormatting sqref="C5">
    <cfRule type="expression" dxfId="135" priority="3">
      <formula>S4&lt;=S5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50977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2">
    <tabColor rgb="FFFFC000"/>
  </sheetPr>
  <dimension ref="A1:T30"/>
  <sheetViews>
    <sheetView zoomScale="90" zoomScaleNormal="90" zoomScalePageLayoutView="90" workbookViewId="0">
      <pane ySplit="2" topLeftCell="A6" activePane="bottomLeft" state="frozen"/>
      <selection activeCell="D31" sqref="D31"/>
      <selection pane="bottomLeft" activeCell="C1" sqref="C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>
      <c r="A1" s="5" t="s">
        <v>5</v>
      </c>
      <c r="B1" s="5" t="str">
        <f>'Dashboard Production Quality'!A129</f>
        <v>16e</v>
      </c>
      <c r="C1" s="5" t="str">
        <f>'Dashboard Production Quality'!B129</f>
        <v xml:space="preserve"> Production Loss %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20">
      <c r="A2" s="4" t="s">
        <v>15</v>
      </c>
      <c r="C2" s="4" t="s">
        <v>1</v>
      </c>
      <c r="R2" s="7"/>
    </row>
    <row r="3" spans="1:20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27">
        <f>INDEX(E27:P27,Actual_month)</f>
        <v>0.324144419885812</v>
      </c>
      <c r="T4" s="26"/>
    </row>
    <row r="5" spans="1:20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26">
        <f>INDEX(E26:P26,Actual_month)</f>
        <v>3.6594770492802652E-2</v>
      </c>
      <c r="T5" s="26"/>
    </row>
    <row r="6" spans="1:20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26">
        <f>+S5/R6</f>
        <v>4.0660856103114054E-2</v>
      </c>
      <c r="T6" s="26"/>
    </row>
    <row r="7" spans="1:20">
      <c r="J7" s="199"/>
      <c r="K7" s="200"/>
      <c r="L7" s="200"/>
      <c r="M7" s="200"/>
      <c r="N7" s="200"/>
      <c r="O7" s="200"/>
      <c r="P7" s="200"/>
      <c r="Q7" s="201"/>
    </row>
    <row r="8" spans="1:20" ht="15" thickBot="1">
      <c r="J8" s="202"/>
      <c r="K8" s="203"/>
      <c r="L8" s="203"/>
      <c r="M8" s="203"/>
      <c r="N8" s="203"/>
      <c r="O8" s="203"/>
      <c r="P8" s="203"/>
      <c r="Q8" s="204"/>
    </row>
    <row r="9" spans="1:20" ht="15" thickBot="1">
      <c r="J9" s="4" t="s">
        <v>14</v>
      </c>
    </row>
    <row r="10" spans="1:20">
      <c r="J10" s="196"/>
      <c r="K10" s="197"/>
      <c r="L10" s="197"/>
      <c r="M10" s="197"/>
      <c r="N10" s="197"/>
      <c r="O10" s="197"/>
      <c r="P10" s="197"/>
      <c r="Q10" s="198"/>
    </row>
    <row r="11" spans="1:20">
      <c r="J11" s="199"/>
      <c r="K11" s="200"/>
      <c r="L11" s="200"/>
      <c r="M11" s="200"/>
      <c r="N11" s="200"/>
      <c r="O11" s="200"/>
      <c r="P11" s="200"/>
      <c r="Q11" s="201"/>
    </row>
    <row r="12" spans="1:20">
      <c r="J12" s="199"/>
      <c r="K12" s="200"/>
      <c r="L12" s="200"/>
      <c r="M12" s="200"/>
      <c r="N12" s="200"/>
      <c r="O12" s="200"/>
      <c r="P12" s="200"/>
      <c r="Q12" s="201"/>
    </row>
    <row r="13" spans="1:20">
      <c r="J13" s="199"/>
      <c r="K13" s="200"/>
      <c r="L13" s="200"/>
      <c r="M13" s="200"/>
      <c r="N13" s="200"/>
      <c r="O13" s="200"/>
      <c r="P13" s="200"/>
      <c r="Q13" s="201"/>
    </row>
    <row r="14" spans="1:20">
      <c r="J14" s="199"/>
      <c r="K14" s="200"/>
      <c r="L14" s="200"/>
      <c r="M14" s="200"/>
      <c r="N14" s="200"/>
      <c r="O14" s="200"/>
      <c r="P14" s="200"/>
      <c r="Q14" s="201"/>
    </row>
    <row r="15" spans="1:20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'KPI 4h'!E18</f>
        <v>45839</v>
      </c>
      <c r="F18" s="12">
        <f>'KPI 4h'!F18</f>
        <v>45870</v>
      </c>
      <c r="G18" s="12">
        <f>'KPI 4h'!G18</f>
        <v>45901</v>
      </c>
      <c r="H18" s="12">
        <f>'KPI 4h'!H18</f>
        <v>45931</v>
      </c>
      <c r="I18" s="12">
        <f>'KPI 4h'!I18</f>
        <v>45962</v>
      </c>
      <c r="J18" s="12">
        <f>'KPI 4h'!J18</f>
        <v>45992</v>
      </c>
      <c r="K18" s="12">
        <f>'KPI 4h'!K18</f>
        <v>46023</v>
      </c>
      <c r="L18" s="12">
        <f>'KPI 4h'!L18</f>
        <v>46054</v>
      </c>
      <c r="M18" s="12">
        <f>'KPI 4h'!M18</f>
        <v>46082</v>
      </c>
      <c r="N18" s="12">
        <f>'KPI 4h'!N18</f>
        <v>46113</v>
      </c>
      <c r="O18" s="12">
        <f>'KPI 4h'!O18</f>
        <v>46143</v>
      </c>
      <c r="P18" s="12">
        <f>'KPI 4h'!P18</f>
        <v>46174</v>
      </c>
      <c r="Q18" s="9" t="s">
        <v>0</v>
      </c>
    </row>
    <row r="19" spans="3:17">
      <c r="D19" s="4" t="str">
        <f>'KPI 4h'!D19</f>
        <v>Budget 25/26</v>
      </c>
      <c r="E19" s="63">
        <f>Budget2526!E121</f>
        <v>2.2759159254191065E-2</v>
      </c>
      <c r="F19" s="63">
        <f>Budget2526!F121</f>
        <v>2.3705724421136418E-2</v>
      </c>
      <c r="G19" s="63">
        <f>Budget2526!G121</f>
        <v>2.7702909354606613E-2</v>
      </c>
      <c r="H19" s="63">
        <f>Budget2526!H121</f>
        <v>3.096629789347877E-2</v>
      </c>
      <c r="I19" s="63">
        <f>Budget2526!I121</f>
        <v>3.5296341979749769E-2</v>
      </c>
      <c r="J19" s="63">
        <f>Budget2526!J121</f>
        <v>6.1803258091936576E-2</v>
      </c>
      <c r="K19" s="63">
        <f>Budget2526!K121</f>
        <v>4.3433201530003088E-2</v>
      </c>
      <c r="L19" s="63">
        <f>Budget2526!L121</f>
        <v>4.7091271417318961E-2</v>
      </c>
      <c r="M19" s="63">
        <f>Budget2526!M121</f>
        <v>5.214651555290533E-2</v>
      </c>
      <c r="N19" s="63">
        <f>Budget2526!N121</f>
        <v>5.5888079082277414E-2</v>
      </c>
      <c r="O19" s="63">
        <f>Budget2526!O121</f>
        <v>5.9729065111575878E-2</v>
      </c>
      <c r="P19" s="63">
        <f>Budget2526!P121</f>
        <v>6.5961954037093928E-2</v>
      </c>
      <c r="Q19" s="63">
        <f>'KPI 4h'!$E$19/'KPI 16a'!Q19</f>
        <v>6.0098111636789362E-4</v>
      </c>
    </row>
    <row r="20" spans="3:17">
      <c r="D20" s="4" t="str">
        <f>'KPI 4h'!D20</f>
        <v>Actual 25/26</v>
      </c>
      <c r="E20" s="63">
        <f>'ACTUAL 2526'!D121</f>
        <v>2.8541715612297788E-2</v>
      </c>
      <c r="F20" s="63">
        <f>'ACTUAL 2526'!E121</f>
        <v>3.064009671018118E-2</v>
      </c>
      <c r="G20" s="63">
        <f>'ACTUAL 2526'!F121</f>
        <v>4.3574141796489808E-2</v>
      </c>
      <c r="H20" s="63">
        <f>'ACTUAL 2526'!G121</f>
        <v>3.3676316009616611E-2</v>
      </c>
      <c r="I20" s="63">
        <f>'ACTUAL 2526'!H121</f>
        <v>4.4226281706087847E-2</v>
      </c>
      <c r="J20" s="63">
        <f>'ACTUAL 2526'!I121</f>
        <v>5.6068565656765712E-2</v>
      </c>
      <c r="K20" s="63">
        <f>'ACTUAL 2526'!J121</f>
        <v>5.0707382986394968E-2</v>
      </c>
      <c r="L20" s="63">
        <f>'ACTUAL 2526'!K121</f>
        <v>3.6709919407978103E-2</v>
      </c>
      <c r="M20" s="63" t="e">
        <f>'ACTUAL 2526'!L121</f>
        <v>#DIV/0!</v>
      </c>
      <c r="N20" s="63" t="e">
        <f>'ACTUAL 2526'!M121</f>
        <v>#DIV/0!</v>
      </c>
      <c r="O20" s="63" t="e">
        <f>'ACTUAL 2526'!N121</f>
        <v>#DIV/0!</v>
      </c>
      <c r="P20" s="63" t="e">
        <f>'ACTUAL 2526'!O121</f>
        <v>#DIV/0!</v>
      </c>
      <c r="Q20" s="63">
        <f>'KPI 4h'!$E$19/'KPI 16a'!Q20</f>
        <v>8.920215903924951E-4</v>
      </c>
    </row>
    <row r="21" spans="3:17">
      <c r="D21" s="4" t="str">
        <f>'KPI 4h'!D21</f>
        <v>Difference</v>
      </c>
      <c r="E21" s="63">
        <f>IF(E20=0,0,E20-E19)</f>
        <v>5.7825563581067226E-3</v>
      </c>
      <c r="F21" s="63">
        <f t="shared" ref="F21:Q21" si="0">IF(F20=0,0,F20-F19)</f>
        <v>6.9343722890447615E-3</v>
      </c>
      <c r="G21" s="63">
        <f t="shared" si="0"/>
        <v>1.5871232441883196E-2</v>
      </c>
      <c r="H21" s="63">
        <f t="shared" si="0"/>
        <v>2.7100181161378405E-3</v>
      </c>
      <c r="I21" s="63">
        <f t="shared" si="0"/>
        <v>8.9299397263380778E-3</v>
      </c>
      <c r="J21" s="63">
        <f t="shared" si="0"/>
        <v>-5.7346924351708642E-3</v>
      </c>
      <c r="K21" s="63">
        <f t="shared" si="0"/>
        <v>7.2741814563918802E-3</v>
      </c>
      <c r="L21" s="63">
        <f t="shared" si="0"/>
        <v>-1.0381352009340858E-2</v>
      </c>
      <c r="M21" s="63" t="e">
        <f t="shared" si="0"/>
        <v>#DIV/0!</v>
      </c>
      <c r="N21" s="63" t="e">
        <f t="shared" si="0"/>
        <v>#DIV/0!</v>
      </c>
      <c r="O21" s="63" t="e">
        <f t="shared" si="0"/>
        <v>#DIV/0!</v>
      </c>
      <c r="P21" s="63" t="e">
        <f t="shared" si="0"/>
        <v>#DIV/0!</v>
      </c>
      <c r="Q21" s="63">
        <f t="shared" si="0"/>
        <v>2.9104047402460148E-4</v>
      </c>
    </row>
    <row r="22" spans="3:17">
      <c r="D22" s="4" t="str">
        <f>'KPI 4h'!D22</f>
        <v>% realisation</v>
      </c>
      <c r="E22" s="10">
        <f t="shared" ref="E22:P22" si="1">E20/E19</f>
        <v>1.2540760092902761</v>
      </c>
      <c r="F22" s="10">
        <f t="shared" si="1"/>
        <v>1.2925188939959986</v>
      </c>
      <c r="G22" s="10">
        <f t="shared" si="1"/>
        <v>1.5729085071436379</v>
      </c>
      <c r="H22" s="10">
        <f t="shared" si="1"/>
        <v>1.0875150825410276</v>
      </c>
      <c r="I22" s="10">
        <f t="shared" si="1"/>
        <v>1.2529990142168661</v>
      </c>
      <c r="J22" s="10">
        <f t="shared" si="1"/>
        <v>0.90721051588186308</v>
      </c>
      <c r="K22" s="10">
        <f t="shared" si="1"/>
        <v>1.1674797436096662</v>
      </c>
      <c r="L22" s="10">
        <f t="shared" si="1"/>
        <v>0.7795482751497157</v>
      </c>
      <c r="M22" s="10" t="e">
        <f t="shared" si="1"/>
        <v>#DIV/0!</v>
      </c>
      <c r="N22" s="10" t="e">
        <f t="shared" si="1"/>
        <v>#DIV/0!</v>
      </c>
      <c r="O22" s="10" t="e">
        <f t="shared" si="1"/>
        <v>#DIV/0!</v>
      </c>
      <c r="P22" s="10" t="e">
        <f t="shared" si="1"/>
        <v>#DIV/0!</v>
      </c>
      <c r="Q22" s="10">
        <f>Q20/Q19</f>
        <v>1.4842755722235366</v>
      </c>
    </row>
    <row r="23" spans="3:17">
      <c r="D23" s="4" t="str">
        <f>'KPI 1a'!D23</f>
        <v>Actual 24/25</v>
      </c>
      <c r="E23" s="63">
        <f>Actual2425!D106</f>
        <v>3.137046251577915E-2</v>
      </c>
      <c r="F23" s="63">
        <f>Actual2425!E106</f>
        <v>1.1925570799033171E-2</v>
      </c>
      <c r="G23" s="63">
        <f>Actual2425!F106</f>
        <v>1.6342362476463358E-2</v>
      </c>
      <c r="H23" s="63">
        <f>Actual2425!G106</f>
        <v>1.7906862325994827E-2</v>
      </c>
      <c r="I23" s="63">
        <f>Actual2425!H106</f>
        <v>1.4602722047453326E-2</v>
      </c>
      <c r="J23" s="63">
        <f>Actual2425!I106</f>
        <v>1.6093047548645545E-2</v>
      </c>
      <c r="K23" s="63">
        <f>Actual2425!J106</f>
        <v>1.8318272570321897E-2</v>
      </c>
      <c r="L23" s="63">
        <f>Actual2425!K106</f>
        <v>2.1567301348889893E-2</v>
      </c>
      <c r="M23" s="63">
        <f>Actual2425!L106</f>
        <v>4.0283282171502108E-2</v>
      </c>
      <c r="N23" s="63">
        <f>Actual2425!M106</f>
        <v>4.7274916070853809E-2</v>
      </c>
      <c r="O23" s="63">
        <f>Actual2425!N106</f>
        <v>5.083864519326086E-2</v>
      </c>
      <c r="P23" s="63">
        <f>Actual2425!O106</f>
        <v>4.0596582438765995E-2</v>
      </c>
      <c r="Q23" s="6">
        <f>SUM(E23:P23)</f>
        <v>0.32712002750696401</v>
      </c>
    </row>
    <row r="25" spans="3:17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>
      <c r="D26" s="4" t="str">
        <f>D19</f>
        <v>Budget 25/26</v>
      </c>
      <c r="E26" s="63">
        <f>AVERAGE(E19)</f>
        <v>2.2759159254191065E-2</v>
      </c>
      <c r="F26" s="63">
        <f>AVERAGE($E$19:F19)</f>
        <v>2.3232441837663743E-2</v>
      </c>
      <c r="G26" s="63">
        <f>AVERAGE($E$19:G19)</f>
        <v>2.4722597676644698E-2</v>
      </c>
      <c r="H26" s="63">
        <f>AVERAGE($E$19:H19)</f>
        <v>2.6283522730853215E-2</v>
      </c>
      <c r="I26" s="63">
        <f>AVERAGE($E$19:I19)</f>
        <v>2.8086086580632524E-2</v>
      </c>
      <c r="J26" s="63">
        <f>AVERAGE($E$19:J19)</f>
        <v>3.3705615165849863E-2</v>
      </c>
      <c r="K26" s="63">
        <f>AVERAGE($E$19:K19)</f>
        <v>3.5095270360728896E-2</v>
      </c>
      <c r="L26" s="63">
        <f>AVERAGE($E$19:L19)</f>
        <v>3.6594770492802652E-2</v>
      </c>
      <c r="M26" s="63">
        <f>AVERAGE($E$19:M19)</f>
        <v>3.8322742166147394E-2</v>
      </c>
      <c r="N26" s="63">
        <f>AVERAGE($E$19:N19)</f>
        <v>4.0079275857760402E-2</v>
      </c>
      <c r="O26" s="63">
        <f>AVERAGE($E$19:O19)</f>
        <v>4.1865620335379987E-2</v>
      </c>
      <c r="P26" s="63">
        <f>AVERAGE($E$19:P19)</f>
        <v>4.3873648143856157E-2</v>
      </c>
      <c r="Q26" s="63" t="e">
        <f>'KPI 4h'!$E$26/'KPI 16a'!Q26</f>
        <v>#DIV/0!</v>
      </c>
    </row>
    <row r="27" spans="3:17">
      <c r="D27" s="4" t="str">
        <f>D20</f>
        <v>Actual 25/26</v>
      </c>
      <c r="E27" s="63">
        <f>SUM($E20:E20)</f>
        <v>2.8541715612297788E-2</v>
      </c>
      <c r="F27" s="63">
        <f>AVERAGE(E20:F20)</f>
        <v>2.9590906161239484E-2</v>
      </c>
      <c r="G27" s="63">
        <f>AVERAGEA(E20:G20)</f>
        <v>3.4251984706322923E-2</v>
      </c>
      <c r="H27" s="63">
        <f>AVERAGE(E20:H20)</f>
        <v>3.4108067532146347E-2</v>
      </c>
      <c r="I27" s="63">
        <f>AVERAGE(E20:I20)</f>
        <v>3.6131710366934647E-2</v>
      </c>
      <c r="J27" s="63">
        <f>AVERAGE(E20:J20)</f>
        <v>3.9454519581906489E-2</v>
      </c>
      <c r="K27" s="63">
        <f>SUM($E20:K20)</f>
        <v>0.28743450047783392</v>
      </c>
      <c r="L27" s="63">
        <f>SUM($E20:L20)</f>
        <v>0.324144419885812</v>
      </c>
      <c r="M27" s="63" t="e">
        <f>SUM($E20:M20)</f>
        <v>#DIV/0!</v>
      </c>
      <c r="N27" s="63" t="e">
        <f>SUM($E20:N20)</f>
        <v>#DIV/0!</v>
      </c>
      <c r="O27" s="63" t="e">
        <f>SUM($E20:O20)</f>
        <v>#DIV/0!</v>
      </c>
      <c r="P27" s="63" t="e">
        <f>SUM($E20:P20)</f>
        <v>#DIV/0!</v>
      </c>
      <c r="Q27" s="63" t="e">
        <f>'KPI 4h'!Q27/'KPI 16a'!Q27</f>
        <v>#DIV/0!</v>
      </c>
    </row>
    <row r="28" spans="3:17">
      <c r="D28" s="4" t="str">
        <f>D21</f>
        <v>Difference</v>
      </c>
      <c r="E28" s="6">
        <f>IF(E27=0,0,E27-E19)</f>
        <v>5.7825563581067226E-3</v>
      </c>
      <c r="F28" s="6">
        <f t="shared" ref="F28:P28" si="3">IF(F27=0,0,F27-F26)</f>
        <v>6.3584643235757403E-3</v>
      </c>
      <c r="G28" s="6">
        <f t="shared" si="3"/>
        <v>9.5293870296782254E-3</v>
      </c>
      <c r="H28" s="6">
        <f t="shared" si="3"/>
        <v>7.8245448012931318E-3</v>
      </c>
      <c r="I28" s="6">
        <f t="shared" si="3"/>
        <v>8.0456237863021224E-3</v>
      </c>
      <c r="J28" s="6">
        <f t="shared" si="3"/>
        <v>5.7489044160566258E-3</v>
      </c>
      <c r="K28" s="6">
        <f t="shared" si="3"/>
        <v>0.25233923011710502</v>
      </c>
      <c r="L28" s="6">
        <f t="shared" si="3"/>
        <v>0.28754964939300937</v>
      </c>
      <c r="M28" s="6" t="e">
        <f t="shared" si="3"/>
        <v>#DIV/0!</v>
      </c>
      <c r="N28" s="6" t="e">
        <f t="shared" si="3"/>
        <v>#DIV/0!</v>
      </c>
      <c r="O28" s="6" t="e">
        <f t="shared" si="3"/>
        <v>#DIV/0!</v>
      </c>
      <c r="P28" s="6" t="e">
        <f t="shared" si="3"/>
        <v>#DIV/0!</v>
      </c>
      <c r="Q28" s="6" t="e">
        <f>SUM(E28:P28)</f>
        <v>#DIV/0!</v>
      </c>
    </row>
    <row r="29" spans="3:17">
      <c r="D29" s="4" t="str">
        <f>D22</f>
        <v>% realisation</v>
      </c>
      <c r="E29" s="10">
        <f>E27/E19</f>
        <v>1.2540760092902761</v>
      </c>
      <c r="F29" s="10">
        <f t="shared" ref="F29:P29" si="4">F27/F26</f>
        <v>1.2736890236508669</v>
      </c>
      <c r="G29" s="10">
        <f t="shared" si="4"/>
        <v>1.3854524979258382</v>
      </c>
      <c r="H29" s="10">
        <f t="shared" si="4"/>
        <v>1.2976977204089999</v>
      </c>
      <c r="I29" s="10">
        <f t="shared" si="4"/>
        <v>1.2864629703110788</v>
      </c>
      <c r="J29" s="10">
        <f t="shared" si="4"/>
        <v>1.1705622160512101</v>
      </c>
      <c r="K29" s="10">
        <f t="shared" si="4"/>
        <v>8.1901207063920793</v>
      </c>
      <c r="L29" s="10">
        <f t="shared" si="4"/>
        <v>8.8576705228842396</v>
      </c>
      <c r="M29" s="10" t="e">
        <f t="shared" si="4"/>
        <v>#DIV/0!</v>
      </c>
      <c r="N29" s="10" t="e">
        <f t="shared" si="4"/>
        <v>#DIV/0!</v>
      </c>
      <c r="O29" s="10" t="e">
        <f t="shared" si="4"/>
        <v>#DIV/0!</v>
      </c>
      <c r="P29" s="10" t="e">
        <f t="shared" si="4"/>
        <v>#DIV/0!</v>
      </c>
      <c r="Q29" s="6" t="e">
        <f>SUM(E29:P29)</f>
        <v>#DIV/0!</v>
      </c>
    </row>
    <row r="30" spans="3:17">
      <c r="D30" s="4" t="str">
        <f>'KPI 1a'!D30</f>
        <v>Actual 24/25</v>
      </c>
      <c r="E30" s="63">
        <f>AVERAGE($E23:E23)</f>
        <v>3.137046251577915E-2</v>
      </c>
      <c r="F30" s="63">
        <f>AVERAGE($E23:F23)</f>
        <v>2.164801665740616E-2</v>
      </c>
      <c r="G30" s="63">
        <f>AVERAGE($E23:G23)</f>
        <v>1.9879465263758559E-2</v>
      </c>
      <c r="H30" s="63">
        <f>AVERAGE($E23:H23)</f>
        <v>1.9386314529317626E-2</v>
      </c>
      <c r="I30" s="63">
        <f>AVERAGE($E23:I23)</f>
        <v>1.8429596032944768E-2</v>
      </c>
      <c r="J30" s="63">
        <f>AVERAGE($E23:J23)</f>
        <v>1.8040171285561565E-2</v>
      </c>
      <c r="K30" s="63">
        <f>AVERAGE($E23:K23)</f>
        <v>1.8079900040527324E-2</v>
      </c>
      <c r="L30" s="63">
        <f>AVERAGE($E23:L23)</f>
        <v>1.8515825204072647E-2</v>
      </c>
      <c r="M30" s="63">
        <f>AVERAGE($E23:M23)</f>
        <v>2.0934431533787032E-2</v>
      </c>
      <c r="N30" s="63">
        <f>AVERAGE($E23:N23)</f>
        <v>2.3568479987493712E-2</v>
      </c>
      <c r="O30" s="63">
        <f>AVERAGE($E23:O23)</f>
        <v>2.6047585915290727E-2</v>
      </c>
      <c r="P30" s="63">
        <f>AVERAGE($E23:P23)</f>
        <v>2.7260002292246999E-2</v>
      </c>
    </row>
  </sheetData>
  <mergeCells count="2">
    <mergeCell ref="J4:Q8"/>
    <mergeCell ref="J10:Q15"/>
  </mergeCells>
  <conditionalFormatting sqref="C3">
    <cfRule type="expression" dxfId="134" priority="2">
      <formula>S4&gt;S6</formula>
    </cfRule>
  </conditionalFormatting>
  <conditionalFormatting sqref="C4">
    <cfRule type="expression" dxfId="133" priority="1">
      <formula>AND(S4&gt;S5,S4&lt;=S6)</formula>
    </cfRule>
  </conditionalFormatting>
  <conditionalFormatting sqref="C5">
    <cfRule type="expression" dxfId="132" priority="3">
      <formula>S4&lt;=S5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55361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3">
    <tabColor rgb="FFFFC000"/>
  </sheetPr>
  <dimension ref="A1:T30"/>
  <sheetViews>
    <sheetView zoomScale="90" zoomScaleNormal="90" zoomScalePageLayoutView="90" workbookViewId="0">
      <pane ySplit="2" topLeftCell="A3" activePane="bottomLeft" state="frozen"/>
      <selection activeCell="D31" sqref="D31"/>
      <selection pane="bottomLeft" activeCell="C1" sqref="C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10.453125" style="4" bestFit="1" customWidth="1"/>
    <col min="18" max="18" width="9.1796875" style="4" customWidth="1"/>
    <col min="19" max="16384" width="9.1796875" style="4"/>
  </cols>
  <sheetData>
    <row r="1" spans="1:20" ht="21">
      <c r="A1" s="5" t="s">
        <v>5</v>
      </c>
      <c r="B1" s="5" t="str">
        <f>'Dashboard Production Quality'!A130</f>
        <v>16f</v>
      </c>
      <c r="C1" s="5" t="str">
        <f>'Dashboard Production Quality'!B130</f>
        <v>Water Available for Sales Abstracted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20">
      <c r="A2" s="4" t="s">
        <v>15</v>
      </c>
      <c r="C2" s="4" t="s">
        <v>16</v>
      </c>
      <c r="R2" s="7"/>
    </row>
    <row r="3" spans="1:20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27">
        <f>INDEX(E27:P27,Actual_month)</f>
        <v>1828622.8029999998</v>
      </c>
      <c r="T4" s="26"/>
    </row>
    <row r="5" spans="1:20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26">
        <f>INDEX(E26:P26,Actual_month)</f>
        <v>1772122.9665608921</v>
      </c>
      <c r="T5" s="26"/>
    </row>
    <row r="6" spans="1:20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26">
        <f>+S5/R6</f>
        <v>1969025.5184009911</v>
      </c>
      <c r="T6" s="26"/>
    </row>
    <row r="7" spans="1:20">
      <c r="J7" s="199"/>
      <c r="K7" s="200"/>
      <c r="L7" s="200"/>
      <c r="M7" s="200"/>
      <c r="N7" s="200"/>
      <c r="O7" s="200"/>
      <c r="P7" s="200"/>
      <c r="Q7" s="201"/>
    </row>
    <row r="8" spans="1:20" ht="15" thickBot="1">
      <c r="J8" s="202"/>
      <c r="K8" s="203"/>
      <c r="L8" s="203"/>
      <c r="M8" s="203"/>
      <c r="N8" s="203"/>
      <c r="O8" s="203"/>
      <c r="P8" s="203"/>
      <c r="Q8" s="204"/>
    </row>
    <row r="9" spans="1:20" ht="15" thickBot="1">
      <c r="J9" s="4" t="s">
        <v>14</v>
      </c>
    </row>
    <row r="10" spans="1:20">
      <c r="J10" s="196"/>
      <c r="K10" s="197"/>
      <c r="L10" s="197"/>
      <c r="M10" s="197"/>
      <c r="N10" s="197"/>
      <c r="O10" s="197"/>
      <c r="P10" s="197"/>
      <c r="Q10" s="198"/>
    </row>
    <row r="11" spans="1:20">
      <c r="J11" s="199"/>
      <c r="K11" s="200"/>
      <c r="L11" s="200"/>
      <c r="M11" s="200"/>
      <c r="N11" s="200"/>
      <c r="O11" s="200"/>
      <c r="P11" s="200"/>
      <c r="Q11" s="201"/>
    </row>
    <row r="12" spans="1:20">
      <c r="J12" s="199"/>
      <c r="K12" s="200"/>
      <c r="L12" s="200"/>
      <c r="M12" s="200"/>
      <c r="N12" s="200"/>
      <c r="O12" s="200"/>
      <c r="P12" s="200"/>
      <c r="Q12" s="201"/>
    </row>
    <row r="13" spans="1:20">
      <c r="J13" s="199"/>
      <c r="K13" s="200"/>
      <c r="L13" s="200"/>
      <c r="M13" s="200"/>
      <c r="N13" s="200"/>
      <c r="O13" s="200"/>
      <c r="P13" s="200"/>
      <c r="Q13" s="201"/>
    </row>
    <row r="14" spans="1:20">
      <c r="J14" s="199"/>
      <c r="K14" s="200"/>
      <c r="L14" s="200"/>
      <c r="M14" s="200"/>
      <c r="N14" s="200"/>
      <c r="O14" s="200"/>
      <c r="P14" s="200"/>
      <c r="Q14" s="201"/>
    </row>
    <row r="15" spans="1:20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'KPI 16e'!E18</f>
        <v>45839</v>
      </c>
      <c r="F18" s="12">
        <f>'KPI 16e'!F18</f>
        <v>45870</v>
      </c>
      <c r="G18" s="12">
        <f>'KPI 16e'!G18</f>
        <v>45901</v>
      </c>
      <c r="H18" s="12">
        <f>'KPI 16e'!H18</f>
        <v>45931</v>
      </c>
      <c r="I18" s="12">
        <f>'KPI 16e'!I18</f>
        <v>45962</v>
      </c>
      <c r="J18" s="12">
        <f>'KPI 16e'!J18</f>
        <v>45992</v>
      </c>
      <c r="K18" s="12">
        <f>'KPI 16e'!K18</f>
        <v>46023</v>
      </c>
      <c r="L18" s="12">
        <f>'KPI 16e'!L18</f>
        <v>46054</v>
      </c>
      <c r="M18" s="12">
        <f>'KPI 16e'!M18</f>
        <v>46082</v>
      </c>
      <c r="N18" s="12">
        <f>'KPI 16e'!N18</f>
        <v>46113</v>
      </c>
      <c r="O18" s="12">
        <f>'KPI 16e'!O18</f>
        <v>46143</v>
      </c>
      <c r="P18" s="12">
        <f>'KPI 16e'!P18</f>
        <v>46174</v>
      </c>
      <c r="Q18" s="9" t="s">
        <v>0</v>
      </c>
    </row>
    <row r="19" spans="3:17">
      <c r="D19" s="4" t="str">
        <f>'KPI 16e'!D19</f>
        <v>Budget 25/26</v>
      </c>
      <c r="E19" s="6">
        <f>Budget2526!E122</f>
        <v>214802.56914782134</v>
      </c>
      <c r="F19" s="6">
        <f>Budget2526!F122</f>
        <v>215873.83666165808</v>
      </c>
      <c r="G19" s="6">
        <f>Budget2526!G122</f>
        <v>217028.89692224737</v>
      </c>
      <c r="H19" s="6">
        <f>Budget2526!H122</f>
        <v>220367.22782870446</v>
      </c>
      <c r="I19" s="6">
        <f>Budget2526!I122</f>
        <v>223357.42690525271</v>
      </c>
      <c r="J19" s="6">
        <f>Budget2526!J122</f>
        <v>221642.54068992933</v>
      </c>
      <c r="K19" s="6">
        <f>Budget2526!K122</f>
        <v>228467.92458352185</v>
      </c>
      <c r="L19" s="6">
        <f>Budget2526!L122</f>
        <v>230582.54382175682</v>
      </c>
      <c r="M19" s="6">
        <f>Budget2526!M122</f>
        <v>232373.43623022985</v>
      </c>
      <c r="N19" s="6">
        <f>Budget2526!N122</f>
        <v>233491.46181669243</v>
      </c>
      <c r="O19" s="6">
        <f>Budget2526!O122</f>
        <v>234579.58058775531</v>
      </c>
      <c r="P19" s="6">
        <f>Budget2526!P122</f>
        <v>235600.07480443019</v>
      </c>
      <c r="Q19" s="6">
        <f>SUM(E19:P19)</f>
        <v>2708167.52</v>
      </c>
    </row>
    <row r="20" spans="3:17">
      <c r="D20" s="4" t="str">
        <f>'KPI 16e'!D20</f>
        <v>Actual 25/26</v>
      </c>
      <c r="E20" s="6">
        <f>'ACTUAL 2526'!D122</f>
        <v>199386.70299999998</v>
      </c>
      <c r="F20" s="6">
        <f>'ACTUAL 2526'!E122</f>
        <v>254994</v>
      </c>
      <c r="G20" s="6">
        <f>'ACTUAL 2526'!F122</f>
        <v>216287.1</v>
      </c>
      <c r="H20" s="6">
        <f>'ACTUAL 2526'!G122</f>
        <v>265682</v>
      </c>
      <c r="I20" s="6">
        <f>'ACTUAL 2526'!H122</f>
        <v>207660</v>
      </c>
      <c r="J20" s="6">
        <f>'ACTUAL 2526'!I122</f>
        <v>190643</v>
      </c>
      <c r="K20" s="6">
        <f>'ACTUAL 2526'!J122</f>
        <v>265913</v>
      </c>
      <c r="L20" s="6">
        <f>'ACTUAL 2526'!K122</f>
        <v>228057</v>
      </c>
      <c r="M20" s="6">
        <f>'ACTUAL 2526'!L122</f>
        <v>0</v>
      </c>
      <c r="N20" s="6">
        <f>'ACTUAL 2526'!M122</f>
        <v>0</v>
      </c>
      <c r="O20" s="6">
        <f>'ACTUAL 2526'!N122</f>
        <v>0</v>
      </c>
      <c r="P20" s="6">
        <f>'ACTUAL 2526'!O122</f>
        <v>0</v>
      </c>
      <c r="Q20" s="6">
        <f>SUM(E20:P20)</f>
        <v>1828622.8029999998</v>
      </c>
    </row>
    <row r="21" spans="3:17">
      <c r="D21" s="4" t="str">
        <f>'KPI 16e'!D21</f>
        <v>Difference</v>
      </c>
      <c r="E21" s="6">
        <f>IF(E20=0,0,E20-E19)</f>
        <v>-15415.866147821362</v>
      </c>
      <c r="F21" s="6">
        <f t="shared" ref="F21:Q21" si="0">IF(F20=0,0,F20-F19)</f>
        <v>39120.163338341925</v>
      </c>
      <c r="G21" s="6">
        <f t="shared" si="0"/>
        <v>-741.79692224736209</v>
      </c>
      <c r="H21" s="6">
        <f t="shared" si="0"/>
        <v>45314.772171295539</v>
      </c>
      <c r="I21" s="6">
        <f t="shared" si="0"/>
        <v>-15697.426905252709</v>
      </c>
      <c r="J21" s="6">
        <f t="shared" si="0"/>
        <v>-30999.54068992933</v>
      </c>
      <c r="K21" s="6">
        <f t="shared" si="0"/>
        <v>37445.075416478154</v>
      </c>
      <c r="L21" s="6">
        <f t="shared" si="0"/>
        <v>-2525.5438217568153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 t="shared" si="0"/>
        <v>-879544.71700000018</v>
      </c>
    </row>
    <row r="22" spans="3:17">
      <c r="D22" s="4" t="str">
        <f>'KPI 16e'!D22</f>
        <v>% realisation</v>
      </c>
      <c r="E22" s="10">
        <f>E20/E19</f>
        <v>0.92823239401195157</v>
      </c>
      <c r="F22" s="10">
        <f t="shared" ref="F22:P22" si="1">F20/F19</f>
        <v>1.1812177146768159</v>
      </c>
      <c r="G22" s="10">
        <f t="shared" si="1"/>
        <v>0.99658203615847007</v>
      </c>
      <c r="H22" s="10">
        <f t="shared" si="1"/>
        <v>1.2056329909750445</v>
      </c>
      <c r="I22" s="10">
        <f t="shared" si="1"/>
        <v>0.92972059571624854</v>
      </c>
      <c r="J22" s="10">
        <f t="shared" si="1"/>
        <v>0.86013722549184868</v>
      </c>
      <c r="K22" s="10">
        <f t="shared" si="1"/>
        <v>1.163896422155265</v>
      </c>
      <c r="L22" s="10">
        <f t="shared" si="1"/>
        <v>0.98904711614375673</v>
      </c>
      <c r="M22" s="10">
        <f t="shared" si="1"/>
        <v>0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10">
        <f>Q20/Q19</f>
        <v>0.67522514375329334</v>
      </c>
    </row>
    <row r="23" spans="3:17">
      <c r="D23" s="4" t="str">
        <f>'KPI 1a'!D23</f>
        <v>Actual 24/25</v>
      </c>
      <c r="E23" s="6">
        <f>Actual2425!D107</f>
        <v>200855.666</v>
      </c>
      <c r="F23" s="6">
        <f>Actual2425!E107</f>
        <v>231356.6</v>
      </c>
      <c r="G23" s="6">
        <f>Actual2425!F107</f>
        <v>214751.86</v>
      </c>
      <c r="H23" s="6">
        <f>Actual2425!G107</f>
        <v>226521</v>
      </c>
      <c r="I23" s="6">
        <f>Actual2425!H107</f>
        <v>232090.68</v>
      </c>
      <c r="J23" s="6">
        <f>Actual2425!I107</f>
        <v>164645.12</v>
      </c>
      <c r="K23" s="6">
        <f>Actual2425!J107</f>
        <v>282633.09999999998</v>
      </c>
      <c r="L23" s="6">
        <f>Actual2425!K107</f>
        <v>235815</v>
      </c>
      <c r="M23" s="6">
        <f>Actual2425!L107</f>
        <v>234168</v>
      </c>
      <c r="N23" s="6">
        <f>Actual2425!M107</f>
        <v>186035.48314606742</v>
      </c>
      <c r="O23" s="6">
        <f>Actual2425!N107</f>
        <v>228816.48314606739</v>
      </c>
      <c r="P23" s="6">
        <f>Actual2425!O107</f>
        <v>237409</v>
      </c>
      <c r="Q23" s="6">
        <f>SUM(E23:P23)</f>
        <v>2675097.9922921346</v>
      </c>
    </row>
    <row r="25" spans="3:17">
      <c r="C25" s="8" t="s">
        <v>4</v>
      </c>
      <c r="E25" s="12">
        <f>E18</f>
        <v>45839</v>
      </c>
      <c r="F25" s="12">
        <f t="shared" ref="F25:P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>Q18</f>
        <v>Total</v>
      </c>
    </row>
    <row r="26" spans="3:17">
      <c r="D26" s="4" t="str">
        <f>D19</f>
        <v>Budget 25/26</v>
      </c>
      <c r="E26" s="6">
        <f>+E19</f>
        <v>214802.56914782134</v>
      </c>
      <c r="F26" s="6">
        <f t="shared" ref="F26:P27" si="3">+E26+F19</f>
        <v>430676.40580947942</v>
      </c>
      <c r="G26" s="6">
        <f t="shared" si="3"/>
        <v>647705.30273172678</v>
      </c>
      <c r="H26" s="6">
        <f t="shared" si="3"/>
        <v>868072.5305604313</v>
      </c>
      <c r="I26" s="6">
        <f t="shared" si="3"/>
        <v>1091429.957465684</v>
      </c>
      <c r="J26" s="6">
        <f t="shared" si="3"/>
        <v>1313072.4981556134</v>
      </c>
      <c r="K26" s="6">
        <f t="shared" si="3"/>
        <v>1541540.4227391353</v>
      </c>
      <c r="L26" s="6">
        <f t="shared" si="3"/>
        <v>1772122.9665608921</v>
      </c>
      <c r="M26" s="6">
        <f t="shared" si="3"/>
        <v>2004496.402791122</v>
      </c>
      <c r="N26" s="6">
        <f t="shared" si="3"/>
        <v>2237987.8646078142</v>
      </c>
      <c r="O26" s="6">
        <f t="shared" si="3"/>
        <v>2472567.4451955697</v>
      </c>
      <c r="P26" s="6">
        <f t="shared" si="3"/>
        <v>2708167.52</v>
      </c>
      <c r="Q26" s="6">
        <f>SUM(E26:P26)</f>
        <v>17302641.885765288</v>
      </c>
    </row>
    <row r="27" spans="3:17">
      <c r="D27" s="4" t="str">
        <f>D20</f>
        <v>Actual 25/26</v>
      </c>
      <c r="E27" s="6">
        <f>+E20</f>
        <v>199386.70299999998</v>
      </c>
      <c r="F27" s="6">
        <f t="shared" si="3"/>
        <v>454380.70299999998</v>
      </c>
      <c r="G27" s="6">
        <f t="shared" si="3"/>
        <v>670667.80299999996</v>
      </c>
      <c r="H27" s="6">
        <f t="shared" si="3"/>
        <v>936349.80299999996</v>
      </c>
      <c r="I27" s="6">
        <f t="shared" si="3"/>
        <v>1144009.8029999998</v>
      </c>
      <c r="J27" s="6">
        <f t="shared" si="3"/>
        <v>1334652.8029999998</v>
      </c>
      <c r="K27" s="6">
        <f t="shared" si="3"/>
        <v>1600565.8029999998</v>
      </c>
      <c r="L27" s="6">
        <f t="shared" si="3"/>
        <v>1828622.8029999998</v>
      </c>
      <c r="M27" s="6">
        <f t="shared" si="3"/>
        <v>1828622.8029999998</v>
      </c>
      <c r="N27" s="6">
        <f t="shared" si="3"/>
        <v>1828622.8029999998</v>
      </c>
      <c r="O27" s="6">
        <f t="shared" si="3"/>
        <v>1828622.8029999998</v>
      </c>
      <c r="P27" s="6">
        <f t="shared" si="3"/>
        <v>1828622.8029999998</v>
      </c>
      <c r="Q27" s="6">
        <f>SUM(E27:P27)</f>
        <v>15483127.435999995</v>
      </c>
    </row>
    <row r="28" spans="3:17">
      <c r="D28" s="4" t="str">
        <f>D21</f>
        <v>Difference</v>
      </c>
      <c r="E28" s="6">
        <f>IF(E27=0,0,E27-E26)</f>
        <v>-15415.866147821362</v>
      </c>
      <c r="F28" s="6">
        <f t="shared" ref="F28:P28" si="4">IF(F27=0,0,F27-F26)</f>
        <v>23704.297190520563</v>
      </c>
      <c r="G28" s="6">
        <f t="shared" si="4"/>
        <v>22962.500268273172</v>
      </c>
      <c r="H28" s="6">
        <f t="shared" si="4"/>
        <v>68277.272439568653</v>
      </c>
      <c r="I28" s="6">
        <f t="shared" si="4"/>
        <v>52579.845534315798</v>
      </c>
      <c r="J28" s="6">
        <f t="shared" si="4"/>
        <v>21580.30484438641</v>
      </c>
      <c r="K28" s="6">
        <f t="shared" si="4"/>
        <v>59025.380260864506</v>
      </c>
      <c r="L28" s="6">
        <f t="shared" si="4"/>
        <v>56499.836439107778</v>
      </c>
      <c r="M28" s="6">
        <f t="shared" si="4"/>
        <v>-175873.59979112213</v>
      </c>
      <c r="N28" s="6">
        <f t="shared" si="4"/>
        <v>-409365.06160781439</v>
      </c>
      <c r="O28" s="6">
        <f t="shared" si="4"/>
        <v>-643944.64219556982</v>
      </c>
      <c r="P28" s="6">
        <f t="shared" si="4"/>
        <v>-879544.71700000018</v>
      </c>
      <c r="Q28" s="6">
        <f>SUM(E28:P28)</f>
        <v>-1819514.4497652911</v>
      </c>
    </row>
    <row r="29" spans="3:17">
      <c r="D29" s="4" t="str">
        <f>D22</f>
        <v>% realisation</v>
      </c>
      <c r="E29" s="10">
        <f t="shared" ref="E29:P29" si="5">E27/E26</f>
        <v>0.92823239401195157</v>
      </c>
      <c r="F29" s="10">
        <f t="shared" si="5"/>
        <v>1.0550396930752848</v>
      </c>
      <c r="G29" s="10">
        <f t="shared" si="5"/>
        <v>1.0354520800917142</v>
      </c>
      <c r="H29" s="10">
        <f t="shared" si="5"/>
        <v>1.078653879757592</v>
      </c>
      <c r="I29" s="10">
        <f t="shared" si="5"/>
        <v>1.0481751899649216</v>
      </c>
      <c r="J29" s="10">
        <f t="shared" si="5"/>
        <v>1.0164349682707534</v>
      </c>
      <c r="K29" s="10">
        <f t="shared" si="5"/>
        <v>1.0382898686211441</v>
      </c>
      <c r="L29" s="10">
        <f t="shared" si="5"/>
        <v>1.0318825710773081</v>
      </c>
      <c r="M29" s="10">
        <f t="shared" si="5"/>
        <v>0.91226045626910057</v>
      </c>
      <c r="N29" s="10">
        <f t="shared" si="5"/>
        <v>0.81708343102228942</v>
      </c>
      <c r="O29" s="10">
        <f t="shared" si="5"/>
        <v>0.7395643773249484</v>
      </c>
      <c r="P29" s="10">
        <f t="shared" si="5"/>
        <v>0.67522514375329334</v>
      </c>
      <c r="Q29" s="6">
        <f>SUM(E29:P29)</f>
        <v>11.376294053240301</v>
      </c>
    </row>
    <row r="30" spans="3:17">
      <c r="D30" s="4" t="str">
        <f>'KPI 1a'!D30</f>
        <v>Actual 24/25</v>
      </c>
      <c r="E30" s="6">
        <f>SUM(E23)</f>
        <v>200855.666</v>
      </c>
      <c r="F30" s="6">
        <f>SUM(E23:F23)</f>
        <v>432212.266</v>
      </c>
      <c r="G30" s="6">
        <f>SUM(E23:G23)</f>
        <v>646964.12599999993</v>
      </c>
      <c r="H30" s="6">
        <f>SUM($E23:H23)</f>
        <v>873485.12599999993</v>
      </c>
      <c r="I30" s="6">
        <f>SUM($E23:I23)</f>
        <v>1105575.8059999999</v>
      </c>
      <c r="J30" s="6">
        <f>SUM($E23:J23)</f>
        <v>1270220.926</v>
      </c>
      <c r="K30" s="6">
        <f>SUM($E23:K23)</f>
        <v>1552854.0260000001</v>
      </c>
      <c r="L30" s="6">
        <f>SUM($E23:L23)</f>
        <v>1788669.0260000001</v>
      </c>
      <c r="M30" s="6">
        <f>SUM($E23:M23)</f>
        <v>2022837.0260000001</v>
      </c>
      <c r="N30" s="6">
        <f>SUM($E23:N23)</f>
        <v>2208872.5091460673</v>
      </c>
      <c r="O30" s="6">
        <f>SUM($E23:O23)</f>
        <v>2437688.9922921346</v>
      </c>
      <c r="P30" s="6">
        <f>SUM($E23:P23)</f>
        <v>2675097.9922921346</v>
      </c>
    </row>
  </sheetData>
  <mergeCells count="2">
    <mergeCell ref="J4:Q8"/>
    <mergeCell ref="J10:Q15"/>
  </mergeCells>
  <conditionalFormatting sqref="C3">
    <cfRule type="expression" dxfId="131" priority="2">
      <formula>S4&gt;S6</formula>
    </cfRule>
  </conditionalFormatting>
  <conditionalFormatting sqref="C4">
    <cfRule type="expression" dxfId="130" priority="1">
      <formula>AND(S4&gt;S5,S4&lt;=S6)</formula>
    </cfRule>
  </conditionalFormatting>
  <conditionalFormatting sqref="C5">
    <cfRule type="expression" dxfId="129" priority="3">
      <formula>S4&lt;=S5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52001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2">
    <tabColor rgb="FFFFC000"/>
  </sheetPr>
  <dimension ref="A1:T31"/>
  <sheetViews>
    <sheetView zoomScale="90" zoomScaleNormal="90" zoomScalePageLayoutView="90" workbookViewId="0">
      <pane ySplit="2" topLeftCell="A12" activePane="bottomLeft" state="frozen"/>
      <selection activeCell="D31" sqref="D31"/>
      <selection pane="bottomLeft" activeCell="L1" sqref="L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>
      <c r="A1" s="5" t="s">
        <v>5</v>
      </c>
      <c r="B1" s="5" t="str">
        <f>'Dashboard Production Quality'!A132</f>
        <v>17a</v>
      </c>
      <c r="C1" s="5" t="str">
        <f>'Dashboard Production Quality'!B132</f>
        <v>CLOSING DATE CENTRAL REGION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20">
      <c r="A2" s="4" t="s">
        <v>15</v>
      </c>
      <c r="C2" s="4" t="s">
        <v>16</v>
      </c>
      <c r="R2" s="7"/>
    </row>
    <row r="3" spans="1:20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27">
        <f>INDEX(E27:P27,Actual_month)</f>
        <v>46003</v>
      </c>
      <c r="T4" s="26"/>
    </row>
    <row r="5" spans="1:20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26">
        <f>INDEX(E26:P26,Actual_month)</f>
        <v>0</v>
      </c>
      <c r="T5" s="26"/>
    </row>
    <row r="6" spans="1:20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26">
        <f>+S5*R6</f>
        <v>0</v>
      </c>
      <c r="T6" s="26"/>
    </row>
    <row r="7" spans="1:20">
      <c r="J7" s="199"/>
      <c r="K7" s="200"/>
      <c r="L7" s="200"/>
      <c r="M7" s="200"/>
      <c r="N7" s="200"/>
      <c r="O7" s="200"/>
      <c r="P7" s="200"/>
      <c r="Q7" s="201"/>
    </row>
    <row r="8" spans="1:20" ht="15" thickBot="1">
      <c r="J8" s="202"/>
      <c r="K8" s="203"/>
      <c r="L8" s="203"/>
      <c r="M8" s="203"/>
      <c r="N8" s="203"/>
      <c r="O8" s="203"/>
      <c r="P8" s="203"/>
      <c r="Q8" s="204"/>
    </row>
    <row r="9" spans="1:20" ht="15" thickBot="1">
      <c r="J9" s="4" t="s">
        <v>14</v>
      </c>
    </row>
    <row r="10" spans="1:20">
      <c r="J10" s="196"/>
      <c r="K10" s="197"/>
      <c r="L10" s="197"/>
      <c r="M10" s="197"/>
      <c r="N10" s="197"/>
      <c r="O10" s="197"/>
      <c r="P10" s="197"/>
      <c r="Q10" s="198"/>
    </row>
    <row r="11" spans="1:20">
      <c r="J11" s="199"/>
      <c r="K11" s="200"/>
      <c r="L11" s="200"/>
      <c r="M11" s="200"/>
      <c r="N11" s="200"/>
      <c r="O11" s="200"/>
      <c r="P11" s="200"/>
      <c r="Q11" s="201"/>
    </row>
    <row r="12" spans="1:20">
      <c r="J12" s="199"/>
      <c r="K12" s="200"/>
      <c r="L12" s="200"/>
      <c r="M12" s="200"/>
      <c r="N12" s="200"/>
      <c r="O12" s="200"/>
      <c r="P12" s="200"/>
      <c r="Q12" s="201"/>
    </row>
    <row r="13" spans="1:20">
      <c r="J13" s="199"/>
      <c r="K13" s="200"/>
      <c r="L13" s="200"/>
      <c r="M13" s="200"/>
      <c r="N13" s="200"/>
      <c r="O13" s="200"/>
      <c r="P13" s="200"/>
      <c r="Q13" s="201"/>
    </row>
    <row r="14" spans="1:20">
      <c r="J14" s="199"/>
      <c r="K14" s="200"/>
      <c r="L14" s="200"/>
      <c r="M14" s="200"/>
      <c r="N14" s="200"/>
      <c r="O14" s="200"/>
      <c r="P14" s="200"/>
      <c r="Q14" s="201"/>
    </row>
    <row r="15" spans="1:20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 t="s">
        <v>0</v>
      </c>
    </row>
    <row r="19" spans="3:17">
      <c r="D19" s="4" t="str">
        <f>'KPI 1a'!D19</f>
        <v>Budget 25/26</v>
      </c>
      <c r="E19" s="6">
        <f>Budget2526!E124</f>
        <v>0</v>
      </c>
      <c r="F19" s="6">
        <f>Budget2526!F124</f>
        <v>0</v>
      </c>
      <c r="G19" s="6">
        <f>Budget2526!G124</f>
        <v>0</v>
      </c>
      <c r="H19" s="6">
        <f>Budget2526!H124</f>
        <v>0</v>
      </c>
      <c r="I19" s="6">
        <f>Budget2526!I124</f>
        <v>0</v>
      </c>
      <c r="J19" s="6">
        <f>Budget2526!J124</f>
        <v>0</v>
      </c>
      <c r="K19" s="6">
        <f>Budget2526!K124</f>
        <v>0</v>
      </c>
      <c r="L19" s="6">
        <f>Budget2526!L124</f>
        <v>0</v>
      </c>
      <c r="M19" s="6">
        <f>Budget2526!M124</f>
        <v>0</v>
      </c>
      <c r="N19" s="6">
        <f>Budget2526!N124</f>
        <v>0</v>
      </c>
      <c r="O19" s="6">
        <f>Budget2526!O124</f>
        <v>0</v>
      </c>
      <c r="P19" s="6">
        <f>Budget2526!P124</f>
        <v>0</v>
      </c>
      <c r="Q19" s="6">
        <f>SUM(E19:P19)</f>
        <v>0</v>
      </c>
    </row>
    <row r="20" spans="3:17">
      <c r="D20" s="4" t="str">
        <f>'KPI 1a'!D20</f>
        <v>Actual 25/26</v>
      </c>
      <c r="E20" s="161" t="str">
        <f>'ACTUAL 2526'!D124</f>
        <v>28th July 2025</v>
      </c>
      <c r="F20" s="161" t="str">
        <f>'ACTUAL 2526'!E124</f>
        <v>25/August/025</v>
      </c>
      <c r="G20" s="161" t="str">
        <f>'ACTUAL 2526'!F124</f>
        <v>29/9/2025</v>
      </c>
      <c r="H20" s="161" t="str">
        <f>'ACTUAL 2526'!G124</f>
        <v>30/10/025</v>
      </c>
      <c r="I20" s="161" t="str">
        <f>'ACTUAL 2526'!H124</f>
        <v>27/11/2025</v>
      </c>
      <c r="J20" s="161">
        <f>'ACTUAL 2526'!I124</f>
        <v>46003</v>
      </c>
      <c r="K20" s="161" t="str">
        <f>'ACTUAL 2526'!J124</f>
        <v>28/1/2026</v>
      </c>
      <c r="L20" s="161" t="str">
        <f>'ACTUAL 2526'!K124</f>
        <v>27/2/2026</v>
      </c>
      <c r="M20" s="161">
        <f>'ACTUAL 2526'!L124</f>
        <v>0</v>
      </c>
      <c r="N20" s="161">
        <f>'ACTUAL 2526'!M124</f>
        <v>0</v>
      </c>
      <c r="O20" s="161">
        <f>'ACTUAL 2526'!N124</f>
        <v>0</v>
      </c>
      <c r="P20" s="161">
        <f>'ACTUAL 2526'!O124</f>
        <v>0</v>
      </c>
      <c r="Q20" s="6">
        <f>SUM(E20:P20)</f>
        <v>46003</v>
      </c>
    </row>
    <row r="21" spans="3:17">
      <c r="D21" s="4" t="str">
        <f>'KPI 1a'!D21</f>
        <v>Difference</v>
      </c>
      <c r="E21" s="6" t="e">
        <f>IF(E20=0,0,E20-E19)</f>
        <v>#VALUE!</v>
      </c>
      <c r="F21" s="6" t="e">
        <f t="shared" ref="F21:P21" si="0">IF(F20=0,0,F20-F19)</f>
        <v>#VALUE!</v>
      </c>
      <c r="G21" s="6" t="e">
        <f t="shared" si="0"/>
        <v>#VALUE!</v>
      </c>
      <c r="H21" s="6" t="e">
        <f t="shared" si="0"/>
        <v>#VALUE!</v>
      </c>
      <c r="I21" s="6" t="e">
        <f t="shared" si="0"/>
        <v>#VALUE!</v>
      </c>
      <c r="J21" s="6">
        <f t="shared" si="0"/>
        <v>46003</v>
      </c>
      <c r="K21" s="6" t="e">
        <f t="shared" si="0"/>
        <v>#VALUE!</v>
      </c>
      <c r="L21" s="6" t="e">
        <f t="shared" si="0"/>
        <v>#VALUE!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 t="e">
        <f>SUM(E21:P21)</f>
        <v>#VALUE!</v>
      </c>
    </row>
    <row r="22" spans="3:17">
      <c r="D22" s="4" t="str">
        <f>'KPI 1a'!D22</f>
        <v>% realisation</v>
      </c>
      <c r="E22" s="10" t="e">
        <f>E20/E19</f>
        <v>#VALUE!</v>
      </c>
      <c r="F22" s="10" t="e">
        <f t="shared" ref="F22:P22" si="1">F20/F19</f>
        <v>#VALUE!</v>
      </c>
      <c r="G22" s="10" t="e">
        <f t="shared" si="1"/>
        <v>#VALUE!</v>
      </c>
      <c r="H22" s="10" t="e">
        <f t="shared" si="1"/>
        <v>#VALUE!</v>
      </c>
      <c r="I22" s="10" t="e">
        <f t="shared" si="1"/>
        <v>#VALUE!</v>
      </c>
      <c r="J22" s="10" t="e">
        <f t="shared" si="1"/>
        <v>#DIV/0!</v>
      </c>
      <c r="K22" s="10" t="e">
        <f t="shared" si="1"/>
        <v>#VALUE!</v>
      </c>
      <c r="L22" s="10" t="e">
        <f t="shared" si="1"/>
        <v>#VALUE!</v>
      </c>
      <c r="M22" s="10" t="e">
        <f t="shared" si="1"/>
        <v>#DIV/0!</v>
      </c>
      <c r="N22" s="10" t="e">
        <f t="shared" si="1"/>
        <v>#DIV/0!</v>
      </c>
      <c r="O22" s="10" t="e">
        <f t="shared" si="1"/>
        <v>#DIV/0!</v>
      </c>
      <c r="P22" s="10" t="e">
        <f t="shared" si="1"/>
        <v>#DIV/0!</v>
      </c>
      <c r="Q22" s="6" t="e">
        <f>SUM(E22:P22)</f>
        <v>#VALUE!</v>
      </c>
    </row>
    <row r="23" spans="3:17">
      <c r="D23" s="4" t="str">
        <f>'KPI 1a'!D23</f>
        <v>Actual 24/25</v>
      </c>
      <c r="E23" s="69" t="str">
        <f>Actual2425!D110</f>
        <v>27/7/2024</v>
      </c>
      <c r="F23" s="69" t="str">
        <f>Actual2425!E110</f>
        <v>29/8/2024</v>
      </c>
      <c r="G23" s="69" t="str">
        <f>Actual2425!F110</f>
        <v>25/9/2024</v>
      </c>
      <c r="H23" s="69" t="str">
        <f>Actual2425!G110</f>
        <v>26/10/2024</v>
      </c>
      <c r="I23" s="69" t="str">
        <f>Actual2425!H110</f>
        <v>26/11/24</v>
      </c>
      <c r="J23" s="69" t="str">
        <f>Actual2425!I110</f>
        <v>18/12/2024</v>
      </c>
      <c r="K23" s="69" t="str">
        <f>Actual2425!J110</f>
        <v>27/1/2025</v>
      </c>
      <c r="L23" s="69" t="str">
        <f>Actual2425!K110</f>
        <v>26/2/2025</v>
      </c>
      <c r="M23" s="69" t="str">
        <f>Actual2425!L110</f>
        <v>29/3/2025</v>
      </c>
      <c r="N23" s="69" t="str">
        <f>Actual2425!M110</f>
        <v>26/4/2025</v>
      </c>
      <c r="O23" s="69" t="str">
        <f>Actual2425!N110</f>
        <v>28th May 2025</v>
      </c>
      <c r="P23" s="69" t="str">
        <f>Actual2425!O110</f>
        <v>27th June 2025</v>
      </c>
      <c r="Q23" s="6">
        <f>SUM(E23:P23)</f>
        <v>0</v>
      </c>
    </row>
    <row r="24" spans="3:17"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"/>
    </row>
    <row r="25" spans="3:17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>
      <c r="D26" s="4" t="str">
        <f>D19</f>
        <v>Budget 25/26</v>
      </c>
      <c r="E26" s="6">
        <f>SUM($E19:E19)</f>
        <v>0</v>
      </c>
      <c r="F26" s="6">
        <f>SUM($E19:F19)</f>
        <v>0</v>
      </c>
      <c r="G26" s="6">
        <f>SUM($E19:G19)</f>
        <v>0</v>
      </c>
      <c r="H26" s="6">
        <f>SUM($E19:H19)</f>
        <v>0</v>
      </c>
      <c r="I26" s="6">
        <f>SUM($E19:I19)</f>
        <v>0</v>
      </c>
      <c r="J26" s="6">
        <f>SUM($E19:J19)</f>
        <v>0</v>
      </c>
      <c r="K26" s="6">
        <f>SUM($E19:K19)</f>
        <v>0</v>
      </c>
      <c r="L26" s="6">
        <f>SUM($E19:L19)</f>
        <v>0</v>
      </c>
      <c r="M26" s="6">
        <f>SUM($E19:M19)</f>
        <v>0</v>
      </c>
      <c r="N26" s="6">
        <f>SUM($E19:N19)</f>
        <v>0</v>
      </c>
      <c r="O26" s="6">
        <f>SUM($E19:O19)</f>
        <v>0</v>
      </c>
      <c r="P26" s="6">
        <f>SUM($E19:P19)</f>
        <v>0</v>
      </c>
      <c r="Q26" s="6"/>
    </row>
    <row r="27" spans="3:17">
      <c r="D27" s="4" t="str">
        <f>D20</f>
        <v>Actual 25/26</v>
      </c>
      <c r="E27" s="6">
        <f>SUM($E20:E20)</f>
        <v>0</v>
      </c>
      <c r="F27" s="6">
        <f>SUM($E20:F20)</f>
        <v>0</v>
      </c>
      <c r="G27" s="6">
        <f>SUM($E20:G20)</f>
        <v>0</v>
      </c>
      <c r="H27" s="6">
        <f>SUM($E20:H20)</f>
        <v>0</v>
      </c>
      <c r="I27" s="6">
        <f>SUM($E20:I20)</f>
        <v>0</v>
      </c>
      <c r="J27" s="6">
        <f>SUM($E20:J20)</f>
        <v>46003</v>
      </c>
      <c r="K27" s="6">
        <f>SUM($E20:K20)</f>
        <v>46003</v>
      </c>
      <c r="L27" s="6">
        <f>SUM($E20:L20)</f>
        <v>46003</v>
      </c>
      <c r="M27" s="6">
        <f>SUM($E20:M20)</f>
        <v>46003</v>
      </c>
      <c r="N27" s="6">
        <f>SUM($E20:N20)</f>
        <v>46003</v>
      </c>
      <c r="O27" s="6">
        <f>SUM($E20:O20)</f>
        <v>46003</v>
      </c>
      <c r="P27" s="6">
        <f>SUM($E20:P20)</f>
        <v>46003</v>
      </c>
      <c r="Q27" s="6"/>
    </row>
    <row r="28" spans="3:17">
      <c r="D28" s="4" t="str">
        <f>D21</f>
        <v>Difference</v>
      </c>
      <c r="E28" s="6" t="e">
        <f>SUM($E21:E21)</f>
        <v>#VALUE!</v>
      </c>
      <c r="F28" s="6" t="e">
        <f>SUM($E21:F21)</f>
        <v>#VALUE!</v>
      </c>
      <c r="G28" s="6" t="e">
        <f>SUM($E21:G21)</f>
        <v>#VALUE!</v>
      </c>
      <c r="H28" s="6" t="e">
        <f>SUM($E21:H21)</f>
        <v>#VALUE!</v>
      </c>
      <c r="I28" s="6" t="e">
        <f>SUM($E21:I21)</f>
        <v>#VALUE!</v>
      </c>
      <c r="J28" s="6" t="e">
        <f>SUM($E21:J21)</f>
        <v>#VALUE!</v>
      </c>
      <c r="K28" s="6" t="e">
        <f>SUM($E21:K21)</f>
        <v>#VALUE!</v>
      </c>
      <c r="L28" s="6" t="e">
        <f>SUM($E21:L21)</f>
        <v>#VALUE!</v>
      </c>
      <c r="M28" s="6" t="e">
        <f>SUM($E21:M21)</f>
        <v>#VALUE!</v>
      </c>
      <c r="N28" s="6" t="e">
        <f>SUM($E21:N21)</f>
        <v>#VALUE!</v>
      </c>
      <c r="O28" s="6" t="e">
        <f>SUM($E21:O21)</f>
        <v>#VALUE!</v>
      </c>
      <c r="P28" s="6" t="e">
        <f>SUM($E21:P21)</f>
        <v>#VALUE!</v>
      </c>
      <c r="Q28" s="6"/>
    </row>
    <row r="29" spans="3:17">
      <c r="D29" s="4" t="str">
        <f>D22</f>
        <v>% realisation</v>
      </c>
      <c r="E29" s="10" t="e">
        <f>E27/E26</f>
        <v>#DIV/0!</v>
      </c>
      <c r="F29" s="10" t="e">
        <f t="shared" ref="F29:P29" si="3">F27/F26</f>
        <v>#DIV/0!</v>
      </c>
      <c r="G29" s="10" t="e">
        <f t="shared" si="3"/>
        <v>#DIV/0!</v>
      </c>
      <c r="H29" s="10" t="e">
        <f t="shared" si="3"/>
        <v>#DIV/0!</v>
      </c>
      <c r="I29" s="10" t="e">
        <f t="shared" si="3"/>
        <v>#DIV/0!</v>
      </c>
      <c r="J29" s="10" t="e">
        <f t="shared" si="3"/>
        <v>#DIV/0!</v>
      </c>
      <c r="K29" s="10" t="e">
        <f t="shared" si="3"/>
        <v>#DIV/0!</v>
      </c>
      <c r="L29" s="10" t="e">
        <f t="shared" si="3"/>
        <v>#DIV/0!</v>
      </c>
      <c r="M29" s="10" t="e">
        <f t="shared" si="3"/>
        <v>#DIV/0!</v>
      </c>
      <c r="N29" s="10" t="e">
        <f t="shared" si="3"/>
        <v>#DIV/0!</v>
      </c>
      <c r="O29" s="10" t="e">
        <f t="shared" si="3"/>
        <v>#DIV/0!</v>
      </c>
      <c r="P29" s="10" t="e">
        <f t="shared" si="3"/>
        <v>#DIV/0!</v>
      </c>
      <c r="Q29" s="6"/>
    </row>
    <row r="30" spans="3:17">
      <c r="D30" s="4" t="str">
        <f>D23</f>
        <v>Actual 24/25</v>
      </c>
      <c r="E30" s="6" t="str">
        <f>E23</f>
        <v>27/7/2024</v>
      </c>
      <c r="F30" s="6" t="str">
        <f t="shared" ref="F30:P30" si="4">F23</f>
        <v>29/8/2024</v>
      </c>
      <c r="G30" s="6" t="str">
        <f t="shared" si="4"/>
        <v>25/9/2024</v>
      </c>
      <c r="H30" s="6" t="str">
        <f t="shared" si="4"/>
        <v>26/10/2024</v>
      </c>
      <c r="I30" s="6" t="str">
        <f t="shared" si="4"/>
        <v>26/11/24</v>
      </c>
      <c r="J30" s="6" t="str">
        <f t="shared" si="4"/>
        <v>18/12/2024</v>
      </c>
      <c r="K30" s="6" t="str">
        <f t="shared" si="4"/>
        <v>27/1/2025</v>
      </c>
      <c r="L30" s="6" t="str">
        <f t="shared" si="4"/>
        <v>26/2/2025</v>
      </c>
      <c r="M30" s="6" t="str">
        <f t="shared" si="4"/>
        <v>29/3/2025</v>
      </c>
      <c r="N30" s="6" t="str">
        <f t="shared" si="4"/>
        <v>26/4/2025</v>
      </c>
      <c r="O30" s="6" t="str">
        <f t="shared" si="4"/>
        <v>28th May 2025</v>
      </c>
      <c r="P30" s="6" t="str">
        <f t="shared" si="4"/>
        <v>27th June 2025</v>
      </c>
      <c r="Q30" s="6"/>
    </row>
    <row r="31" spans="3:17">
      <c r="D31" s="4" t="str">
        <f>'KPI 1a'!D30</f>
        <v>Actual 24/25</v>
      </c>
    </row>
  </sheetData>
  <mergeCells count="2">
    <mergeCell ref="J4:Q8"/>
    <mergeCell ref="J10:Q15"/>
  </mergeCells>
  <conditionalFormatting sqref="C3">
    <cfRule type="expression" dxfId="128" priority="2">
      <formula>S4&lt;S6</formula>
    </cfRule>
  </conditionalFormatting>
  <conditionalFormatting sqref="C4">
    <cfRule type="expression" dxfId="127" priority="1">
      <formula>AND(S4&gt;=S6,S4&lt;S5)</formula>
    </cfRule>
  </conditionalFormatting>
  <conditionalFormatting sqref="C5">
    <cfRule type="expression" dxfId="126" priority="3">
      <formula>S4&gt;=S5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37985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4">
    <tabColor rgb="FFFFC000"/>
  </sheetPr>
  <dimension ref="A1:T31"/>
  <sheetViews>
    <sheetView zoomScale="90" zoomScaleNormal="90" zoomScalePageLayoutView="90" workbookViewId="0">
      <pane ySplit="2" topLeftCell="A11" activePane="bottomLeft" state="frozen"/>
      <selection activeCell="D31" sqref="D31"/>
      <selection pane="bottomLeft" activeCell="L1" sqref="L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>
      <c r="A1" s="5" t="s">
        <v>5</v>
      </c>
      <c r="B1" s="5" t="str">
        <f>'Dashboard Production Quality'!A134</f>
        <v>17b</v>
      </c>
      <c r="C1" s="5" t="str">
        <f>'Dashboard Production Quality'!B134</f>
        <v>CENTRAL - Available for sale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20">
      <c r="A2" s="4" t="s">
        <v>15</v>
      </c>
      <c r="C2" s="4" t="s">
        <v>16</v>
      </c>
      <c r="R2" s="7"/>
    </row>
    <row r="3" spans="1:20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27">
        <f>INDEX(E27:P27,Actual_month)</f>
        <v>839447</v>
      </c>
      <c r="T4" s="26"/>
    </row>
    <row r="5" spans="1:20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26">
        <f>INDEX(E26:P26,Actual_month)</f>
        <v>836353.87176464451</v>
      </c>
      <c r="T5" s="26"/>
    </row>
    <row r="6" spans="1:20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26">
        <f>+S5*R6</f>
        <v>752718.48458818009</v>
      </c>
      <c r="T6" s="26"/>
    </row>
    <row r="7" spans="1:20">
      <c r="J7" s="199"/>
      <c r="K7" s="200"/>
      <c r="L7" s="200"/>
      <c r="M7" s="200"/>
      <c r="N7" s="200"/>
      <c r="O7" s="200"/>
      <c r="P7" s="200"/>
      <c r="Q7" s="201"/>
    </row>
    <row r="8" spans="1:20" ht="15" thickBot="1">
      <c r="J8" s="202"/>
      <c r="K8" s="203"/>
      <c r="L8" s="203"/>
      <c r="M8" s="203"/>
      <c r="N8" s="203"/>
      <c r="O8" s="203"/>
      <c r="P8" s="203"/>
      <c r="Q8" s="204"/>
    </row>
    <row r="9" spans="1:20" ht="15" thickBot="1">
      <c r="J9" s="4" t="s">
        <v>14</v>
      </c>
    </row>
    <row r="10" spans="1:20">
      <c r="J10" s="196"/>
      <c r="K10" s="197"/>
      <c r="L10" s="197"/>
      <c r="M10" s="197"/>
      <c r="N10" s="197"/>
      <c r="O10" s="197"/>
      <c r="P10" s="197"/>
      <c r="Q10" s="198"/>
    </row>
    <row r="11" spans="1:20">
      <c r="J11" s="199"/>
      <c r="K11" s="200"/>
      <c r="L11" s="200"/>
      <c r="M11" s="200"/>
      <c r="N11" s="200"/>
      <c r="O11" s="200"/>
      <c r="P11" s="200"/>
      <c r="Q11" s="201"/>
    </row>
    <row r="12" spans="1:20">
      <c r="J12" s="199"/>
      <c r="K12" s="200"/>
      <c r="L12" s="200"/>
      <c r="M12" s="200"/>
      <c r="N12" s="200"/>
      <c r="O12" s="200"/>
      <c r="P12" s="200"/>
      <c r="Q12" s="201"/>
    </row>
    <row r="13" spans="1:20">
      <c r="J13" s="199"/>
      <c r="K13" s="200"/>
      <c r="L13" s="200"/>
      <c r="M13" s="200"/>
      <c r="N13" s="200"/>
      <c r="O13" s="200"/>
      <c r="P13" s="200"/>
      <c r="Q13" s="201"/>
    </row>
    <row r="14" spans="1:20">
      <c r="J14" s="199"/>
      <c r="K14" s="200"/>
      <c r="L14" s="200"/>
      <c r="M14" s="200"/>
      <c r="N14" s="200"/>
      <c r="O14" s="200"/>
      <c r="P14" s="200"/>
      <c r="Q14" s="201"/>
    </row>
    <row r="15" spans="1:20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 t="s">
        <v>0</v>
      </c>
    </row>
    <row r="19" spans="3:17">
      <c r="D19" s="4" t="str">
        <f>'KPI 1a'!D19</f>
        <v>Budget 25/26</v>
      </c>
      <c r="E19" s="6">
        <f>Budget2526!E126</f>
        <v>105295.52330913652</v>
      </c>
      <c r="F19" s="6">
        <f>Budget2526!F126</f>
        <v>105074.89002119715</v>
      </c>
      <c r="G19" s="6">
        <f>Budget2526!G126</f>
        <v>104857.32806093279</v>
      </c>
      <c r="H19" s="6">
        <f>Budget2526!H126</f>
        <v>104642.77044606405</v>
      </c>
      <c r="I19" s="6">
        <f>Budget2526!I126</f>
        <v>104431.15222982681</v>
      </c>
      <c r="J19" s="6">
        <f>Budget2526!J126</f>
        <v>104222.41042037289</v>
      </c>
      <c r="K19" s="6">
        <f>Budget2526!K126</f>
        <v>104016.48390414237</v>
      </c>
      <c r="L19" s="6">
        <f>Budget2526!L126</f>
        <v>103813.31337297201</v>
      </c>
      <c r="M19" s="6">
        <f>Budget2526!M126</f>
        <v>103612.84125472172</v>
      </c>
      <c r="N19" s="6">
        <f>Budget2526!N126</f>
        <v>103415.0116472142</v>
      </c>
      <c r="O19" s="6">
        <f>Budget2526!O126</f>
        <v>103219.77025529805</v>
      </c>
      <c r="P19" s="6">
        <f>Budget2526!P126</f>
        <v>103027.06433085726</v>
      </c>
      <c r="Q19" s="6">
        <f>SUM(E19:P19)</f>
        <v>1249628.5592527357</v>
      </c>
    </row>
    <row r="20" spans="3:17">
      <c r="D20" s="4" t="str">
        <f>'KPI 1a'!D20</f>
        <v>Actual 25/26</v>
      </c>
      <c r="E20" s="6">
        <f>'ACTUAL 2526'!D126</f>
        <v>97660</v>
      </c>
      <c r="F20" s="6">
        <f>'ACTUAL 2526'!E126</f>
        <v>115996</v>
      </c>
      <c r="G20" s="6">
        <f>'ACTUAL 2526'!F126</f>
        <v>103208</v>
      </c>
      <c r="H20" s="6">
        <f>'ACTUAL 2526'!G126</f>
        <v>110547</v>
      </c>
      <c r="I20" s="6">
        <f>'ACTUAL 2526'!H126</f>
        <v>94752</v>
      </c>
      <c r="J20" s="6">
        <f>'ACTUAL 2526'!I126</f>
        <v>85387</v>
      </c>
      <c r="K20" s="6">
        <f>'ACTUAL 2526'!J126</f>
        <v>127954</v>
      </c>
      <c r="L20" s="6">
        <f>'ACTUAL 2526'!K126</f>
        <v>103943</v>
      </c>
      <c r="M20" s="6">
        <f>'ACTUAL 2526'!L126</f>
        <v>0</v>
      </c>
      <c r="N20" s="6">
        <f>'ACTUAL 2526'!M126</f>
        <v>0</v>
      </c>
      <c r="O20" s="6">
        <f>'ACTUAL 2526'!N126</f>
        <v>0</v>
      </c>
      <c r="P20" s="6">
        <f>'ACTUAL 2526'!O126</f>
        <v>0</v>
      </c>
      <c r="Q20" s="6">
        <f>SUM(E20:P20)</f>
        <v>839447</v>
      </c>
    </row>
    <row r="21" spans="3:17">
      <c r="D21" s="4" t="str">
        <f>'KPI 1a'!D21</f>
        <v>Difference</v>
      </c>
      <c r="E21" s="6">
        <f>IF(E20=0,0,E20-E19)</f>
        <v>-7635.5233091365226</v>
      </c>
      <c r="F21" s="6">
        <f t="shared" ref="F21:P21" si="0">IF(F20=0,0,F20-F19)</f>
        <v>10921.109978802851</v>
      </c>
      <c r="G21" s="6">
        <f t="shared" si="0"/>
        <v>-1649.3280609327921</v>
      </c>
      <c r="H21" s="6">
        <f t="shared" si="0"/>
        <v>5904.2295539359475</v>
      </c>
      <c r="I21" s="6">
        <f t="shared" si="0"/>
        <v>-9679.1522298268101</v>
      </c>
      <c r="J21" s="6">
        <f t="shared" si="0"/>
        <v>-18835.410420372893</v>
      </c>
      <c r="K21" s="6">
        <f t="shared" si="0"/>
        <v>23937.516095857631</v>
      </c>
      <c r="L21" s="6">
        <f t="shared" si="0"/>
        <v>129.68662702798611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3093.1282353553979</v>
      </c>
    </row>
    <row r="22" spans="3:17">
      <c r="D22" s="4" t="str">
        <f>'KPI 1a'!D22</f>
        <v>% realisation</v>
      </c>
      <c r="E22" s="10">
        <f>E20/E19</f>
        <v>0.9274848249082781</v>
      </c>
      <c r="F22" s="10">
        <f t="shared" ref="F22:P22" si="1">F20/F19</f>
        <v>1.1039364397773788</v>
      </c>
      <c r="G22" s="10">
        <f t="shared" si="1"/>
        <v>0.98427074109713764</v>
      </c>
      <c r="H22" s="10">
        <f t="shared" si="1"/>
        <v>1.0564227182515122</v>
      </c>
      <c r="I22" s="10">
        <f t="shared" si="1"/>
        <v>0.90731547030597326</v>
      </c>
      <c r="J22" s="10">
        <f t="shared" si="1"/>
        <v>0.81927677219897577</v>
      </c>
      <c r="K22" s="10">
        <f t="shared" si="1"/>
        <v>1.2301319482969404</v>
      </c>
      <c r="L22" s="10">
        <f t="shared" si="1"/>
        <v>1.0012492292444424</v>
      </c>
      <c r="M22" s="10">
        <f t="shared" si="1"/>
        <v>0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6">
        <f>SUM(E22:P22)</f>
        <v>8.0300881440806382</v>
      </c>
    </row>
    <row r="23" spans="3:17">
      <c r="D23" s="4" t="str">
        <f>'KPI 1a'!D23</f>
        <v>Actual 24/25</v>
      </c>
      <c r="E23" s="6">
        <f>Actual2425!D112</f>
        <v>67507</v>
      </c>
      <c r="F23" s="6">
        <f>Actual2425!E112</f>
        <v>119133</v>
      </c>
      <c r="G23" s="6">
        <f>Actual2425!F112</f>
        <v>106079</v>
      </c>
      <c r="H23" s="6">
        <f>Actual2425!G112</f>
        <v>113305</v>
      </c>
      <c r="I23" s="6">
        <f>Actual2425!H112</f>
        <v>109357</v>
      </c>
      <c r="J23" s="6">
        <f>Actual2425!I112</f>
        <v>76630</v>
      </c>
      <c r="K23" s="6">
        <f>Actual2425!J112</f>
        <v>149313</v>
      </c>
      <c r="L23" s="6">
        <f>Actual2425!K112</f>
        <v>119365</v>
      </c>
      <c r="M23" s="6">
        <f>Actual2425!L112</f>
        <v>111050</v>
      </c>
      <c r="N23" s="6">
        <f>Actual2425!M112</f>
        <v>85746</v>
      </c>
      <c r="O23" s="6">
        <f>Actual2425!N112</f>
        <v>107765</v>
      </c>
      <c r="P23" s="6">
        <f>Actual2425!O112</f>
        <v>103147</v>
      </c>
      <c r="Q23" s="6">
        <f>SUM(E23:P23)</f>
        <v>1268397</v>
      </c>
    </row>
    <row r="24" spans="3:17"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spans="3:17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>
      <c r="D26" s="4" t="str">
        <f>D19</f>
        <v>Budget 25/26</v>
      </c>
      <c r="E26" s="6">
        <f>SUM($E19:E19)</f>
        <v>105295.52330913652</v>
      </c>
      <c r="F26" s="6">
        <f>SUM($E19:F19)</f>
        <v>210370.41333033366</v>
      </c>
      <c r="G26" s="6">
        <f>SUM($E19:G19)</f>
        <v>315227.74139126646</v>
      </c>
      <c r="H26" s="6">
        <f>SUM($E19:H19)</f>
        <v>419870.51183733053</v>
      </c>
      <c r="I26" s="6">
        <f>SUM($E19:I19)</f>
        <v>524301.66406715731</v>
      </c>
      <c r="J26" s="6">
        <f>SUM($E19:J19)</f>
        <v>628524.07448753016</v>
      </c>
      <c r="K26" s="6">
        <f>SUM($E19:K19)</f>
        <v>732540.55839167256</v>
      </c>
      <c r="L26" s="6">
        <f>SUM($E19:L19)</f>
        <v>836353.87176464451</v>
      </c>
      <c r="M26" s="6">
        <f>SUM($E19:M19)</f>
        <v>939966.71301936626</v>
      </c>
      <c r="N26" s="6">
        <f>SUM($E19:N19)</f>
        <v>1043381.7246665804</v>
      </c>
      <c r="O26" s="6">
        <f>SUM($E19:O19)</f>
        <v>1146601.4949218784</v>
      </c>
      <c r="P26" s="6">
        <f>SUM($E19:P19)</f>
        <v>1249628.5592527357</v>
      </c>
      <c r="Q26" s="6"/>
    </row>
    <row r="27" spans="3:17">
      <c r="D27" s="4" t="str">
        <f>D20</f>
        <v>Actual 25/26</v>
      </c>
      <c r="E27" s="6">
        <f>SUM($E20:E20)</f>
        <v>97660</v>
      </c>
      <c r="F27" s="6">
        <f>SUM($E20:F20)</f>
        <v>213656</v>
      </c>
      <c r="G27" s="6">
        <f>SUM($E20:G20)</f>
        <v>316864</v>
      </c>
      <c r="H27" s="6">
        <f>SUM($E20:H20)</f>
        <v>427411</v>
      </c>
      <c r="I27" s="6">
        <f>SUM($E20:I20)</f>
        <v>522163</v>
      </c>
      <c r="J27" s="6">
        <f>SUM($E20:J20)</f>
        <v>607550</v>
      </c>
      <c r="K27" s="6">
        <f>SUM($E20:K20)</f>
        <v>735504</v>
      </c>
      <c r="L27" s="6">
        <f>SUM($E20:L20)</f>
        <v>839447</v>
      </c>
      <c r="M27" s="6">
        <f>SUM($E20:M20)</f>
        <v>839447</v>
      </c>
      <c r="N27" s="6">
        <f>SUM($E20:N20)</f>
        <v>839447</v>
      </c>
      <c r="O27" s="6">
        <f>SUM($E20:O20)</f>
        <v>839447</v>
      </c>
      <c r="P27" s="6">
        <f>SUM($E20:P20)</f>
        <v>839447</v>
      </c>
      <c r="Q27" s="6"/>
    </row>
    <row r="28" spans="3:17">
      <c r="D28" s="4" t="str">
        <f>D21</f>
        <v>Difference</v>
      </c>
      <c r="E28" s="6">
        <f>SUM($E21:E21)</f>
        <v>-7635.5233091365226</v>
      </c>
      <c r="F28" s="6">
        <f>SUM($E21:F21)</f>
        <v>3285.5866696663288</v>
      </c>
      <c r="G28" s="6">
        <f>SUM($E21:G21)</f>
        <v>1636.2586087335367</v>
      </c>
      <c r="H28" s="6">
        <f>SUM($E21:H21)</f>
        <v>7540.4881626694842</v>
      </c>
      <c r="I28" s="6">
        <f>SUM($E21:I21)</f>
        <v>-2138.6640671573259</v>
      </c>
      <c r="J28" s="6">
        <f>SUM($E21:J21)</f>
        <v>-20974.074487530219</v>
      </c>
      <c r="K28" s="6">
        <f>SUM($E21:K21)</f>
        <v>2963.4416083274118</v>
      </c>
      <c r="L28" s="6">
        <f>SUM($E21:L21)</f>
        <v>3093.1282353553979</v>
      </c>
      <c r="M28" s="6">
        <f>SUM($E21:M21)</f>
        <v>3093.1282353553979</v>
      </c>
      <c r="N28" s="6">
        <f>SUM($E21:N21)</f>
        <v>3093.1282353553979</v>
      </c>
      <c r="O28" s="6">
        <f>SUM($E21:O21)</f>
        <v>3093.1282353553979</v>
      </c>
      <c r="P28" s="6">
        <f>SUM($E21:P21)</f>
        <v>3093.1282353553979</v>
      </c>
      <c r="Q28" s="6"/>
    </row>
    <row r="29" spans="3:17">
      <c r="D29" s="4" t="str">
        <f>D22</f>
        <v>% realisation</v>
      </c>
      <c r="E29" s="10">
        <f>E27/E26</f>
        <v>0.9274848249082781</v>
      </c>
      <c r="F29" s="10">
        <f t="shared" ref="F29:P29" si="3">F27/F26</f>
        <v>1.0156181024586721</v>
      </c>
      <c r="G29" s="10">
        <f t="shared" si="3"/>
        <v>1.0051907189434275</v>
      </c>
      <c r="H29" s="10">
        <f t="shared" si="3"/>
        <v>1.0179590801213276</v>
      </c>
      <c r="I29" s="10">
        <f t="shared" si="3"/>
        <v>0.99592092832479862</v>
      </c>
      <c r="J29" s="10">
        <f t="shared" si="3"/>
        <v>0.96662964023354003</v>
      </c>
      <c r="K29" s="10">
        <f t="shared" si="3"/>
        <v>1.0040454300780748</v>
      </c>
      <c r="L29" s="10">
        <f t="shared" si="3"/>
        <v>1.0036983486772522</v>
      </c>
      <c r="M29" s="10">
        <f t="shared" si="3"/>
        <v>0.8930603481728876</v>
      </c>
      <c r="N29" s="10">
        <f t="shared" si="3"/>
        <v>0.80454447318238287</v>
      </c>
      <c r="O29" s="10">
        <f t="shared" si="3"/>
        <v>0.73211748259336973</v>
      </c>
      <c r="P29" s="10">
        <f t="shared" si="3"/>
        <v>0.67175721440135794</v>
      </c>
      <c r="Q29" s="6"/>
    </row>
    <row r="30" spans="3:17">
      <c r="D30" s="4" t="str">
        <f>D23</f>
        <v>Actual 24/25</v>
      </c>
      <c r="E30" s="6">
        <f>SUM($E23:E23)</f>
        <v>67507</v>
      </c>
      <c r="F30" s="6">
        <f>SUM($E23:F23)</f>
        <v>186640</v>
      </c>
      <c r="G30" s="6">
        <f>SUM($E23:G23)</f>
        <v>292719</v>
      </c>
      <c r="H30" s="6">
        <f>SUM($E23:H23)</f>
        <v>406024</v>
      </c>
      <c r="I30" s="6">
        <f>SUM($E23:I23)</f>
        <v>515381</v>
      </c>
      <c r="J30" s="6">
        <f>SUM($E23:J23)</f>
        <v>592011</v>
      </c>
      <c r="K30" s="6">
        <f>SUM($E23:K23)</f>
        <v>741324</v>
      </c>
      <c r="L30" s="6">
        <f>SUM($E23:L23)</f>
        <v>860689</v>
      </c>
      <c r="M30" s="6">
        <f>SUM($E23:M23)</f>
        <v>971739</v>
      </c>
      <c r="N30" s="6">
        <f>SUM($E23:N23)</f>
        <v>1057485</v>
      </c>
      <c r="O30" s="6">
        <f>SUM($E23:O23)</f>
        <v>1165250</v>
      </c>
      <c r="P30" s="6">
        <f>SUM($E23:P23)</f>
        <v>1268397</v>
      </c>
      <c r="Q30" s="6"/>
    </row>
    <row r="31" spans="3:17">
      <c r="D31" s="4" t="str">
        <f>'KPI 1a'!D30</f>
        <v>Actual 24/25</v>
      </c>
    </row>
  </sheetData>
  <mergeCells count="2">
    <mergeCell ref="J4:Q8"/>
    <mergeCell ref="J10:Q15"/>
  </mergeCells>
  <conditionalFormatting sqref="C3">
    <cfRule type="expression" dxfId="125" priority="2">
      <formula>S4&lt;S6</formula>
    </cfRule>
  </conditionalFormatting>
  <conditionalFormatting sqref="C4">
    <cfRule type="expression" dxfId="124" priority="1">
      <formula>AND(S4&gt;=S6,S4&lt;S5)</formula>
    </cfRule>
  </conditionalFormatting>
  <conditionalFormatting sqref="C5">
    <cfRule type="expression" dxfId="123" priority="3">
      <formula>S4&gt;=S5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48225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5">
    <tabColor rgb="FFFFC000"/>
  </sheetPr>
  <dimension ref="A1:T31"/>
  <sheetViews>
    <sheetView zoomScale="90" zoomScaleNormal="90" zoomScalePageLayoutView="90" workbookViewId="0">
      <pane ySplit="2" topLeftCell="A3" activePane="bottomLeft" state="frozen"/>
      <selection activeCell="D31" sqref="D31"/>
      <selection pane="bottomLeft" activeCell="B1" sqref="B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>
      <c r="A1" s="5" t="s">
        <v>5</v>
      </c>
      <c r="B1" s="5" t="str">
        <f>'Dashboard Production Quality'!A135</f>
        <v>17c</v>
      </c>
      <c r="C1" s="5" t="str">
        <f>'Dashboard Production Quality'!B135</f>
        <v>CLOSING DATE SOUTHERN REGION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20">
      <c r="A2" s="4" t="s">
        <v>15</v>
      </c>
      <c r="C2" s="4" t="s">
        <v>16</v>
      </c>
      <c r="R2" s="7"/>
    </row>
    <row r="3" spans="1:20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27">
        <f>INDEX(E27:P27,Actual_month)</f>
        <v>91892</v>
      </c>
      <c r="T4" s="26"/>
    </row>
    <row r="5" spans="1:20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26">
        <f>INDEX(E26:P26,Actual_month)</f>
        <v>0</v>
      </c>
      <c r="T5" s="26"/>
    </row>
    <row r="6" spans="1:20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26">
        <f>+S5*R6</f>
        <v>0</v>
      </c>
      <c r="T6" s="26"/>
    </row>
    <row r="7" spans="1:20">
      <c r="J7" s="199"/>
      <c r="K7" s="200"/>
      <c r="L7" s="200"/>
      <c r="M7" s="200"/>
      <c r="N7" s="200"/>
      <c r="O7" s="200"/>
      <c r="P7" s="200"/>
      <c r="Q7" s="201"/>
    </row>
    <row r="8" spans="1:20" ht="15" thickBot="1">
      <c r="J8" s="202"/>
      <c r="K8" s="203"/>
      <c r="L8" s="203"/>
      <c r="M8" s="203"/>
      <c r="N8" s="203"/>
      <c r="O8" s="203"/>
      <c r="P8" s="203"/>
      <c r="Q8" s="204"/>
    </row>
    <row r="9" spans="1:20" ht="15" thickBot="1">
      <c r="J9" s="4" t="s">
        <v>14</v>
      </c>
    </row>
    <row r="10" spans="1:20">
      <c r="J10" s="196"/>
      <c r="K10" s="197"/>
      <c r="L10" s="197"/>
      <c r="M10" s="197"/>
      <c r="N10" s="197"/>
      <c r="O10" s="197"/>
      <c r="P10" s="197"/>
      <c r="Q10" s="198"/>
    </row>
    <row r="11" spans="1:20">
      <c r="J11" s="199"/>
      <c r="K11" s="200"/>
      <c r="L11" s="200"/>
      <c r="M11" s="200"/>
      <c r="N11" s="200"/>
      <c r="O11" s="200"/>
      <c r="P11" s="200"/>
      <c r="Q11" s="201"/>
    </row>
    <row r="12" spans="1:20">
      <c r="J12" s="199"/>
      <c r="K12" s="200"/>
      <c r="L12" s="200"/>
      <c r="M12" s="200"/>
      <c r="N12" s="200"/>
      <c r="O12" s="200"/>
      <c r="P12" s="200"/>
      <c r="Q12" s="201"/>
    </row>
    <row r="13" spans="1:20">
      <c r="J13" s="199"/>
      <c r="K13" s="200"/>
      <c r="L13" s="200"/>
      <c r="M13" s="200"/>
      <c r="N13" s="200"/>
      <c r="O13" s="200"/>
      <c r="P13" s="200"/>
      <c r="Q13" s="201"/>
    </row>
    <row r="14" spans="1:20">
      <c r="J14" s="199"/>
      <c r="K14" s="200"/>
      <c r="L14" s="200"/>
      <c r="M14" s="200"/>
      <c r="N14" s="200"/>
      <c r="O14" s="200"/>
      <c r="P14" s="200"/>
      <c r="Q14" s="201"/>
    </row>
    <row r="15" spans="1:20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 t="s">
        <v>0</v>
      </c>
    </row>
    <row r="19" spans="3:17">
      <c r="D19" s="4" t="str">
        <f>'KPI 1a'!D19</f>
        <v>Budget 25/26</v>
      </c>
      <c r="E19" s="6">
        <f>Budget2526!E127</f>
        <v>0</v>
      </c>
      <c r="F19" s="6">
        <f>Budget2526!F127</f>
        <v>0</v>
      </c>
      <c r="G19" s="6">
        <f>Budget2526!G127</f>
        <v>0</v>
      </c>
      <c r="H19" s="6">
        <f>Budget2526!H127</f>
        <v>0</v>
      </c>
      <c r="I19" s="6">
        <f>Budget2526!I127</f>
        <v>0</v>
      </c>
      <c r="J19" s="6">
        <f>Budget2526!J127</f>
        <v>0</v>
      </c>
      <c r="K19" s="6">
        <f>Budget2526!K127</f>
        <v>0</v>
      </c>
      <c r="L19" s="6">
        <f>Budget2526!L127</f>
        <v>0</v>
      </c>
      <c r="M19" s="6">
        <f>Budget2526!M127</f>
        <v>0</v>
      </c>
      <c r="N19" s="6">
        <f>Budget2526!N127</f>
        <v>0</v>
      </c>
      <c r="O19" s="6">
        <f>Budget2526!O127</f>
        <v>0</v>
      </c>
      <c r="P19" s="6">
        <f>Budget2526!P127</f>
        <v>0</v>
      </c>
      <c r="Q19" s="6">
        <f>SUM(E19:P19)</f>
        <v>0</v>
      </c>
    </row>
    <row r="20" spans="3:17">
      <c r="D20" s="4" t="str">
        <f>'KPI 1a'!D20</f>
        <v>Actual 25/26</v>
      </c>
      <c r="E20" s="6" t="str">
        <f>'ACTUAL 2526'!D127</f>
        <v>20th Jun 2025</v>
      </c>
      <c r="F20" s="6">
        <f>'ACTUAL 2526'!E127</f>
        <v>45889</v>
      </c>
      <c r="G20" s="6" t="str">
        <f>'ACTUAL 2526'!F127</f>
        <v>17/9/2025</v>
      </c>
      <c r="H20" s="6" t="str">
        <f>'ACTUAL 2526'!G127</f>
        <v>21/10/2025</v>
      </c>
      <c r="I20" s="6" t="str">
        <f>'ACTUAL 2526'!H127</f>
        <v>18/11/025</v>
      </c>
      <c r="J20" s="6">
        <f>'ACTUAL 2526'!I127</f>
        <v>46003</v>
      </c>
      <c r="K20" s="6" t="str">
        <f>'ACTUAL 2526'!J127</f>
        <v>19/1/2026</v>
      </c>
      <c r="L20" s="6" t="str">
        <f>'ACTUAL 2526'!K127</f>
        <v>23/2/2026</v>
      </c>
      <c r="M20" s="6">
        <f>'ACTUAL 2526'!L127</f>
        <v>0</v>
      </c>
      <c r="N20" s="6">
        <f>'ACTUAL 2526'!M127</f>
        <v>0</v>
      </c>
      <c r="O20" s="6">
        <f>'ACTUAL 2526'!N127</f>
        <v>0</v>
      </c>
      <c r="P20" s="6">
        <f>'ACTUAL 2526'!O127</f>
        <v>0</v>
      </c>
      <c r="Q20" s="6">
        <f>SUM(E20:P20)</f>
        <v>91892</v>
      </c>
    </row>
    <row r="21" spans="3:17">
      <c r="D21" s="4" t="str">
        <f>'KPI 1a'!D21</f>
        <v>Difference</v>
      </c>
      <c r="E21" s="6" t="e">
        <f>IF(E20=0,0,E20-E19)</f>
        <v>#VALUE!</v>
      </c>
      <c r="F21" s="6">
        <f t="shared" ref="F21:P21" si="0">IF(F20=0,0,F20-F19)</f>
        <v>45889</v>
      </c>
      <c r="G21" s="6" t="e">
        <f t="shared" si="0"/>
        <v>#VALUE!</v>
      </c>
      <c r="H21" s="6" t="e">
        <f t="shared" si="0"/>
        <v>#VALUE!</v>
      </c>
      <c r="I21" s="6" t="e">
        <f t="shared" si="0"/>
        <v>#VALUE!</v>
      </c>
      <c r="J21" s="6">
        <f t="shared" si="0"/>
        <v>46003</v>
      </c>
      <c r="K21" s="6" t="e">
        <f t="shared" si="0"/>
        <v>#VALUE!</v>
      </c>
      <c r="L21" s="6" t="e">
        <f t="shared" si="0"/>
        <v>#VALUE!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 t="e">
        <f>SUM(E21:P21)</f>
        <v>#VALUE!</v>
      </c>
    </row>
    <row r="22" spans="3:17">
      <c r="D22" s="4" t="str">
        <f>'KPI 1a'!D22</f>
        <v>% realisation</v>
      </c>
      <c r="E22" s="10" t="e">
        <f>E20/E19</f>
        <v>#VALUE!</v>
      </c>
      <c r="F22" s="10" t="e">
        <f t="shared" ref="F22:P22" si="1">F20/F19</f>
        <v>#DIV/0!</v>
      </c>
      <c r="G22" s="10" t="e">
        <f t="shared" si="1"/>
        <v>#VALUE!</v>
      </c>
      <c r="H22" s="10" t="e">
        <f t="shared" si="1"/>
        <v>#VALUE!</v>
      </c>
      <c r="I22" s="10" t="e">
        <f t="shared" si="1"/>
        <v>#VALUE!</v>
      </c>
      <c r="J22" s="10" t="e">
        <f t="shared" si="1"/>
        <v>#DIV/0!</v>
      </c>
      <c r="K22" s="10" t="e">
        <f t="shared" si="1"/>
        <v>#VALUE!</v>
      </c>
      <c r="L22" s="10" t="e">
        <f t="shared" si="1"/>
        <v>#VALUE!</v>
      </c>
      <c r="M22" s="10" t="e">
        <f t="shared" si="1"/>
        <v>#DIV/0!</v>
      </c>
      <c r="N22" s="10" t="e">
        <f t="shared" si="1"/>
        <v>#DIV/0!</v>
      </c>
      <c r="O22" s="10" t="e">
        <f t="shared" si="1"/>
        <v>#DIV/0!</v>
      </c>
      <c r="P22" s="10" t="e">
        <f t="shared" si="1"/>
        <v>#DIV/0!</v>
      </c>
      <c r="Q22" s="6" t="e">
        <f>SUM(E22:P22)</f>
        <v>#VALUE!</v>
      </c>
    </row>
    <row r="23" spans="3:17">
      <c r="D23" s="4" t="str">
        <f>'KPI 1a'!D23</f>
        <v>Actual 24/25</v>
      </c>
      <c r="E23" s="69">
        <f>Actual2122!D53</f>
        <v>82843</v>
      </c>
      <c r="F23" s="69">
        <f>Actual2122!E53</f>
        <v>90749</v>
      </c>
      <c r="G23" s="69">
        <f>Actual2122!F53</f>
        <v>89329</v>
      </c>
      <c r="H23" s="69">
        <f>Actual2122!G53</f>
        <v>88825</v>
      </c>
      <c r="I23" s="69">
        <f>Actual2122!H53</f>
        <v>91279</v>
      </c>
      <c r="J23" s="69">
        <f>Actual2122!I53</f>
        <v>98473</v>
      </c>
      <c r="K23" s="69">
        <f>Actual2122!J53</f>
        <v>101083</v>
      </c>
      <c r="L23" s="69">
        <f>Actual2122!K53</f>
        <v>103932</v>
      </c>
      <c r="M23" s="69">
        <f>Actual2122!L53</f>
        <v>95060</v>
      </c>
      <c r="N23" s="69">
        <f>Actual2122!M53</f>
        <v>113301</v>
      </c>
      <c r="O23" s="69">
        <f>Actual2122!N53</f>
        <v>90739</v>
      </c>
      <c r="P23" s="69">
        <f>Actual2122!O53</f>
        <v>93092</v>
      </c>
      <c r="Q23" s="6">
        <f>SUM(E23:P23)</f>
        <v>1138705</v>
      </c>
    </row>
    <row r="24" spans="3:17"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"/>
    </row>
    <row r="25" spans="3:17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>
      <c r="D26" s="4" t="str">
        <f>D19</f>
        <v>Budget 25/26</v>
      </c>
      <c r="E26" s="6">
        <f>SUM($E19:E19)</f>
        <v>0</v>
      </c>
      <c r="F26" s="6">
        <f>SUM($E19:F19)</f>
        <v>0</v>
      </c>
      <c r="G26" s="6">
        <f>SUM($E19:G19)</f>
        <v>0</v>
      </c>
      <c r="H26" s="6">
        <f>SUM($E19:H19)</f>
        <v>0</v>
      </c>
      <c r="I26" s="6">
        <f>SUM($E19:I19)</f>
        <v>0</v>
      </c>
      <c r="J26" s="6">
        <f>SUM($E19:J19)</f>
        <v>0</v>
      </c>
      <c r="K26" s="6">
        <f>SUM($E19:K19)</f>
        <v>0</v>
      </c>
      <c r="L26" s="6">
        <f>SUM($E19:L19)</f>
        <v>0</v>
      </c>
      <c r="M26" s="6">
        <f>SUM($E19:M19)</f>
        <v>0</v>
      </c>
      <c r="N26" s="6">
        <f>SUM($E19:N19)</f>
        <v>0</v>
      </c>
      <c r="O26" s="6">
        <f>SUM($E19:O19)</f>
        <v>0</v>
      </c>
      <c r="P26" s="6">
        <f>SUM($E19:P19)</f>
        <v>0</v>
      </c>
      <c r="Q26" s="6"/>
    </row>
    <row r="27" spans="3:17">
      <c r="D27" s="4" t="str">
        <f>D20</f>
        <v>Actual 25/26</v>
      </c>
      <c r="E27" s="6">
        <f>SUM($E20:E20)</f>
        <v>0</v>
      </c>
      <c r="F27" s="6">
        <f>SUM($E20:F20)</f>
        <v>45889</v>
      </c>
      <c r="G27" s="6">
        <f>SUM($E20:G20)</f>
        <v>45889</v>
      </c>
      <c r="H27" s="6">
        <f>SUM($E20:H20)</f>
        <v>45889</v>
      </c>
      <c r="I27" s="6">
        <f>SUM($E20:I20)</f>
        <v>45889</v>
      </c>
      <c r="J27" s="6">
        <f>SUM($E20:J20)</f>
        <v>91892</v>
      </c>
      <c r="K27" s="6">
        <f>SUM($E20:K20)</f>
        <v>91892</v>
      </c>
      <c r="L27" s="6">
        <f>SUM($E20:L20)</f>
        <v>91892</v>
      </c>
      <c r="M27" s="6">
        <f>SUM($E20:M20)</f>
        <v>91892</v>
      </c>
      <c r="N27" s="6">
        <f>SUM($E20:N20)</f>
        <v>91892</v>
      </c>
      <c r="O27" s="6">
        <f>SUM($E20:O20)</f>
        <v>91892</v>
      </c>
      <c r="P27" s="6">
        <f>SUM($E20:P20)</f>
        <v>91892</v>
      </c>
      <c r="Q27" s="6"/>
    </row>
    <row r="28" spans="3:17">
      <c r="D28" s="4" t="str">
        <f>D21</f>
        <v>Difference</v>
      </c>
      <c r="E28" s="6" t="e">
        <f>SUM($E21:E21)</f>
        <v>#VALUE!</v>
      </c>
      <c r="F28" s="6" t="e">
        <f>SUM($E21:F21)</f>
        <v>#VALUE!</v>
      </c>
      <c r="G28" s="6" t="e">
        <f>SUM($E21:G21)</f>
        <v>#VALUE!</v>
      </c>
      <c r="H28" s="6" t="e">
        <f>SUM($E21:H21)</f>
        <v>#VALUE!</v>
      </c>
      <c r="I28" s="6" t="e">
        <f>SUM($E21:I21)</f>
        <v>#VALUE!</v>
      </c>
      <c r="J28" s="6" t="e">
        <f>SUM($E21:J21)</f>
        <v>#VALUE!</v>
      </c>
      <c r="K28" s="6" t="e">
        <f>SUM($E21:K21)</f>
        <v>#VALUE!</v>
      </c>
      <c r="L28" s="6" t="e">
        <f>SUM($E21:L21)</f>
        <v>#VALUE!</v>
      </c>
      <c r="M28" s="6" t="e">
        <f>SUM($E21:M21)</f>
        <v>#VALUE!</v>
      </c>
      <c r="N28" s="6" t="e">
        <f>SUM($E21:N21)</f>
        <v>#VALUE!</v>
      </c>
      <c r="O28" s="6" t="e">
        <f>SUM($E21:O21)</f>
        <v>#VALUE!</v>
      </c>
      <c r="P28" s="6" t="e">
        <f>SUM($E21:P21)</f>
        <v>#VALUE!</v>
      </c>
      <c r="Q28" s="6"/>
    </row>
    <row r="29" spans="3:17">
      <c r="D29" s="4" t="str">
        <f>D22</f>
        <v>% realisation</v>
      </c>
      <c r="E29" s="10" t="e">
        <f>E27/E26</f>
        <v>#DIV/0!</v>
      </c>
      <c r="F29" s="10" t="e">
        <f t="shared" ref="F29:P29" si="3">F27/F26</f>
        <v>#DIV/0!</v>
      </c>
      <c r="G29" s="10" t="e">
        <f t="shared" si="3"/>
        <v>#DIV/0!</v>
      </c>
      <c r="H29" s="10" t="e">
        <f t="shared" si="3"/>
        <v>#DIV/0!</v>
      </c>
      <c r="I29" s="10" t="e">
        <f t="shared" si="3"/>
        <v>#DIV/0!</v>
      </c>
      <c r="J29" s="10" t="e">
        <f t="shared" si="3"/>
        <v>#DIV/0!</v>
      </c>
      <c r="K29" s="10" t="e">
        <f t="shared" si="3"/>
        <v>#DIV/0!</v>
      </c>
      <c r="L29" s="10" t="e">
        <f t="shared" si="3"/>
        <v>#DIV/0!</v>
      </c>
      <c r="M29" s="10" t="e">
        <f t="shared" si="3"/>
        <v>#DIV/0!</v>
      </c>
      <c r="N29" s="10" t="e">
        <f t="shared" si="3"/>
        <v>#DIV/0!</v>
      </c>
      <c r="O29" s="10" t="e">
        <f t="shared" si="3"/>
        <v>#DIV/0!</v>
      </c>
      <c r="P29" s="10" t="e">
        <f t="shared" si="3"/>
        <v>#DIV/0!</v>
      </c>
      <c r="Q29" s="6"/>
    </row>
    <row r="30" spans="3:17">
      <c r="D30" s="4" t="str">
        <f>D23</f>
        <v>Actual 24/25</v>
      </c>
      <c r="E30" s="6">
        <f>SUM($E23:E23)</f>
        <v>82843</v>
      </c>
      <c r="F30" s="6">
        <f>SUM($E23:F23)</f>
        <v>173592</v>
      </c>
      <c r="G30" s="6">
        <f>SUM($E23:G23)</f>
        <v>262921</v>
      </c>
      <c r="H30" s="6">
        <f>SUM($E23:H23)</f>
        <v>351746</v>
      </c>
      <c r="I30" s="6">
        <f>SUM($E23:I23)</f>
        <v>443025</v>
      </c>
      <c r="J30" s="6">
        <f>SUM($E23:J23)</f>
        <v>541498</v>
      </c>
      <c r="K30" s="6">
        <f>SUM($E23:K23)</f>
        <v>642581</v>
      </c>
      <c r="L30" s="6">
        <f>SUM($E23:L23)</f>
        <v>746513</v>
      </c>
      <c r="M30" s="6">
        <f>SUM($E23:M23)</f>
        <v>841573</v>
      </c>
      <c r="N30" s="6">
        <f>SUM($E23:N23)</f>
        <v>954874</v>
      </c>
      <c r="O30" s="6">
        <f>SUM($E23:O23)</f>
        <v>1045613</v>
      </c>
      <c r="P30" s="6">
        <f>SUM($E23:P23)</f>
        <v>1138705</v>
      </c>
      <c r="Q30" s="6"/>
    </row>
    <row r="31" spans="3:17">
      <c r="D31" s="4" t="str">
        <f>'KPI 1a'!D30</f>
        <v>Actual 24/25</v>
      </c>
    </row>
  </sheetData>
  <mergeCells count="2">
    <mergeCell ref="J4:Q8"/>
    <mergeCell ref="J10:Q15"/>
  </mergeCells>
  <conditionalFormatting sqref="C3">
    <cfRule type="expression" dxfId="122" priority="2">
      <formula>S4&lt;S6</formula>
    </cfRule>
  </conditionalFormatting>
  <conditionalFormatting sqref="C4">
    <cfRule type="expression" dxfId="121" priority="1">
      <formula>AND(S4&gt;=S6,S4&lt;S5)</formula>
    </cfRule>
  </conditionalFormatting>
  <conditionalFormatting sqref="C5">
    <cfRule type="expression" dxfId="120" priority="3">
      <formula>S4&gt;=S5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39009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7">
    <tabColor rgb="FFFFC000"/>
  </sheetPr>
  <dimension ref="A1:T31"/>
  <sheetViews>
    <sheetView zoomScale="90" zoomScaleNormal="90" zoomScalePageLayoutView="90" workbookViewId="0">
      <pane ySplit="2" topLeftCell="A13" activePane="bottomLeft" state="frozen"/>
      <selection activeCell="D31" sqref="D31"/>
      <selection pane="bottomLeft" activeCell="B1" sqref="B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>
      <c r="A1" s="5" t="s">
        <v>5</v>
      </c>
      <c r="B1" s="5" t="str">
        <f>'Dashboard Production Quality'!A137</f>
        <v>17d</v>
      </c>
      <c r="C1" s="5" t="str">
        <f>'Dashboard Production Quality'!B137</f>
        <v>SOUTHERN - Available for sale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20">
      <c r="A2" s="4" t="s">
        <v>15</v>
      </c>
      <c r="C2" s="4" t="s">
        <v>16</v>
      </c>
      <c r="R2" s="7"/>
    </row>
    <row r="3" spans="1:20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27">
        <f>INDEX(E27:P27,Actual_month)</f>
        <v>647617</v>
      </c>
      <c r="T4" s="26"/>
    </row>
    <row r="5" spans="1:20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26">
        <f>INDEX(E26:P26,Actual_month)</f>
        <v>649012.4083186998</v>
      </c>
      <c r="T5" s="26"/>
    </row>
    <row r="6" spans="1:20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26">
        <f>+S5*R6</f>
        <v>584111.1674868298</v>
      </c>
      <c r="T6" s="26"/>
    </row>
    <row r="7" spans="1:20">
      <c r="J7" s="199"/>
      <c r="K7" s="200"/>
      <c r="L7" s="200"/>
      <c r="M7" s="200"/>
      <c r="N7" s="200"/>
      <c r="O7" s="200"/>
      <c r="P7" s="200"/>
      <c r="Q7" s="201"/>
    </row>
    <row r="8" spans="1:20" ht="15" thickBot="1">
      <c r="J8" s="202"/>
      <c r="K8" s="203"/>
      <c r="L8" s="203"/>
      <c r="M8" s="203"/>
      <c r="N8" s="203"/>
      <c r="O8" s="203"/>
      <c r="P8" s="203"/>
      <c r="Q8" s="204"/>
    </row>
    <row r="9" spans="1:20" ht="15" thickBot="1">
      <c r="J9" s="4" t="s">
        <v>14</v>
      </c>
    </row>
    <row r="10" spans="1:20">
      <c r="J10" s="196"/>
      <c r="K10" s="197"/>
      <c r="L10" s="197"/>
      <c r="M10" s="197"/>
      <c r="N10" s="197"/>
      <c r="O10" s="197"/>
      <c r="P10" s="197"/>
      <c r="Q10" s="198"/>
    </row>
    <row r="11" spans="1:20">
      <c r="J11" s="199"/>
      <c r="K11" s="200"/>
      <c r="L11" s="200"/>
      <c r="M11" s="200"/>
      <c r="N11" s="200"/>
      <c r="O11" s="200"/>
      <c r="P11" s="200"/>
      <c r="Q11" s="201"/>
    </row>
    <row r="12" spans="1:20">
      <c r="J12" s="199"/>
      <c r="K12" s="200"/>
      <c r="L12" s="200"/>
      <c r="M12" s="200"/>
      <c r="N12" s="200"/>
      <c r="O12" s="200"/>
      <c r="P12" s="200"/>
      <c r="Q12" s="201"/>
    </row>
    <row r="13" spans="1:20">
      <c r="J13" s="199"/>
      <c r="K13" s="200"/>
      <c r="L13" s="200"/>
      <c r="M13" s="200"/>
      <c r="N13" s="200"/>
      <c r="O13" s="200"/>
      <c r="P13" s="200"/>
      <c r="Q13" s="201"/>
    </row>
    <row r="14" spans="1:20">
      <c r="J14" s="199"/>
      <c r="K14" s="200"/>
      <c r="L14" s="200"/>
      <c r="M14" s="200"/>
      <c r="N14" s="200"/>
      <c r="O14" s="200"/>
      <c r="P14" s="200"/>
      <c r="Q14" s="201"/>
    </row>
    <row r="15" spans="1:20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 t="s">
        <v>0</v>
      </c>
    </row>
    <row r="19" spans="3:17">
      <c r="D19" s="4" t="str">
        <f>'KPI 1a'!D19</f>
        <v>Budget 25/26</v>
      </c>
      <c r="E19" s="6">
        <f>Budget2526!E129</f>
        <v>74168.144793943808</v>
      </c>
      <c r="F19" s="6">
        <f>Budget2526!F129</f>
        <v>75099.246104343008</v>
      </c>
      <c r="G19" s="6">
        <f>Budget2526!G129</f>
        <v>76156.750133326132</v>
      </c>
      <c r="H19" s="6">
        <f>Budget2526!H129</f>
        <v>79439.401575553784</v>
      </c>
      <c r="I19" s="6">
        <f>Budget2526!I129</f>
        <v>82374.058044540492</v>
      </c>
      <c r="J19" s="6">
        <f>Budget2526!J129</f>
        <v>85141.04302651473</v>
      </c>
      <c r="K19" s="6">
        <f>Budget2526!K129</f>
        <v>87280.370296261768</v>
      </c>
      <c r="L19" s="6">
        <f>Budget2526!L129</f>
        <v>89353.394344216111</v>
      </c>
      <c r="M19" s="6">
        <f>Budget2526!M129</f>
        <v>91102.623571086457</v>
      </c>
      <c r="N19" s="6">
        <f>Budget2526!N129</f>
        <v>92231.503158797525</v>
      </c>
      <c r="O19" s="6">
        <f>Budget2526!O129</f>
        <v>93329.914180694497</v>
      </c>
      <c r="P19" s="6">
        <f>Budget2526!P129</f>
        <v>94360.158941057263</v>
      </c>
      <c r="Q19" s="6">
        <f>SUM(E19:P19)</f>
        <v>1020036.6081703355</v>
      </c>
    </row>
    <row r="20" spans="3:17">
      <c r="D20" s="4" t="str">
        <f>'KPI 1a'!D20</f>
        <v>Actual 25/26</v>
      </c>
      <c r="E20" s="6">
        <f>'ACTUAL 2526'!D129</f>
        <v>64701</v>
      </c>
      <c r="F20" s="6">
        <f>'ACTUAL 2526'!E129</f>
        <v>95635</v>
      </c>
      <c r="G20" s="6">
        <f>'ACTUAL 2526'!F129</f>
        <v>70742</v>
      </c>
      <c r="H20" s="6">
        <f>'ACTUAL 2526'!G129</f>
        <v>104408</v>
      </c>
      <c r="I20" s="6">
        <f>'ACTUAL 2526'!H129</f>
        <v>78968</v>
      </c>
      <c r="J20" s="6">
        <f>'ACTUAL 2526'!I129</f>
        <v>66244</v>
      </c>
      <c r="K20" s="6">
        <f>'ACTUAL 2526'!J129</f>
        <v>88751</v>
      </c>
      <c r="L20" s="6">
        <f>'ACTUAL 2526'!K129</f>
        <v>78168</v>
      </c>
      <c r="M20" s="6">
        <f>'ACTUAL 2526'!L129</f>
        <v>0</v>
      </c>
      <c r="N20" s="6">
        <f>'ACTUAL 2526'!M129</f>
        <v>0</v>
      </c>
      <c r="O20" s="6">
        <f>'ACTUAL 2526'!N129</f>
        <v>0</v>
      </c>
      <c r="P20" s="6">
        <f>'ACTUAL 2526'!O129</f>
        <v>0</v>
      </c>
      <c r="Q20" s="6">
        <f>SUM(E20:P20)</f>
        <v>647617</v>
      </c>
    </row>
    <row r="21" spans="3:17">
      <c r="D21" s="4" t="str">
        <f>'KPI 1a'!D21</f>
        <v>Difference</v>
      </c>
      <c r="E21" s="6">
        <f>IF(E20=0,0,E20-E19)</f>
        <v>-9467.1447939438076</v>
      </c>
      <c r="F21" s="6">
        <f t="shared" ref="F21:P21" si="0">IF(F20=0,0,F20-F19)</f>
        <v>20535.753895656992</v>
      </c>
      <c r="G21" s="6">
        <f t="shared" si="0"/>
        <v>-5414.7501333261316</v>
      </c>
      <c r="H21" s="6">
        <f t="shared" si="0"/>
        <v>24968.598424446216</v>
      </c>
      <c r="I21" s="6">
        <f t="shared" si="0"/>
        <v>-3406.0580445404921</v>
      </c>
      <c r="J21" s="6">
        <f t="shared" si="0"/>
        <v>-18897.04302651473</v>
      </c>
      <c r="K21" s="6">
        <f t="shared" si="0"/>
        <v>1470.6297037382319</v>
      </c>
      <c r="L21" s="6">
        <f t="shared" si="0"/>
        <v>-11185.394344216111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-1395.4083186998323</v>
      </c>
    </row>
    <row r="22" spans="3:17">
      <c r="D22" s="4" t="str">
        <f>'KPI 1a'!D22</f>
        <v>% realisation</v>
      </c>
      <c r="E22" s="10">
        <f>E20/E19</f>
        <v>0.87235564782905495</v>
      </c>
      <c r="F22" s="10">
        <f t="shared" ref="F22:P22" si="1">F20/F19</f>
        <v>1.2734482030235641</v>
      </c>
      <c r="G22" s="10">
        <f t="shared" si="1"/>
        <v>0.92889993173491991</v>
      </c>
      <c r="H22" s="10">
        <f t="shared" si="1"/>
        <v>1.3143100014505888</v>
      </c>
      <c r="I22" s="10">
        <f t="shared" si="1"/>
        <v>0.95865132633506045</v>
      </c>
      <c r="J22" s="10">
        <f t="shared" si="1"/>
        <v>0.77805013475545759</v>
      </c>
      <c r="K22" s="10">
        <f t="shared" si="1"/>
        <v>1.0168494897391747</v>
      </c>
      <c r="L22" s="10">
        <f t="shared" si="1"/>
        <v>0.87481847302715088</v>
      </c>
      <c r="M22" s="10">
        <f t="shared" si="1"/>
        <v>0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6">
        <f>SUM(E22:P22)</f>
        <v>8.0173832078949712</v>
      </c>
    </row>
    <row r="23" spans="3:17">
      <c r="D23" s="4" t="str">
        <f>'KPI 1a'!D23</f>
        <v>Actual 24/25</v>
      </c>
      <c r="E23" s="6">
        <f>Actual2425!D115</f>
        <v>30631</v>
      </c>
      <c r="F23" s="6">
        <f>Actual2425!E115</f>
        <v>72992</v>
      </c>
      <c r="G23" s="6">
        <f>Actual2425!F115</f>
        <v>76496</v>
      </c>
      <c r="H23" s="6">
        <f>Actual2425!G115</f>
        <v>73775</v>
      </c>
      <c r="I23" s="6">
        <f>Actual2425!H115</f>
        <v>83167</v>
      </c>
      <c r="J23" s="6">
        <f>Actual2425!I115</f>
        <v>57321</v>
      </c>
      <c r="K23" s="6">
        <f>Actual2425!J115</f>
        <v>91435</v>
      </c>
      <c r="L23" s="6">
        <f>Actual2425!K115</f>
        <v>79964</v>
      </c>
      <c r="M23" s="6">
        <f>Actual2425!L115</f>
        <v>80260</v>
      </c>
      <c r="N23" s="6">
        <f>Actual2425!M115</f>
        <v>58523</v>
      </c>
      <c r="O23" s="6">
        <f>Actual2425!N115</f>
        <v>74421</v>
      </c>
      <c r="P23" s="6">
        <f>Actual2425!O115</f>
        <v>76154</v>
      </c>
      <c r="Q23" s="6">
        <f>SUM(E23:P23)</f>
        <v>855139</v>
      </c>
    </row>
    <row r="24" spans="3:17"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spans="3:17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>
      <c r="D26" s="4" t="str">
        <f>D19</f>
        <v>Budget 25/26</v>
      </c>
      <c r="E26" s="6">
        <f>SUM($E19:E19)</f>
        <v>74168.144793943808</v>
      </c>
      <c r="F26" s="6">
        <f>SUM($E19:F19)</f>
        <v>149267.39089828683</v>
      </c>
      <c r="G26" s="6">
        <f>SUM($E19:G19)</f>
        <v>225424.14103161296</v>
      </c>
      <c r="H26" s="6">
        <f>SUM($E19:H19)</f>
        <v>304863.54260716675</v>
      </c>
      <c r="I26" s="6">
        <f>SUM($E19:I19)</f>
        <v>387237.60065170727</v>
      </c>
      <c r="J26" s="6">
        <f>SUM($E19:J19)</f>
        <v>472378.64367822197</v>
      </c>
      <c r="K26" s="6">
        <f>SUM($E19:K19)</f>
        <v>559659.01397448371</v>
      </c>
      <c r="L26" s="6">
        <f>SUM($E19:L19)</f>
        <v>649012.4083186998</v>
      </c>
      <c r="M26" s="6">
        <f>SUM($E19:M19)</f>
        <v>740115.03188978625</v>
      </c>
      <c r="N26" s="6">
        <f>SUM($E19:N19)</f>
        <v>832346.53504858376</v>
      </c>
      <c r="O26" s="6">
        <f>SUM($E19:O19)</f>
        <v>925676.44922927825</v>
      </c>
      <c r="P26" s="6">
        <f>SUM($E19:P19)</f>
        <v>1020036.6081703355</v>
      </c>
      <c r="Q26" s="6"/>
    </row>
    <row r="27" spans="3:17">
      <c r="D27" s="4" t="str">
        <f>D20</f>
        <v>Actual 25/26</v>
      </c>
      <c r="E27" s="6">
        <f>SUM($E20:E20)</f>
        <v>64701</v>
      </c>
      <c r="F27" s="6">
        <f>SUM($E20:F20)</f>
        <v>160336</v>
      </c>
      <c r="G27" s="6">
        <f>SUM($E20:G20)</f>
        <v>231078</v>
      </c>
      <c r="H27" s="6">
        <f>SUM($E20:H20)</f>
        <v>335486</v>
      </c>
      <c r="I27" s="6">
        <f>SUM($E20:I20)</f>
        <v>414454</v>
      </c>
      <c r="J27" s="6">
        <f>SUM($E20:J20)</f>
        <v>480698</v>
      </c>
      <c r="K27" s="6">
        <f>SUM($E20:K20)</f>
        <v>569449</v>
      </c>
      <c r="L27" s="6">
        <f>SUM($E20:L20)</f>
        <v>647617</v>
      </c>
      <c r="M27" s="6">
        <f>SUM($E20:M20)</f>
        <v>647617</v>
      </c>
      <c r="N27" s="6">
        <f>SUM($E20:N20)</f>
        <v>647617</v>
      </c>
      <c r="O27" s="6">
        <f>SUM($E20:O20)</f>
        <v>647617</v>
      </c>
      <c r="P27" s="6">
        <f>SUM($E20:P20)</f>
        <v>647617</v>
      </c>
      <c r="Q27" s="6"/>
    </row>
    <row r="28" spans="3:17">
      <c r="D28" s="4" t="str">
        <f>D21</f>
        <v>Difference</v>
      </c>
      <c r="E28" s="6">
        <f>SUM($E21:E21)</f>
        <v>-9467.1447939438076</v>
      </c>
      <c r="F28" s="6">
        <f>SUM($E21:F21)</f>
        <v>11068.609101713184</v>
      </c>
      <c r="G28" s="6">
        <f>SUM($E21:G21)</f>
        <v>5653.8589683870523</v>
      </c>
      <c r="H28" s="6">
        <f>SUM($E21:H21)</f>
        <v>30622.457392833268</v>
      </c>
      <c r="I28" s="6">
        <f>SUM($E21:I21)</f>
        <v>27216.399348292776</v>
      </c>
      <c r="J28" s="6">
        <f>SUM($E21:J21)</f>
        <v>8319.3563217780465</v>
      </c>
      <c r="K28" s="6">
        <f>SUM($E21:K21)</f>
        <v>9789.9860255162785</v>
      </c>
      <c r="L28" s="6">
        <f>SUM($E21:L21)</f>
        <v>-1395.4083186998323</v>
      </c>
      <c r="M28" s="6">
        <f>SUM($E21:M21)</f>
        <v>-1395.4083186998323</v>
      </c>
      <c r="N28" s="6">
        <f>SUM($E21:N21)</f>
        <v>-1395.4083186998323</v>
      </c>
      <c r="O28" s="6">
        <f>SUM($E21:O21)</f>
        <v>-1395.4083186998323</v>
      </c>
      <c r="P28" s="6">
        <f>SUM($E21:P21)</f>
        <v>-1395.4083186998323</v>
      </c>
      <c r="Q28" s="6"/>
    </row>
    <row r="29" spans="3:17">
      <c r="D29" s="4" t="str">
        <f>D22</f>
        <v>% realisation</v>
      </c>
      <c r="E29" s="10">
        <f>E27/E26</f>
        <v>0.87235564782905495</v>
      </c>
      <c r="F29" s="10">
        <f t="shared" ref="F29:P29" si="3">F27/F26</f>
        <v>1.0741528945813457</v>
      </c>
      <c r="G29" s="10">
        <f t="shared" si="3"/>
        <v>1.0250809826423788</v>
      </c>
      <c r="H29" s="10">
        <f t="shared" si="3"/>
        <v>1.1004464395150455</v>
      </c>
      <c r="I29" s="10">
        <f t="shared" si="3"/>
        <v>1.0702834624078046</v>
      </c>
      <c r="J29" s="10">
        <f t="shared" si="3"/>
        <v>1.0176116266751574</v>
      </c>
      <c r="K29" s="10">
        <f t="shared" si="3"/>
        <v>1.0174927693132136</v>
      </c>
      <c r="L29" s="10">
        <f t="shared" si="3"/>
        <v>0.99784995124775089</v>
      </c>
      <c r="M29" s="10">
        <f t="shared" si="3"/>
        <v>0.87502208723743291</v>
      </c>
      <c r="N29" s="10">
        <f t="shared" si="3"/>
        <v>0.77806174799802441</v>
      </c>
      <c r="O29" s="10">
        <f t="shared" si="3"/>
        <v>0.6996148606126994</v>
      </c>
      <c r="P29" s="10">
        <f t="shared" si="3"/>
        <v>0.63489584080873951</v>
      </c>
      <c r="Q29" s="6"/>
    </row>
    <row r="30" spans="3:17">
      <c r="D30" s="4" t="str">
        <f>D23</f>
        <v>Actual 24/25</v>
      </c>
      <c r="E30" s="6">
        <f>SUM($E23:E23)</f>
        <v>30631</v>
      </c>
      <c r="F30" s="6">
        <f>SUM($E23:F23)</f>
        <v>103623</v>
      </c>
      <c r="G30" s="6">
        <f>SUM($E23:G23)</f>
        <v>180119</v>
      </c>
      <c r="H30" s="6">
        <f>SUM($E23:H23)</f>
        <v>253894</v>
      </c>
      <c r="I30" s="6">
        <f>SUM($E23:I23)</f>
        <v>337061</v>
      </c>
      <c r="J30" s="6">
        <f>SUM($E23:J23)</f>
        <v>394382</v>
      </c>
      <c r="K30" s="6">
        <f>SUM($E23:K23)</f>
        <v>485817</v>
      </c>
      <c r="L30" s="6">
        <f>SUM($E23:L23)</f>
        <v>565781</v>
      </c>
      <c r="M30" s="6">
        <f>SUM($E23:M23)</f>
        <v>646041</v>
      </c>
      <c r="N30" s="6">
        <f>SUM($E23:N23)</f>
        <v>704564</v>
      </c>
      <c r="O30" s="6">
        <f>SUM($E23:O23)</f>
        <v>778985</v>
      </c>
      <c r="P30" s="6">
        <f>SUM($E23:P23)</f>
        <v>855139</v>
      </c>
      <c r="Q30" s="6"/>
    </row>
    <row r="31" spans="3:17">
      <c r="D31" s="4" t="str">
        <f>'KPI 1a'!D30</f>
        <v>Actual 24/25</v>
      </c>
    </row>
  </sheetData>
  <mergeCells count="2">
    <mergeCell ref="J4:Q8"/>
    <mergeCell ref="J10:Q15"/>
  </mergeCells>
  <conditionalFormatting sqref="C3">
    <cfRule type="expression" dxfId="119" priority="2">
      <formula>S4&lt;S6</formula>
    </cfRule>
  </conditionalFormatting>
  <conditionalFormatting sqref="C4">
    <cfRule type="expression" dxfId="118" priority="1">
      <formula>AND(S4&gt;=S6,S4&lt;S5)</formula>
    </cfRule>
  </conditionalFormatting>
  <conditionalFormatting sqref="C5">
    <cfRule type="expression" dxfId="117" priority="3">
      <formula>S4&gt;=S5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49249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8">
    <tabColor rgb="FFFFC000"/>
  </sheetPr>
  <dimension ref="A1:T31"/>
  <sheetViews>
    <sheetView zoomScale="90" zoomScaleNormal="90" zoomScalePageLayoutView="90" workbookViewId="0">
      <pane ySplit="2" topLeftCell="A3" activePane="bottomLeft" state="frozen"/>
      <selection activeCell="D31" sqref="D31"/>
      <selection pane="bottomLeft" activeCell="C1" sqref="C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>
      <c r="A1" s="5" t="s">
        <v>5</v>
      </c>
      <c r="B1" s="5" t="str">
        <f>'Dashboard Production Quality'!A138</f>
        <v>17e</v>
      </c>
      <c r="C1" s="5" t="str">
        <f>'Dashboard Production Quality'!B138</f>
        <v>CLOSING DATE EASTERN REGION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20">
      <c r="A2" s="4" t="s">
        <v>15</v>
      </c>
      <c r="C2" s="4" t="s">
        <v>16</v>
      </c>
      <c r="R2" s="7"/>
    </row>
    <row r="3" spans="1:20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27">
        <f>INDEX(E27:P27,Actual_month)</f>
        <v>184017</v>
      </c>
      <c r="T4" s="26"/>
    </row>
    <row r="5" spans="1:20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26">
        <f>INDEX(E26:P26,Actual_month)</f>
        <v>0</v>
      </c>
      <c r="T5" s="26"/>
    </row>
    <row r="6" spans="1:20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26">
        <f>+S5*R6</f>
        <v>0</v>
      </c>
      <c r="T6" s="26"/>
    </row>
    <row r="7" spans="1:20">
      <c r="J7" s="199"/>
      <c r="K7" s="200"/>
      <c r="L7" s="200"/>
      <c r="M7" s="200"/>
      <c r="N7" s="200"/>
      <c r="O7" s="200"/>
      <c r="P7" s="200"/>
      <c r="Q7" s="201"/>
    </row>
    <row r="8" spans="1:20" ht="15" thickBot="1">
      <c r="J8" s="202"/>
      <c r="K8" s="203"/>
      <c r="L8" s="203"/>
      <c r="M8" s="203"/>
      <c r="N8" s="203"/>
      <c r="O8" s="203"/>
      <c r="P8" s="203"/>
      <c r="Q8" s="204"/>
    </row>
    <row r="9" spans="1:20" ht="15" thickBot="1">
      <c r="J9" s="4" t="s">
        <v>14</v>
      </c>
    </row>
    <row r="10" spans="1:20">
      <c r="J10" s="196"/>
      <c r="K10" s="197"/>
      <c r="L10" s="197"/>
      <c r="M10" s="197"/>
      <c r="N10" s="197"/>
      <c r="O10" s="197"/>
      <c r="P10" s="197"/>
      <c r="Q10" s="198"/>
    </row>
    <row r="11" spans="1:20">
      <c r="J11" s="199"/>
      <c r="K11" s="200"/>
      <c r="L11" s="200"/>
      <c r="M11" s="200"/>
      <c r="N11" s="200"/>
      <c r="O11" s="200"/>
      <c r="P11" s="200"/>
      <c r="Q11" s="201"/>
    </row>
    <row r="12" spans="1:20">
      <c r="J12" s="199"/>
      <c r="K12" s="200"/>
      <c r="L12" s="200"/>
      <c r="M12" s="200"/>
      <c r="N12" s="200"/>
      <c r="O12" s="200"/>
      <c r="P12" s="200"/>
      <c r="Q12" s="201"/>
    </row>
    <row r="13" spans="1:20">
      <c r="J13" s="199"/>
      <c r="K13" s="200"/>
      <c r="L13" s="200"/>
      <c r="M13" s="200"/>
      <c r="N13" s="200"/>
      <c r="O13" s="200"/>
      <c r="P13" s="200"/>
      <c r="Q13" s="201"/>
    </row>
    <row r="14" spans="1:20">
      <c r="J14" s="199"/>
      <c r="K14" s="200"/>
      <c r="L14" s="200"/>
      <c r="M14" s="200"/>
      <c r="N14" s="200"/>
      <c r="O14" s="200"/>
      <c r="P14" s="200"/>
      <c r="Q14" s="201"/>
    </row>
    <row r="15" spans="1:20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 t="s">
        <v>0</v>
      </c>
    </row>
    <row r="19" spans="3:17">
      <c r="D19" s="4" t="str">
        <f>'KPI 1a'!D19</f>
        <v>Budget 25/26</v>
      </c>
      <c r="E19" s="6">
        <f>Budget2526!E130</f>
        <v>0</v>
      </c>
      <c r="F19" s="6">
        <f>Budget2526!F130</f>
        <v>0</v>
      </c>
      <c r="G19" s="6">
        <f>Budget2526!G130</f>
        <v>0</v>
      </c>
      <c r="H19" s="6">
        <f>Budget2526!H130</f>
        <v>0</v>
      </c>
      <c r="I19" s="6">
        <f>Budget2526!I130</f>
        <v>0</v>
      </c>
      <c r="J19" s="6">
        <f>Budget2526!J130</f>
        <v>0</v>
      </c>
      <c r="K19" s="6">
        <f>Budget2526!K130</f>
        <v>0</v>
      </c>
      <c r="L19" s="6">
        <f>Budget2526!L130</f>
        <v>0</v>
      </c>
      <c r="M19" s="6">
        <f>Budget2526!M130</f>
        <v>0</v>
      </c>
      <c r="N19" s="6">
        <f>Budget2526!N130</f>
        <v>0</v>
      </c>
      <c r="O19" s="6">
        <f>Budget2526!O130</f>
        <v>0</v>
      </c>
      <c r="P19" s="6">
        <f>Budget2526!P130</f>
        <v>0</v>
      </c>
      <c r="Q19" s="6">
        <f>Budget2526!Q130</f>
        <v>0</v>
      </c>
    </row>
    <row r="20" spans="3:17">
      <c r="D20" s="4" t="str">
        <f>'KPI 1a'!D20</f>
        <v>Actual 25/26</v>
      </c>
      <c r="E20" s="6" t="str">
        <f>'ACTUAL 2526'!D130</f>
        <v>8th July 2025</v>
      </c>
      <c r="F20" s="6" t="str">
        <f>'ACTUAL 2526'!E130</f>
        <v>20/August/025</v>
      </c>
      <c r="G20" s="6">
        <f>'ACTUAL 2526'!F130</f>
        <v>45817</v>
      </c>
      <c r="H20" s="6" t="str">
        <f>'ACTUAL 2526'!G130</f>
        <v>13/10/025</v>
      </c>
      <c r="I20" s="6" t="str">
        <f>'ACTUAL 2526'!H130</f>
        <v>7/11/025</v>
      </c>
      <c r="J20" s="6">
        <f>'ACTUAL 2526'!I130</f>
        <v>45759</v>
      </c>
      <c r="K20" s="6">
        <f>'ACTUAL 2526'!J130</f>
        <v>46266</v>
      </c>
      <c r="L20" s="6">
        <f>'ACTUAL 2526'!K130</f>
        <v>46175</v>
      </c>
      <c r="M20" s="6">
        <f>'ACTUAL 2526'!L130</f>
        <v>0</v>
      </c>
      <c r="N20" s="6">
        <f>'ACTUAL 2526'!M130</f>
        <v>0</v>
      </c>
      <c r="O20" s="6">
        <f>'ACTUAL 2526'!N130</f>
        <v>0</v>
      </c>
      <c r="P20" s="6">
        <f>'ACTUAL 2526'!O130</f>
        <v>0</v>
      </c>
      <c r="Q20" s="6">
        <f>SUM(E20:P20)</f>
        <v>184017</v>
      </c>
    </row>
    <row r="21" spans="3:17">
      <c r="D21" s="4" t="str">
        <f>'KPI 1a'!D21</f>
        <v>Difference</v>
      </c>
      <c r="E21" s="6" t="e">
        <f>IF(E20=0,0,E20-E19)</f>
        <v>#VALUE!</v>
      </c>
      <c r="F21" s="6" t="e">
        <f t="shared" ref="F21:P21" si="0">IF(F20=0,0,F20-F19)</f>
        <v>#VALUE!</v>
      </c>
      <c r="G21" s="6">
        <f t="shared" si="0"/>
        <v>45817</v>
      </c>
      <c r="H21" s="6" t="e">
        <f t="shared" si="0"/>
        <v>#VALUE!</v>
      </c>
      <c r="I21" s="6" t="e">
        <f t="shared" si="0"/>
        <v>#VALUE!</v>
      </c>
      <c r="J21" s="6">
        <f t="shared" si="0"/>
        <v>45759</v>
      </c>
      <c r="K21" s="6">
        <f t="shared" si="0"/>
        <v>46266</v>
      </c>
      <c r="L21" s="6">
        <f t="shared" si="0"/>
        <v>46175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 t="e">
        <f>SUM(E21:P21)</f>
        <v>#VALUE!</v>
      </c>
    </row>
    <row r="22" spans="3:17">
      <c r="D22" s="4" t="str">
        <f>'KPI 1a'!D22</f>
        <v>% realisation</v>
      </c>
      <c r="E22" s="10" t="e">
        <f>E20/E19</f>
        <v>#VALUE!</v>
      </c>
      <c r="F22" s="10" t="e">
        <f t="shared" ref="F22:P22" si="1">F20/F19</f>
        <v>#VALUE!</v>
      </c>
      <c r="G22" s="10" t="e">
        <f t="shared" si="1"/>
        <v>#DIV/0!</v>
      </c>
      <c r="H22" s="10" t="e">
        <f t="shared" si="1"/>
        <v>#VALUE!</v>
      </c>
      <c r="I22" s="10" t="e">
        <f t="shared" si="1"/>
        <v>#VALUE!</v>
      </c>
      <c r="J22" s="10" t="e">
        <f t="shared" si="1"/>
        <v>#DIV/0!</v>
      </c>
      <c r="K22" s="10" t="e">
        <f t="shared" si="1"/>
        <v>#DIV/0!</v>
      </c>
      <c r="L22" s="10" t="e">
        <f t="shared" si="1"/>
        <v>#DIV/0!</v>
      </c>
      <c r="M22" s="10" t="e">
        <f t="shared" si="1"/>
        <v>#DIV/0!</v>
      </c>
      <c r="N22" s="10" t="e">
        <f t="shared" si="1"/>
        <v>#DIV/0!</v>
      </c>
      <c r="O22" s="10" t="e">
        <f t="shared" si="1"/>
        <v>#DIV/0!</v>
      </c>
      <c r="P22" s="10" t="e">
        <f t="shared" si="1"/>
        <v>#DIV/0!</v>
      </c>
      <c r="Q22" s="6" t="e">
        <f>SUM(E22:P22)</f>
        <v>#VALUE!</v>
      </c>
    </row>
    <row r="23" spans="3:17">
      <c r="D23" s="4" t="str">
        <f>'KPI 1a'!D23</f>
        <v>Actual 24/25</v>
      </c>
      <c r="E23" s="161">
        <f>Actual2425!D116</f>
        <v>45450</v>
      </c>
      <c r="F23" s="161">
        <f>Actual2425!E116</f>
        <v>45481</v>
      </c>
      <c r="G23" s="161">
        <f>Actual2425!F116</f>
        <v>45452</v>
      </c>
      <c r="H23" s="161">
        <f>Actual2425!G116</f>
        <v>45483</v>
      </c>
      <c r="I23" s="161">
        <f>Actual2425!H116</f>
        <v>45515</v>
      </c>
      <c r="J23" s="161">
        <f>Actual2425!I116</f>
        <v>45424</v>
      </c>
      <c r="K23" s="161">
        <f>Actual2425!J116</f>
        <v>45778</v>
      </c>
      <c r="L23" s="161">
        <f>Actual2425!K116</f>
        <v>45810</v>
      </c>
      <c r="M23" s="161">
        <f>Actual2425!L116</f>
        <v>45933</v>
      </c>
      <c r="N23" s="161">
        <f>Actual2425!M116</f>
        <v>45842</v>
      </c>
      <c r="O23" s="161" t="str">
        <f>Actual2425!N116</f>
        <v>8th May 2025</v>
      </c>
      <c r="P23" s="161" t="str">
        <f>Actual2425!O116</f>
        <v>11th June 2025</v>
      </c>
      <c r="Q23" s="6">
        <f>SUM(E23:P23)</f>
        <v>456168</v>
      </c>
    </row>
    <row r="24" spans="3:17"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"/>
    </row>
    <row r="25" spans="3:17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>
      <c r="D26" s="4" t="str">
        <f>D19</f>
        <v>Budget 25/26</v>
      </c>
      <c r="E26" s="6">
        <f>SUM($E19:E19)</f>
        <v>0</v>
      </c>
      <c r="F26" s="6">
        <f>SUM($E19:F19)</f>
        <v>0</v>
      </c>
      <c r="G26" s="6">
        <f>SUM($E19:G19)</f>
        <v>0</v>
      </c>
      <c r="H26" s="6">
        <f>SUM($E19:H19)</f>
        <v>0</v>
      </c>
      <c r="I26" s="6">
        <f>SUM($E19:I19)</f>
        <v>0</v>
      </c>
      <c r="J26" s="6">
        <f>SUM($E19:J19)</f>
        <v>0</v>
      </c>
      <c r="K26" s="6">
        <f>SUM($E19:K19)</f>
        <v>0</v>
      </c>
      <c r="L26" s="6">
        <f>SUM($E19:L19)</f>
        <v>0</v>
      </c>
      <c r="M26" s="6">
        <f>SUM($E19:M19)</f>
        <v>0</v>
      </c>
      <c r="N26" s="6">
        <f>SUM($E19:N19)</f>
        <v>0</v>
      </c>
      <c r="O26" s="6">
        <f>SUM($E19:O19)</f>
        <v>0</v>
      </c>
      <c r="P26" s="6">
        <f>SUM($E19:P19)</f>
        <v>0</v>
      </c>
      <c r="Q26" s="6"/>
    </row>
    <row r="27" spans="3:17">
      <c r="D27" s="4" t="str">
        <f>D20</f>
        <v>Actual 25/26</v>
      </c>
      <c r="E27" s="6">
        <f>SUM($E20:E20)</f>
        <v>0</v>
      </c>
      <c r="F27" s="6">
        <f>SUM($E20:F20)</f>
        <v>0</v>
      </c>
      <c r="G27" s="6">
        <f>SUM($E20:G20)</f>
        <v>45817</v>
      </c>
      <c r="H27" s="6">
        <f>SUM($E20:H20)</f>
        <v>45817</v>
      </c>
      <c r="I27" s="6">
        <f>SUM($E20:I20)</f>
        <v>45817</v>
      </c>
      <c r="J27" s="6">
        <f>SUM($E20:J20)</f>
        <v>91576</v>
      </c>
      <c r="K27" s="6">
        <f>SUM($E20:K20)</f>
        <v>137842</v>
      </c>
      <c r="L27" s="6">
        <f>SUM($E20:L20)</f>
        <v>184017</v>
      </c>
      <c r="M27" s="6">
        <f>SUM($E20:M20)</f>
        <v>184017</v>
      </c>
      <c r="N27" s="6">
        <f>SUM($E20:N20)</f>
        <v>184017</v>
      </c>
      <c r="O27" s="6">
        <f>SUM($E20:O20)</f>
        <v>184017</v>
      </c>
      <c r="P27" s="6">
        <f>SUM($E20:P20)</f>
        <v>184017</v>
      </c>
      <c r="Q27" s="6"/>
    </row>
    <row r="28" spans="3:17">
      <c r="D28" s="4" t="str">
        <f>D21</f>
        <v>Difference</v>
      </c>
      <c r="E28" s="6" t="e">
        <f>SUM($E21:E21)</f>
        <v>#VALUE!</v>
      </c>
      <c r="F28" s="6" t="e">
        <f>SUM($E21:F21)</f>
        <v>#VALUE!</v>
      </c>
      <c r="G28" s="6" t="e">
        <f>SUM($E21:G21)</f>
        <v>#VALUE!</v>
      </c>
      <c r="H28" s="6" t="e">
        <f>SUM($E21:H21)</f>
        <v>#VALUE!</v>
      </c>
      <c r="I28" s="6" t="e">
        <f>SUM($E21:I21)</f>
        <v>#VALUE!</v>
      </c>
      <c r="J28" s="6" t="e">
        <f>SUM($E21:J21)</f>
        <v>#VALUE!</v>
      </c>
      <c r="K28" s="6" t="e">
        <f>SUM($E21:K21)</f>
        <v>#VALUE!</v>
      </c>
      <c r="L28" s="6" t="e">
        <f>SUM($E21:L21)</f>
        <v>#VALUE!</v>
      </c>
      <c r="M28" s="6" t="e">
        <f>SUM($E21:M21)</f>
        <v>#VALUE!</v>
      </c>
      <c r="N28" s="6" t="e">
        <f>SUM($E21:N21)</f>
        <v>#VALUE!</v>
      </c>
      <c r="O28" s="6" t="e">
        <f>SUM($E21:O21)</f>
        <v>#VALUE!</v>
      </c>
      <c r="P28" s="6" t="e">
        <f>SUM($E21:P21)</f>
        <v>#VALUE!</v>
      </c>
      <c r="Q28" s="6"/>
    </row>
    <row r="29" spans="3:17">
      <c r="D29" s="4" t="str">
        <f>D22</f>
        <v>% realisation</v>
      </c>
      <c r="E29" s="10" t="e">
        <f>E27/E26</f>
        <v>#DIV/0!</v>
      </c>
      <c r="F29" s="10" t="e">
        <f t="shared" ref="F29:P29" si="3">F27/F26</f>
        <v>#DIV/0!</v>
      </c>
      <c r="G29" s="10" t="e">
        <f t="shared" si="3"/>
        <v>#DIV/0!</v>
      </c>
      <c r="H29" s="10" t="e">
        <f t="shared" si="3"/>
        <v>#DIV/0!</v>
      </c>
      <c r="I29" s="10" t="e">
        <f t="shared" si="3"/>
        <v>#DIV/0!</v>
      </c>
      <c r="J29" s="10" t="e">
        <f t="shared" si="3"/>
        <v>#DIV/0!</v>
      </c>
      <c r="K29" s="10" t="e">
        <f t="shared" si="3"/>
        <v>#DIV/0!</v>
      </c>
      <c r="L29" s="10" t="e">
        <f t="shared" si="3"/>
        <v>#DIV/0!</v>
      </c>
      <c r="M29" s="10" t="e">
        <f t="shared" si="3"/>
        <v>#DIV/0!</v>
      </c>
      <c r="N29" s="10" t="e">
        <f t="shared" si="3"/>
        <v>#DIV/0!</v>
      </c>
      <c r="O29" s="10" t="e">
        <f t="shared" si="3"/>
        <v>#DIV/0!</v>
      </c>
      <c r="P29" s="10" t="e">
        <f t="shared" si="3"/>
        <v>#DIV/0!</v>
      </c>
      <c r="Q29" s="6"/>
    </row>
    <row r="30" spans="3:17">
      <c r="D30" s="4" t="str">
        <f>D23</f>
        <v>Actual 24/25</v>
      </c>
      <c r="E30" s="161">
        <f>SUM($E23:E23)</f>
        <v>45450</v>
      </c>
      <c r="F30" s="161">
        <f>F23</f>
        <v>45481</v>
      </c>
      <c r="G30" s="161">
        <f t="shared" ref="G30:P30" si="4">G23</f>
        <v>45452</v>
      </c>
      <c r="H30" s="161">
        <f t="shared" si="4"/>
        <v>45483</v>
      </c>
      <c r="I30" s="161">
        <f t="shared" si="4"/>
        <v>45515</v>
      </c>
      <c r="J30" s="161">
        <f t="shared" si="4"/>
        <v>45424</v>
      </c>
      <c r="K30" s="161">
        <f t="shared" si="4"/>
        <v>45778</v>
      </c>
      <c r="L30" s="161">
        <f t="shared" si="4"/>
        <v>45810</v>
      </c>
      <c r="M30" s="161">
        <f t="shared" si="4"/>
        <v>45933</v>
      </c>
      <c r="N30" s="161">
        <f t="shared" si="4"/>
        <v>45842</v>
      </c>
      <c r="O30" s="161" t="str">
        <f t="shared" si="4"/>
        <v>8th May 2025</v>
      </c>
      <c r="P30" s="161" t="str">
        <f t="shared" si="4"/>
        <v>11th June 2025</v>
      </c>
      <c r="Q30" s="6"/>
    </row>
    <row r="31" spans="3:17">
      <c r="D31" s="4" t="str">
        <f>'KPI 1a'!D30</f>
        <v>Actual 24/25</v>
      </c>
    </row>
  </sheetData>
  <mergeCells count="2">
    <mergeCell ref="J4:Q8"/>
    <mergeCell ref="J10:Q15"/>
  </mergeCells>
  <conditionalFormatting sqref="C3">
    <cfRule type="expression" dxfId="116" priority="2">
      <formula>S4&lt;S6</formula>
    </cfRule>
  </conditionalFormatting>
  <conditionalFormatting sqref="C4">
    <cfRule type="expression" dxfId="115" priority="1">
      <formula>AND(S4&gt;=S6,S4&lt;S5)</formula>
    </cfRule>
  </conditionalFormatting>
  <conditionalFormatting sqref="C5">
    <cfRule type="expression" dxfId="114" priority="3">
      <formula>S4&gt;=S5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02529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0">
    <tabColor rgb="FFFFC000"/>
  </sheetPr>
  <dimension ref="A1:T31"/>
  <sheetViews>
    <sheetView zoomScale="90" zoomScaleNormal="90" zoomScalePageLayoutView="90" workbookViewId="0">
      <pane ySplit="2" topLeftCell="A17" activePane="bottomLeft" state="frozen"/>
      <selection activeCell="D31" sqref="D31"/>
      <selection pane="bottomLeft" activeCell="B2" sqref="B2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>
      <c r="A1" s="5" t="s">
        <v>5</v>
      </c>
      <c r="B1" s="5" t="str">
        <f>'Dashboard Production Quality'!A140</f>
        <v>17f</v>
      </c>
      <c r="C1" s="5" t="str">
        <f>'Dashboard Production Quality'!B140</f>
        <v>EASTERN - Available for sale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20">
      <c r="A2" s="4" t="s">
        <v>15</v>
      </c>
      <c r="C2" s="4" t="s">
        <v>16</v>
      </c>
      <c r="R2" s="7"/>
    </row>
    <row r="3" spans="1:20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27">
        <f>INDEX(E27:P27,Actual_month)</f>
        <v>322716</v>
      </c>
      <c r="T4" s="26"/>
    </row>
    <row r="5" spans="1:20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26">
        <f>INDEX(E26:P26,Actual_month)</f>
        <v>291345.16647754761</v>
      </c>
      <c r="T5" s="26"/>
    </row>
    <row r="6" spans="1:20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26">
        <f>+S5*R6</f>
        <v>262210.64982979285</v>
      </c>
      <c r="T6" s="26"/>
    </row>
    <row r="7" spans="1:20">
      <c r="J7" s="199"/>
      <c r="K7" s="200"/>
      <c r="L7" s="200"/>
      <c r="M7" s="200"/>
      <c r="N7" s="200"/>
      <c r="O7" s="200"/>
      <c r="P7" s="200"/>
      <c r="Q7" s="201"/>
    </row>
    <row r="8" spans="1:20" ht="15" thickBot="1">
      <c r="J8" s="202"/>
      <c r="K8" s="203"/>
      <c r="L8" s="203"/>
      <c r="M8" s="203"/>
      <c r="N8" s="203"/>
      <c r="O8" s="203"/>
      <c r="P8" s="203"/>
      <c r="Q8" s="204"/>
    </row>
    <row r="9" spans="1:20" ht="15" thickBot="1">
      <c r="J9" s="4" t="s">
        <v>14</v>
      </c>
    </row>
    <row r="10" spans="1:20">
      <c r="J10" s="196"/>
      <c r="K10" s="197"/>
      <c r="L10" s="197"/>
      <c r="M10" s="197"/>
      <c r="N10" s="197"/>
      <c r="O10" s="197"/>
      <c r="P10" s="197"/>
      <c r="Q10" s="198"/>
    </row>
    <row r="11" spans="1:20">
      <c r="J11" s="199"/>
      <c r="K11" s="200"/>
      <c r="L11" s="200"/>
      <c r="M11" s="200"/>
      <c r="N11" s="200"/>
      <c r="O11" s="200"/>
      <c r="P11" s="200"/>
      <c r="Q11" s="201"/>
    </row>
    <row r="12" spans="1:20">
      <c r="J12" s="199"/>
      <c r="K12" s="200"/>
      <c r="L12" s="200"/>
      <c r="M12" s="200"/>
      <c r="N12" s="200"/>
      <c r="O12" s="200"/>
      <c r="P12" s="200"/>
      <c r="Q12" s="201"/>
    </row>
    <row r="13" spans="1:20">
      <c r="J13" s="199"/>
      <c r="K13" s="200"/>
      <c r="L13" s="200"/>
      <c r="M13" s="200"/>
      <c r="N13" s="200"/>
      <c r="O13" s="200"/>
      <c r="P13" s="200"/>
      <c r="Q13" s="201"/>
    </row>
    <row r="14" spans="1:20">
      <c r="J14" s="199"/>
      <c r="K14" s="200"/>
      <c r="L14" s="200"/>
      <c r="M14" s="200"/>
      <c r="N14" s="200"/>
      <c r="O14" s="200"/>
      <c r="P14" s="200"/>
      <c r="Q14" s="201"/>
    </row>
    <row r="15" spans="1:20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 t="s">
        <v>0</v>
      </c>
    </row>
    <row r="19" spans="3:17">
      <c r="D19" s="4" t="str">
        <f>'KPI 1a'!D19</f>
        <v>Budget 25/26</v>
      </c>
      <c r="E19" s="6">
        <f>Budget2526!E132</f>
        <v>35346.901044740996</v>
      </c>
      <c r="F19" s="6">
        <f>Budget2526!F132</f>
        <v>35708.700536117925</v>
      </c>
      <c r="G19" s="6">
        <f>Budget2526!G132</f>
        <v>36024.818727988459</v>
      </c>
      <c r="H19" s="6">
        <f>Budget2526!H132</f>
        <v>36296.055807086654</v>
      </c>
      <c r="I19" s="6">
        <f>Budget2526!I132</f>
        <v>36564.216630885414</v>
      </c>
      <c r="J19" s="6">
        <f>Budget2526!J132</f>
        <v>36788.567243041711</v>
      </c>
      <c r="K19" s="6">
        <f>Budget2526!K132</f>
        <v>37185.070383117723</v>
      </c>
      <c r="L19" s="6">
        <f>Budget2526!L132</f>
        <v>37430.836104568712</v>
      </c>
      <c r="M19" s="6">
        <f>Budget2526!M132</f>
        <v>37673.97140442166</v>
      </c>
      <c r="N19" s="6">
        <f>Budget2526!N132</f>
        <v>37861.94701068072</v>
      </c>
      <c r="O19" s="6">
        <f>Budget2526!O132</f>
        <v>38047.896151762739</v>
      </c>
      <c r="P19" s="6">
        <f>Budget2526!P132</f>
        <v>38231.85153251567</v>
      </c>
      <c r="Q19" s="6">
        <f>SUM(E19:P19)</f>
        <v>443160.83257692843</v>
      </c>
    </row>
    <row r="20" spans="3:17">
      <c r="D20" s="4" t="str">
        <f>'KPI 1a'!D20</f>
        <v>Actual 25/26</v>
      </c>
      <c r="E20" s="6">
        <f>'ACTUAL 2526'!D132</f>
        <v>42589</v>
      </c>
      <c r="F20" s="6">
        <f>'ACTUAL 2526'!E132</f>
        <v>39105</v>
      </c>
      <c r="G20" s="6">
        <f>'ACTUAL 2526'!F132</f>
        <v>35501</v>
      </c>
      <c r="H20" s="6">
        <f>'ACTUAL 2526'!G132</f>
        <v>48665</v>
      </c>
      <c r="I20" s="6">
        <f>'ACTUAL 2526'!H132</f>
        <v>33626</v>
      </c>
      <c r="J20" s="6">
        <f>'ACTUAL 2526'!I132</f>
        <v>35164</v>
      </c>
      <c r="K20" s="6">
        <f>'ACTUAL 2526'!J132</f>
        <v>43256</v>
      </c>
      <c r="L20" s="6">
        <f>'ACTUAL 2526'!K132</f>
        <v>44810</v>
      </c>
      <c r="M20" s="6">
        <f>'ACTUAL 2526'!L132</f>
        <v>0</v>
      </c>
      <c r="N20" s="6">
        <f>'ACTUAL 2526'!M132</f>
        <v>0</v>
      </c>
      <c r="O20" s="6">
        <f>'ACTUAL 2526'!N132</f>
        <v>0</v>
      </c>
      <c r="P20" s="6">
        <f>'ACTUAL 2526'!O132</f>
        <v>0</v>
      </c>
      <c r="Q20" s="6">
        <f>SUM(E20:P20)</f>
        <v>322716</v>
      </c>
    </row>
    <row r="21" spans="3:17">
      <c r="D21" s="4" t="str">
        <f>'KPI 1a'!D21</f>
        <v>Difference</v>
      </c>
      <c r="E21" s="6">
        <f>IF(E20=0,0,E20-E19)</f>
        <v>7242.0989552590036</v>
      </c>
      <c r="F21" s="6">
        <f t="shared" ref="F21:P21" si="0">IF(F20=0,0,F20-F19)</f>
        <v>3396.2994638820746</v>
      </c>
      <c r="G21" s="6">
        <f t="shared" si="0"/>
        <v>-523.8187279884587</v>
      </c>
      <c r="H21" s="6">
        <f t="shared" si="0"/>
        <v>12368.944192913346</v>
      </c>
      <c r="I21" s="6">
        <f t="shared" si="0"/>
        <v>-2938.2166308854139</v>
      </c>
      <c r="J21" s="6">
        <f t="shared" si="0"/>
        <v>-1624.5672430417108</v>
      </c>
      <c r="K21" s="6">
        <f t="shared" si="0"/>
        <v>6070.9296168822766</v>
      </c>
      <c r="L21" s="6">
        <f t="shared" si="0"/>
        <v>7379.1638954312875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31370.833522452405</v>
      </c>
    </row>
    <row r="22" spans="3:17">
      <c r="D22" s="4" t="str">
        <f>'KPI 1a'!D22</f>
        <v>% realisation</v>
      </c>
      <c r="E22" s="10">
        <f>E20/E19</f>
        <v>1.204886390071146</v>
      </c>
      <c r="F22" s="10">
        <f t="shared" ref="F22:P22" si="1">F20/F19</f>
        <v>1.0951112589618559</v>
      </c>
      <c r="G22" s="10">
        <f t="shared" si="1"/>
        <v>0.98545950412842764</v>
      </c>
      <c r="H22" s="10">
        <f t="shared" si="1"/>
        <v>1.3407792917956216</v>
      </c>
      <c r="I22" s="10">
        <f t="shared" si="1"/>
        <v>0.91964229233880168</v>
      </c>
      <c r="J22" s="10">
        <f t="shared" si="1"/>
        <v>0.95584043183010925</v>
      </c>
      <c r="K22" s="10">
        <f t="shared" si="1"/>
        <v>1.1632625554915856</v>
      </c>
      <c r="L22" s="10">
        <f t="shared" si="1"/>
        <v>1.1971413054951932</v>
      </c>
      <c r="M22" s="10">
        <f t="shared" si="1"/>
        <v>0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6">
        <f>SUM(E22:P22)</f>
        <v>8.8621230301127412</v>
      </c>
    </row>
    <row r="23" spans="3:17">
      <c r="D23" s="4" t="str">
        <f>'KPI 1a'!D23</f>
        <v>Actual 24/25</v>
      </c>
      <c r="E23" s="6">
        <f>Actual2425!D118</f>
        <v>101054.12</v>
      </c>
      <c r="F23" s="6">
        <f>Actual2425!E118</f>
        <v>37086</v>
      </c>
      <c r="G23" s="6">
        <f>Actual2425!F118</f>
        <v>36582</v>
      </c>
      <c r="H23" s="6">
        <f>Actual2425!G118</f>
        <v>39354</v>
      </c>
      <c r="I23" s="6">
        <f>Actual2425!H118</f>
        <v>39803</v>
      </c>
      <c r="J23" s="6">
        <f>Actual2425!I118</f>
        <v>28616</v>
      </c>
      <c r="K23" s="6">
        <f>Actual2425!J118</f>
        <v>39797</v>
      </c>
      <c r="L23" s="6">
        <f>Actual2425!K118</f>
        <v>36889</v>
      </c>
      <c r="M23" s="6">
        <f>Actual2425!L118</f>
        <v>42948</v>
      </c>
      <c r="N23" s="6">
        <f>Actual2425!M118</f>
        <v>31739</v>
      </c>
      <c r="O23" s="6">
        <f>Actual2425!N118</f>
        <v>39838</v>
      </c>
      <c r="P23" s="6">
        <f>Actual2425!O118</f>
        <v>48896</v>
      </c>
      <c r="Q23" s="6">
        <f>SUM(E23:P23)</f>
        <v>522602.12</v>
      </c>
    </row>
    <row r="24" spans="3:17"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spans="3:17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>
      <c r="D26" s="4" t="str">
        <f>D19</f>
        <v>Budget 25/26</v>
      </c>
      <c r="E26" s="6">
        <f>SUM($E19:E19)</f>
        <v>35346.901044740996</v>
      </c>
      <c r="F26" s="6">
        <f>SUM($E19:F19)</f>
        <v>71055.601580858929</v>
      </c>
      <c r="G26" s="6">
        <f>SUM($E19:G19)</f>
        <v>107080.42030884739</v>
      </c>
      <c r="H26" s="6">
        <f>SUM($E19:H19)</f>
        <v>143376.47611593403</v>
      </c>
      <c r="I26" s="6">
        <f>SUM($E19:I19)</f>
        <v>179940.69274681943</v>
      </c>
      <c r="J26" s="6">
        <f>SUM($E19:J19)</f>
        <v>216729.25998986114</v>
      </c>
      <c r="K26" s="6">
        <f>SUM($E19:K19)</f>
        <v>253914.33037297887</v>
      </c>
      <c r="L26" s="6">
        <f>SUM($E19:L19)</f>
        <v>291345.16647754761</v>
      </c>
      <c r="M26" s="6">
        <f>SUM($E19:M19)</f>
        <v>329019.13788196928</v>
      </c>
      <c r="N26" s="6">
        <f>SUM($E19:N19)</f>
        <v>366881.08489265002</v>
      </c>
      <c r="O26" s="6">
        <f>SUM($E19:O19)</f>
        <v>404928.98104441277</v>
      </c>
      <c r="P26" s="6">
        <f>SUM($E19:P19)</f>
        <v>443160.83257692843</v>
      </c>
      <c r="Q26" s="6"/>
    </row>
    <row r="27" spans="3:17">
      <c r="D27" s="4" t="str">
        <f>D20</f>
        <v>Actual 25/26</v>
      </c>
      <c r="E27" s="6">
        <f>SUM($E20:E20)</f>
        <v>42589</v>
      </c>
      <c r="F27" s="6">
        <f>SUM($E20:F20)</f>
        <v>81694</v>
      </c>
      <c r="G27" s="6">
        <f>SUM($E20:G20)</f>
        <v>117195</v>
      </c>
      <c r="H27" s="6">
        <f>SUM($E20:H20)</f>
        <v>165860</v>
      </c>
      <c r="I27" s="6">
        <f>SUM($E20:I20)</f>
        <v>199486</v>
      </c>
      <c r="J27" s="6">
        <f>SUM($E20:J20)</f>
        <v>234650</v>
      </c>
      <c r="K27" s="6">
        <f>SUM($E20:K20)</f>
        <v>277906</v>
      </c>
      <c r="L27" s="6">
        <f>SUM($E20:L20)</f>
        <v>322716</v>
      </c>
      <c r="M27" s="6">
        <f>SUM($E20:M20)</f>
        <v>322716</v>
      </c>
      <c r="N27" s="6">
        <f>SUM($E20:N20)</f>
        <v>322716</v>
      </c>
      <c r="O27" s="6">
        <f>SUM($E20:O20)</f>
        <v>322716</v>
      </c>
      <c r="P27" s="6">
        <f>SUM($E20:P20)</f>
        <v>322716</v>
      </c>
      <c r="Q27" s="6"/>
    </row>
    <row r="28" spans="3:17">
      <c r="D28" s="4" t="str">
        <f>D21</f>
        <v>Difference</v>
      </c>
      <c r="E28" s="6">
        <f>SUM($E21:E21)</f>
        <v>7242.0989552590036</v>
      </c>
      <c r="F28" s="6">
        <f>SUM($E21:F21)</f>
        <v>10638.398419141078</v>
      </c>
      <c r="G28" s="6">
        <f>SUM($E21:G21)</f>
        <v>10114.579691152619</v>
      </c>
      <c r="H28" s="6">
        <f>SUM($E21:H21)</f>
        <v>22483.523884065966</v>
      </c>
      <c r="I28" s="6">
        <f>SUM($E21:I21)</f>
        <v>19545.307253180552</v>
      </c>
      <c r="J28" s="6">
        <f>SUM($E21:J21)</f>
        <v>17920.740010138841</v>
      </c>
      <c r="K28" s="6">
        <f>SUM($E21:K21)</f>
        <v>23991.669627021118</v>
      </c>
      <c r="L28" s="6">
        <f>SUM($E21:L21)</f>
        <v>31370.833522452405</v>
      </c>
      <c r="M28" s="6">
        <f>SUM($E21:M21)</f>
        <v>31370.833522452405</v>
      </c>
      <c r="N28" s="6">
        <f>SUM($E21:N21)</f>
        <v>31370.833522452405</v>
      </c>
      <c r="O28" s="6">
        <f>SUM($E21:O21)</f>
        <v>31370.833522452405</v>
      </c>
      <c r="P28" s="6">
        <f>SUM($E21:P21)</f>
        <v>31370.833522452405</v>
      </c>
      <c r="Q28" s="6"/>
    </row>
    <row r="29" spans="3:17">
      <c r="D29" s="4" t="str">
        <f>D22</f>
        <v>% realisation</v>
      </c>
      <c r="E29" s="10">
        <f>E27/E26</f>
        <v>1.204886390071146</v>
      </c>
      <c r="F29" s="10">
        <f t="shared" ref="F29:P29" si="3">F27/F26</f>
        <v>1.1497193491076834</v>
      </c>
      <c r="G29" s="10">
        <f t="shared" si="3"/>
        <v>1.0944577884731828</v>
      </c>
      <c r="H29" s="10">
        <f t="shared" si="3"/>
        <v>1.1568145939497483</v>
      </c>
      <c r="I29" s="10">
        <f t="shared" si="3"/>
        <v>1.1086208292011037</v>
      </c>
      <c r="J29" s="10">
        <f t="shared" si="3"/>
        <v>1.0826872200411575</v>
      </c>
      <c r="K29" s="10">
        <f t="shared" si="3"/>
        <v>1.0944872610843956</v>
      </c>
      <c r="L29" s="10">
        <f t="shared" si="3"/>
        <v>1.1076758331079777</v>
      </c>
      <c r="M29" s="10">
        <f t="shared" si="3"/>
        <v>0.98084264057542325</v>
      </c>
      <c r="N29" s="10">
        <f t="shared" si="3"/>
        <v>0.87962016383163277</v>
      </c>
      <c r="O29" s="10">
        <f t="shared" si="3"/>
        <v>0.79696938255107108</v>
      </c>
      <c r="P29" s="10">
        <f t="shared" si="3"/>
        <v>0.72821417480295858</v>
      </c>
      <c r="Q29" s="6"/>
    </row>
    <row r="30" spans="3:17">
      <c r="D30" s="4" t="str">
        <f>D23</f>
        <v>Actual 24/25</v>
      </c>
      <c r="E30" s="6">
        <f>SUM($E23:E23)</f>
        <v>101054.12</v>
      </c>
      <c r="F30" s="6">
        <f>SUM($E23:F23)</f>
        <v>138140.12</v>
      </c>
      <c r="G30" s="6">
        <f>SUM($E23:G23)</f>
        <v>174722.12</v>
      </c>
      <c r="H30" s="6">
        <f>SUM($E23:H23)</f>
        <v>214076.12</v>
      </c>
      <c r="I30" s="6">
        <f>SUM($E23:I23)</f>
        <v>253879.12</v>
      </c>
      <c r="J30" s="6">
        <f>SUM($E23:J23)</f>
        <v>282495.12</v>
      </c>
      <c r="K30" s="6">
        <f>SUM($E23:K23)</f>
        <v>322292.12</v>
      </c>
      <c r="L30" s="6">
        <f>SUM($E23:L23)</f>
        <v>359181.12</v>
      </c>
      <c r="M30" s="6">
        <f>SUM($E23:M23)</f>
        <v>402129.12</v>
      </c>
      <c r="N30" s="6">
        <f>SUM($E23:N23)</f>
        <v>433868.12</v>
      </c>
      <c r="O30" s="6">
        <f>SUM($E23:O23)</f>
        <v>473706.12</v>
      </c>
      <c r="P30" s="6">
        <f>SUM($E23:P23)</f>
        <v>522602.12</v>
      </c>
      <c r="Q30" s="6"/>
    </row>
    <row r="31" spans="3:17">
      <c r="D31" s="4" t="str">
        <f>'KPI 1a'!D30</f>
        <v>Actual 24/25</v>
      </c>
    </row>
  </sheetData>
  <mergeCells count="2">
    <mergeCell ref="J4:Q8"/>
    <mergeCell ref="J10:Q15"/>
  </mergeCells>
  <conditionalFormatting sqref="C3">
    <cfRule type="expression" dxfId="113" priority="2">
      <formula>S4&lt;S6</formula>
    </cfRule>
  </conditionalFormatting>
  <conditionalFormatting sqref="C4">
    <cfRule type="expression" dxfId="112" priority="1">
      <formula>AND(S4&gt;=S6,S4&lt;S5)</formula>
    </cfRule>
  </conditionalFormatting>
  <conditionalFormatting sqref="C5">
    <cfRule type="expression" dxfId="111" priority="3">
      <formula>S4&gt;=S5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04577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5">
    <tabColor rgb="FFFFC000"/>
  </sheetPr>
  <dimension ref="A1:S30"/>
  <sheetViews>
    <sheetView zoomScale="90" zoomScaleNormal="90" zoomScalePageLayoutView="90" workbookViewId="0">
      <pane ySplit="2" topLeftCell="A10" activePane="bottomLeft" state="frozen"/>
      <selection activeCell="D31" sqref="D31"/>
      <selection pane="bottomLeft" activeCell="L1" sqref="L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36.1796875" style="4" customWidth="1"/>
    <col min="5" max="16" width="11.1796875" style="4" customWidth="1"/>
    <col min="17" max="17" width="10.453125" style="4" bestFit="1" customWidth="1"/>
    <col min="18" max="18" width="9.1796875" style="4" customWidth="1"/>
    <col min="19" max="16384" width="9.1796875" style="4"/>
  </cols>
  <sheetData>
    <row r="1" spans="1:19" ht="21">
      <c r="A1" s="5" t="s">
        <v>5</v>
      </c>
      <c r="B1" s="5" t="str">
        <f>'Dashboard Production Quality'!A147</f>
        <v>18a</v>
      </c>
      <c r="C1" s="5" t="str">
        <f>'Dashboard Production Quality'!B147</f>
        <v>Power Grid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19">
      <c r="A2" s="4" t="s">
        <v>15</v>
      </c>
      <c r="C2" s="4" t="s">
        <v>45</v>
      </c>
      <c r="R2" s="7"/>
    </row>
    <row r="3" spans="1:19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>
      <c r="C4" s="2" t="s">
        <v>6</v>
      </c>
      <c r="E4" s="11"/>
      <c r="F4" s="11"/>
      <c r="G4" s="11"/>
      <c r="H4" s="11"/>
      <c r="I4" s="11"/>
      <c r="J4" s="205"/>
      <c r="K4" s="206"/>
      <c r="L4" s="206"/>
      <c r="M4" s="206"/>
      <c r="N4" s="206"/>
      <c r="O4" s="206"/>
      <c r="P4" s="206"/>
      <c r="Q4" s="207"/>
      <c r="R4" s="4" t="s">
        <v>26</v>
      </c>
      <c r="S4" s="6">
        <f>INDEX(E27:P27,Actual_month)</f>
        <v>1958887.7428036956</v>
      </c>
    </row>
    <row r="5" spans="1:19" ht="25.5" customHeight="1">
      <c r="C5" s="2" t="s">
        <v>6</v>
      </c>
      <c r="E5" s="11"/>
      <c r="F5" s="11"/>
      <c r="G5" s="11"/>
      <c r="H5" s="11"/>
      <c r="I5" s="11"/>
      <c r="J5" s="208"/>
      <c r="K5" s="209"/>
      <c r="L5" s="209"/>
      <c r="M5" s="209"/>
      <c r="N5" s="209"/>
      <c r="O5" s="209"/>
      <c r="P5" s="209"/>
      <c r="Q5" s="210"/>
      <c r="R5" s="4" t="s">
        <v>27</v>
      </c>
      <c r="S5" s="6">
        <f>INDEX(E26:P26,Actual_month)</f>
        <v>1826087.5427555554</v>
      </c>
    </row>
    <row r="6" spans="1:19">
      <c r="J6" s="208"/>
      <c r="K6" s="209"/>
      <c r="L6" s="209"/>
      <c r="M6" s="209"/>
      <c r="N6" s="209"/>
      <c r="O6" s="209"/>
      <c r="P6" s="209"/>
      <c r="Q6" s="210"/>
      <c r="R6" s="7">
        <v>0.9</v>
      </c>
      <c r="S6" s="6">
        <f>+S5/R6</f>
        <v>2028986.1586172837</v>
      </c>
    </row>
    <row r="7" spans="1:19">
      <c r="J7" s="208"/>
      <c r="K7" s="209"/>
      <c r="L7" s="209"/>
      <c r="M7" s="209"/>
      <c r="N7" s="209"/>
      <c r="O7" s="209"/>
      <c r="P7" s="209"/>
      <c r="Q7" s="210"/>
    </row>
    <row r="8" spans="1:19" ht="15" thickBot="1">
      <c r="J8" s="211"/>
      <c r="K8" s="212"/>
      <c r="L8" s="212"/>
      <c r="M8" s="212"/>
      <c r="N8" s="212"/>
      <c r="O8" s="212"/>
      <c r="P8" s="212"/>
      <c r="Q8" s="213"/>
    </row>
    <row r="9" spans="1:19" ht="15" thickBot="1">
      <c r="J9" s="4" t="s">
        <v>14</v>
      </c>
    </row>
    <row r="10" spans="1:19">
      <c r="J10" s="205"/>
      <c r="K10" s="206"/>
      <c r="L10" s="206"/>
      <c r="M10" s="206"/>
      <c r="N10" s="206"/>
      <c r="O10" s="206"/>
      <c r="P10" s="206"/>
      <c r="Q10" s="207"/>
    </row>
    <row r="11" spans="1:19">
      <c r="J11" s="208"/>
      <c r="K11" s="209"/>
      <c r="L11" s="209"/>
      <c r="M11" s="209"/>
      <c r="N11" s="209"/>
      <c r="O11" s="209"/>
      <c r="P11" s="209"/>
      <c r="Q11" s="210"/>
    </row>
    <row r="12" spans="1:19">
      <c r="J12" s="208"/>
      <c r="K12" s="209"/>
      <c r="L12" s="209"/>
      <c r="M12" s="209"/>
      <c r="N12" s="209"/>
      <c r="O12" s="209"/>
      <c r="P12" s="209"/>
      <c r="Q12" s="210"/>
    </row>
    <row r="13" spans="1:19">
      <c r="J13" s="208"/>
      <c r="K13" s="209"/>
      <c r="L13" s="209"/>
      <c r="M13" s="209"/>
      <c r="N13" s="209"/>
      <c r="O13" s="209"/>
      <c r="P13" s="209"/>
      <c r="Q13" s="210"/>
    </row>
    <row r="14" spans="1:19">
      <c r="J14" s="208"/>
      <c r="K14" s="209"/>
      <c r="L14" s="209"/>
      <c r="M14" s="209"/>
      <c r="N14" s="209"/>
      <c r="O14" s="209"/>
      <c r="P14" s="209"/>
      <c r="Q14" s="210"/>
    </row>
    <row r="15" spans="1:19" ht="15" thickBot="1">
      <c r="J15" s="211"/>
      <c r="K15" s="212"/>
      <c r="L15" s="212"/>
      <c r="M15" s="212"/>
      <c r="N15" s="212"/>
      <c r="O15" s="212"/>
      <c r="P15" s="212"/>
      <c r="Q15" s="213"/>
    </row>
    <row r="18" spans="3:18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 t="s">
        <v>0</v>
      </c>
    </row>
    <row r="19" spans="3:18">
      <c r="D19" s="4" t="str">
        <f>'KPI 1a'!D19</f>
        <v>Budget 25/26</v>
      </c>
      <c r="E19" s="53">
        <f>Budget2526!E134</f>
        <v>228260.94284444442</v>
      </c>
      <c r="F19" s="53">
        <f>Budget2526!F134</f>
        <v>228260.94284444442</v>
      </c>
      <c r="G19" s="53">
        <f>Budget2526!G134</f>
        <v>228260.94284444442</v>
      </c>
      <c r="H19" s="53">
        <f>Budget2526!H134</f>
        <v>228260.94284444442</v>
      </c>
      <c r="I19" s="53">
        <f>Budget2526!I134</f>
        <v>228260.94284444442</v>
      </c>
      <c r="J19" s="53">
        <f>Budget2526!J134</f>
        <v>228260.94284444442</v>
      </c>
      <c r="K19" s="53">
        <f>Budget2526!K134</f>
        <v>228260.94284444442</v>
      </c>
      <c r="L19" s="53">
        <f>Budget2526!L134</f>
        <v>228260.94284444442</v>
      </c>
      <c r="M19" s="53">
        <f>Budget2526!M134</f>
        <v>228260.94284444442</v>
      </c>
      <c r="N19" s="53">
        <f>Budget2526!N134</f>
        <v>228260.94284444442</v>
      </c>
      <c r="O19" s="53">
        <f>Budget2526!O134</f>
        <v>228260.94284444442</v>
      </c>
      <c r="P19" s="53">
        <f>Budget2526!P134</f>
        <v>228260.94284444442</v>
      </c>
      <c r="Q19" s="53">
        <f>SUM(E19:P19)</f>
        <v>2739131.314133333</v>
      </c>
    </row>
    <row r="20" spans="3:18">
      <c r="D20" s="4" t="str">
        <f>'KPI 1a'!D20</f>
        <v>Actual 25/26</v>
      </c>
      <c r="E20" s="53">
        <f>'ACTUAL 2526'!D134</f>
        <v>217844</v>
      </c>
      <c r="F20" s="53">
        <f>'ACTUAL 2526'!E134</f>
        <v>254387</v>
      </c>
      <c r="G20" s="53">
        <f>'ACTUAL 2526'!F134</f>
        <v>232073</v>
      </c>
      <c r="H20" s="53">
        <f>'ACTUAL 2526'!G134</f>
        <v>256553</v>
      </c>
      <c r="I20" s="53">
        <f>'ACTUAL 2526'!H134</f>
        <v>205796</v>
      </c>
      <c r="J20" s="53">
        <f>'ACTUAL 2526'!I134</f>
        <v>191916</v>
      </c>
      <c r="K20" s="53">
        <f>'ACTUAL 2526'!J134</f>
        <v>361695.3</v>
      </c>
      <c r="L20" s="53">
        <f>'ACTUAL 2526'!K134</f>
        <v>238623.44280369568</v>
      </c>
      <c r="M20" s="53">
        <f>'ACTUAL 2526'!L134</f>
        <v>0</v>
      </c>
      <c r="N20" s="53">
        <f>'ACTUAL 2526'!M134</f>
        <v>0</v>
      </c>
      <c r="O20" s="53">
        <f>'ACTUAL 2526'!N134</f>
        <v>0</v>
      </c>
      <c r="P20" s="53">
        <f>'ACTUAL 2526'!O134</f>
        <v>0</v>
      </c>
      <c r="Q20" s="53">
        <f>SUM(E20:P20)</f>
        <v>1958887.7428036956</v>
      </c>
      <c r="R20" s="7"/>
    </row>
    <row r="21" spans="3:18">
      <c r="D21" s="4" t="str">
        <f>'KPI 1a'!D21</f>
        <v>Difference</v>
      </c>
      <c r="E21" s="53">
        <f t="shared" ref="E21:P21" si="0">IF(E20=0,0,E20-E19)</f>
        <v>-10416.94284444442</v>
      </c>
      <c r="F21" s="53">
        <f t="shared" si="0"/>
        <v>26126.05715555558</v>
      </c>
      <c r="G21" s="53">
        <f t="shared" si="0"/>
        <v>3812.0571555555798</v>
      </c>
      <c r="H21" s="53">
        <f t="shared" si="0"/>
        <v>28292.05715555558</v>
      </c>
      <c r="I21" s="53">
        <f t="shared" si="0"/>
        <v>-22464.94284444442</v>
      </c>
      <c r="J21" s="53">
        <f t="shared" si="0"/>
        <v>-36344.94284444442</v>
      </c>
      <c r="K21" s="53">
        <f t="shared" si="0"/>
        <v>133434.35715555557</v>
      </c>
      <c r="L21" s="53">
        <f t="shared" si="0"/>
        <v>10362.499959251261</v>
      </c>
      <c r="M21" s="53">
        <f t="shared" si="0"/>
        <v>0</v>
      </c>
      <c r="N21" s="53">
        <f t="shared" si="0"/>
        <v>0</v>
      </c>
      <c r="O21" s="53">
        <f t="shared" si="0"/>
        <v>0</v>
      </c>
      <c r="P21" s="53">
        <f t="shared" si="0"/>
        <v>0</v>
      </c>
      <c r="Q21" s="53">
        <f>SUM(E21:P21)</f>
        <v>132800.20004814031</v>
      </c>
    </row>
    <row r="22" spans="3:18">
      <c r="D22" s="4" t="str">
        <f>'KPI 1a'!D22</f>
        <v>% realisation</v>
      </c>
      <c r="E22" s="52">
        <f>E20/E19</f>
        <v>0.95436388409407658</v>
      </c>
      <c r="F22" s="52">
        <f t="shared" ref="F22:P22" si="1">F20/F19</f>
        <v>1.1144569755560854</v>
      </c>
      <c r="G22" s="52">
        <f t="shared" si="1"/>
        <v>1.0167004355105702</v>
      </c>
      <c r="H22" s="52">
        <f t="shared" si="1"/>
        <v>1.123946115366903</v>
      </c>
      <c r="I22" s="52">
        <f t="shared" si="1"/>
        <v>0.9015821867530186</v>
      </c>
      <c r="J22" s="52">
        <f t="shared" si="1"/>
        <v>0.84077458722663378</v>
      </c>
      <c r="K22" s="52">
        <f t="shared" si="1"/>
        <v>1.5845693770155351</v>
      </c>
      <c r="L22" s="52">
        <f t="shared" si="1"/>
        <v>1.0453976042949806</v>
      </c>
      <c r="M22" s="52">
        <f t="shared" si="1"/>
        <v>0</v>
      </c>
      <c r="N22" s="52">
        <f t="shared" si="1"/>
        <v>0</v>
      </c>
      <c r="O22" s="52">
        <f t="shared" si="1"/>
        <v>0</v>
      </c>
      <c r="P22" s="52">
        <f t="shared" si="1"/>
        <v>0</v>
      </c>
      <c r="Q22" s="6"/>
    </row>
    <row r="23" spans="3:18">
      <c r="D23" s="4" t="str">
        <f>'KPI 1a'!D23</f>
        <v>Actual 24/25</v>
      </c>
      <c r="E23" s="1">
        <f>Actual2425!D125</f>
        <v>186398.4088</v>
      </c>
      <c r="F23" s="1">
        <f>Actual2425!E125</f>
        <v>208648.25200000001</v>
      </c>
      <c r="G23" s="1">
        <f>Actual2425!F125</f>
        <v>234344.97999999998</v>
      </c>
      <c r="H23" s="1">
        <f>Actual2425!G125</f>
        <v>243454</v>
      </c>
      <c r="I23" s="1">
        <f>Actual2425!H125</f>
        <v>249736.68</v>
      </c>
      <c r="J23" s="1">
        <f>Actual2425!I125</f>
        <v>169475.89333333331</v>
      </c>
      <c r="K23" s="1">
        <f>Actual2425!J125</f>
        <v>261852.1</v>
      </c>
      <c r="L23" s="1">
        <f>Actual2425!K125</f>
        <v>237940</v>
      </c>
      <c r="M23" s="1">
        <f>Actual2425!L125</f>
        <v>234647</v>
      </c>
      <c r="N23" s="1">
        <f>Actual2425!M125</f>
        <v>199395</v>
      </c>
      <c r="O23" s="1">
        <f>Actual2425!N125</f>
        <v>223777</v>
      </c>
      <c r="P23" s="1">
        <f>Actual2425!O125</f>
        <v>256162</v>
      </c>
      <c r="Q23" s="1"/>
    </row>
    <row r="24" spans="3:18"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spans="3:18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8">
      <c r="D26" s="4" t="str">
        <f>D19</f>
        <v>Budget 25/26</v>
      </c>
      <c r="E26" s="53">
        <f>+E19</f>
        <v>228260.94284444442</v>
      </c>
      <c r="F26" s="53">
        <f t="shared" ref="F26:P26" si="3">+E26+F19</f>
        <v>456521.88568888884</v>
      </c>
      <c r="G26" s="53">
        <f t="shared" si="3"/>
        <v>684782.82853333326</v>
      </c>
      <c r="H26" s="53">
        <f t="shared" si="3"/>
        <v>913043.77137777768</v>
      </c>
      <c r="I26" s="53">
        <f t="shared" si="3"/>
        <v>1141304.7142222221</v>
      </c>
      <c r="J26" s="53">
        <f t="shared" si="3"/>
        <v>1369565.6570666665</v>
      </c>
      <c r="K26" s="53">
        <f t="shared" si="3"/>
        <v>1597826.5999111109</v>
      </c>
      <c r="L26" s="53">
        <f t="shared" si="3"/>
        <v>1826087.5427555554</v>
      </c>
      <c r="M26" s="53">
        <f t="shared" si="3"/>
        <v>2054348.4855999998</v>
      </c>
      <c r="N26" s="53">
        <f t="shared" si="3"/>
        <v>2282609.4284444442</v>
      </c>
      <c r="O26" s="53">
        <f t="shared" si="3"/>
        <v>2510870.3712888886</v>
      </c>
      <c r="P26" s="53">
        <f t="shared" si="3"/>
        <v>2739131.314133333</v>
      </c>
      <c r="Q26" s="6">
        <f>SUM(E26:P26)</f>
        <v>17804353.541866668</v>
      </c>
    </row>
    <row r="27" spans="3:18">
      <c r="D27" s="4" t="str">
        <f>D20</f>
        <v>Actual 25/26</v>
      </c>
      <c r="E27" s="53">
        <f>+E20</f>
        <v>217844</v>
      </c>
      <c r="F27" s="53">
        <f t="shared" ref="F27:P27" si="4">+E27+F20</f>
        <v>472231</v>
      </c>
      <c r="G27" s="53">
        <f t="shared" si="4"/>
        <v>704304</v>
      </c>
      <c r="H27" s="53">
        <f t="shared" si="4"/>
        <v>960857</v>
      </c>
      <c r="I27" s="53">
        <f t="shared" si="4"/>
        <v>1166653</v>
      </c>
      <c r="J27" s="53">
        <f t="shared" si="4"/>
        <v>1358569</v>
      </c>
      <c r="K27" s="53">
        <f t="shared" si="4"/>
        <v>1720264.3</v>
      </c>
      <c r="L27" s="53">
        <f t="shared" si="4"/>
        <v>1958887.7428036956</v>
      </c>
      <c r="M27" s="53">
        <f t="shared" si="4"/>
        <v>1958887.7428036956</v>
      </c>
      <c r="N27" s="53">
        <f t="shared" si="4"/>
        <v>1958887.7428036956</v>
      </c>
      <c r="O27" s="53">
        <f t="shared" si="4"/>
        <v>1958887.7428036956</v>
      </c>
      <c r="P27" s="53">
        <f t="shared" si="4"/>
        <v>1958887.7428036956</v>
      </c>
      <c r="Q27" s="6">
        <f>SUM(E27:P27)</f>
        <v>16395161.01401848</v>
      </c>
    </row>
    <row r="28" spans="3:18">
      <c r="D28" s="4" t="str">
        <f>D21</f>
        <v>Difference</v>
      </c>
      <c r="E28" s="53">
        <f t="shared" ref="E28:P28" si="5">IF(E27=0,0,E27-E26)</f>
        <v>-10416.94284444442</v>
      </c>
      <c r="F28" s="53">
        <f t="shared" si="5"/>
        <v>15709.11431111116</v>
      </c>
      <c r="G28" s="53">
        <f t="shared" si="5"/>
        <v>19521.171466666739</v>
      </c>
      <c r="H28" s="53">
        <f t="shared" si="5"/>
        <v>47813.228622222319</v>
      </c>
      <c r="I28" s="53">
        <f t="shared" si="5"/>
        <v>25348.285777777899</v>
      </c>
      <c r="J28" s="53">
        <f t="shared" si="5"/>
        <v>-10996.657066666521</v>
      </c>
      <c r="K28" s="53">
        <f t="shared" si="5"/>
        <v>122437.70008888911</v>
      </c>
      <c r="L28" s="53">
        <f t="shared" si="5"/>
        <v>132800.20004814025</v>
      </c>
      <c r="M28" s="53">
        <f t="shared" si="5"/>
        <v>-95460.74279630417</v>
      </c>
      <c r="N28" s="53">
        <f t="shared" si="5"/>
        <v>-323721.68564074859</v>
      </c>
      <c r="O28" s="53">
        <f t="shared" si="5"/>
        <v>-551982.62848519301</v>
      </c>
      <c r="P28" s="53">
        <f t="shared" si="5"/>
        <v>-780243.57132963743</v>
      </c>
      <c r="Q28" s="6">
        <f>SUM(E28:P28)</f>
        <v>-1409192.5278481867</v>
      </c>
    </row>
    <row r="29" spans="3:18">
      <c r="D29" s="4" t="str">
        <f>D22</f>
        <v>% realisation</v>
      </c>
      <c r="E29" s="52">
        <f>E27/E26</f>
        <v>0.95436388409407658</v>
      </c>
      <c r="F29" s="52">
        <f t="shared" ref="F29:P29" si="6">F27/F26</f>
        <v>1.0344104298250809</v>
      </c>
      <c r="G29" s="52">
        <f t="shared" si="6"/>
        <v>1.0285070983869107</v>
      </c>
      <c r="H29" s="52">
        <f t="shared" si="6"/>
        <v>1.0523668526319088</v>
      </c>
      <c r="I29" s="52">
        <f t="shared" si="6"/>
        <v>1.0222099194561307</v>
      </c>
      <c r="J29" s="52">
        <f t="shared" si="6"/>
        <v>0.99197069741788124</v>
      </c>
      <c r="K29" s="52">
        <f t="shared" si="6"/>
        <v>1.0766276516461175</v>
      </c>
      <c r="L29" s="52">
        <f t="shared" si="6"/>
        <v>1.0727238957272254</v>
      </c>
      <c r="M29" s="52">
        <f t="shared" si="6"/>
        <v>0.9535323517575337</v>
      </c>
      <c r="N29" s="52">
        <f t="shared" si="6"/>
        <v>0.85817911658178037</v>
      </c>
      <c r="O29" s="52">
        <f t="shared" si="6"/>
        <v>0.78016283325616387</v>
      </c>
      <c r="P29" s="52">
        <f t="shared" si="6"/>
        <v>0.71514926381815025</v>
      </c>
      <c r="Q29" s="6"/>
    </row>
    <row r="30" spans="3:18">
      <c r="D30" s="4" t="str">
        <f>'KPI 1a'!D30</f>
        <v>Actual 24/25</v>
      </c>
      <c r="E30" s="53">
        <f>+E23</f>
        <v>186398.4088</v>
      </c>
      <c r="F30" s="53">
        <f t="shared" ref="F30:P30" si="7">+E30+F23</f>
        <v>395046.66080000001</v>
      </c>
      <c r="G30" s="53">
        <f t="shared" si="7"/>
        <v>629391.64079999994</v>
      </c>
      <c r="H30" s="53">
        <f t="shared" si="7"/>
        <v>872845.64079999994</v>
      </c>
      <c r="I30" s="53">
        <f t="shared" si="7"/>
        <v>1122582.3207999999</v>
      </c>
      <c r="J30" s="53">
        <f t="shared" si="7"/>
        <v>1292058.2141333332</v>
      </c>
      <c r="K30" s="53">
        <f t="shared" si="7"/>
        <v>1553910.3141333333</v>
      </c>
      <c r="L30" s="53">
        <f t="shared" si="7"/>
        <v>1791850.3141333333</v>
      </c>
      <c r="M30" s="53">
        <f t="shared" si="7"/>
        <v>2026497.3141333333</v>
      </c>
      <c r="N30" s="53">
        <f t="shared" si="7"/>
        <v>2225892.314133333</v>
      </c>
      <c r="O30" s="53">
        <f t="shared" si="7"/>
        <v>2449669.314133333</v>
      </c>
      <c r="P30" s="53">
        <f t="shared" si="7"/>
        <v>2705831.314133333</v>
      </c>
      <c r="Q30" s="6"/>
    </row>
  </sheetData>
  <mergeCells count="2">
    <mergeCell ref="J4:Q8"/>
    <mergeCell ref="J10:Q15"/>
  </mergeCells>
  <conditionalFormatting sqref="C3">
    <cfRule type="expression" dxfId="110" priority="2">
      <formula>S4&gt;S6</formula>
    </cfRule>
  </conditionalFormatting>
  <conditionalFormatting sqref="C4">
    <cfRule type="expression" dxfId="109" priority="1">
      <formula>AND(S4&gt;S5,S4&lt;=S6)</formula>
    </cfRule>
  </conditionalFormatting>
  <conditionalFormatting sqref="C5">
    <cfRule type="expression" dxfId="108" priority="3">
      <formula>S4&lt;=S5</formula>
    </cfRule>
  </conditionalFormatting>
  <hyperlinks>
    <hyperlink ref="L1" location="'Dashboard Production Quality'!A1" display="Dashboard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8961" r:id="rId4" name="Spinner 1">
              <controlPr defaultSize="0" autoPict="0">
                <anchor moveWithCells="1" sizeWithCells="1">
                  <from>
                    <xdr:col>9</xdr:col>
                    <xdr:colOff>0</xdr:colOff>
                    <xdr:row>0</xdr:row>
                    <xdr:rowOff>0</xdr:rowOff>
                  </from>
                  <to>
                    <xdr:col>9</xdr:col>
                    <xdr:colOff>603250</xdr:colOff>
                    <xdr:row>1</xdr:row>
                    <xdr:rowOff>184150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3">
    <tabColor rgb="FFFFC000"/>
  </sheetPr>
  <dimension ref="A1:T31"/>
  <sheetViews>
    <sheetView zoomScale="90" zoomScaleNormal="90" zoomScalePageLayoutView="90" workbookViewId="0">
      <pane ySplit="2" topLeftCell="A12" activePane="bottomLeft" state="frozen"/>
      <selection activeCell="D31" sqref="D31"/>
      <selection pane="bottomLeft" activeCell="C2" sqref="C2"/>
    </sheetView>
  </sheetViews>
  <sheetFormatPr defaultColWidth="9.1796875" defaultRowHeight="14.5"/>
  <cols>
    <col min="1" max="1" width="9.1796875" style="4"/>
    <col min="2" max="2" width="5.453125" style="4" bestFit="1" customWidth="1"/>
    <col min="3" max="3" width="11.90625" style="4" bestFit="1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>
      <c r="A1" s="5" t="s">
        <v>5</v>
      </c>
      <c r="B1" s="5" t="str">
        <f>'Dashboard Production Quality'!A148</f>
        <v>18b</v>
      </c>
      <c r="C1" s="5" t="str">
        <f>'Dashboard Production Quality'!B148</f>
        <v>Power Solar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20">
      <c r="A2" s="4" t="s">
        <v>15</v>
      </c>
      <c r="C2" s="4" t="s">
        <v>16</v>
      </c>
      <c r="R2" s="7"/>
    </row>
    <row r="3" spans="1:20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27">
        <f>INDEX(E27:P27,Actual_month)</f>
        <v>354310.52</v>
      </c>
      <c r="T4" s="26"/>
    </row>
    <row r="5" spans="1:20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26">
        <f>INDEX(E26:P26,Actual_month)</f>
        <v>316543.24351438094</v>
      </c>
      <c r="T5" s="26"/>
    </row>
    <row r="6" spans="1:20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26">
        <f>+S5*R6</f>
        <v>284888.91916294285</v>
      </c>
      <c r="T6" s="26"/>
    </row>
    <row r="7" spans="1:20">
      <c r="J7" s="199"/>
      <c r="K7" s="200"/>
      <c r="L7" s="200"/>
      <c r="M7" s="200"/>
      <c r="N7" s="200"/>
      <c r="O7" s="200"/>
      <c r="P7" s="200"/>
      <c r="Q7" s="201"/>
    </row>
    <row r="8" spans="1:20" ht="15" thickBot="1">
      <c r="J8" s="202"/>
      <c r="K8" s="203"/>
      <c r="L8" s="203"/>
      <c r="M8" s="203"/>
      <c r="N8" s="203"/>
      <c r="O8" s="203"/>
      <c r="P8" s="203"/>
      <c r="Q8" s="204"/>
    </row>
    <row r="9" spans="1:20" ht="15" thickBot="1">
      <c r="J9" s="4" t="s">
        <v>14</v>
      </c>
    </row>
    <row r="10" spans="1:20">
      <c r="J10" s="196"/>
      <c r="K10" s="197"/>
      <c r="L10" s="197"/>
      <c r="M10" s="197"/>
      <c r="N10" s="197"/>
      <c r="O10" s="197"/>
      <c r="P10" s="197"/>
      <c r="Q10" s="198"/>
    </row>
    <row r="11" spans="1:20">
      <c r="J11" s="199"/>
      <c r="K11" s="200"/>
      <c r="L11" s="200"/>
      <c r="M11" s="200"/>
      <c r="N11" s="200"/>
      <c r="O11" s="200"/>
      <c r="P11" s="200"/>
      <c r="Q11" s="201"/>
    </row>
    <row r="12" spans="1:20">
      <c r="J12" s="199"/>
      <c r="K12" s="200"/>
      <c r="L12" s="200"/>
      <c r="M12" s="200"/>
      <c r="N12" s="200"/>
      <c r="O12" s="200"/>
      <c r="P12" s="200"/>
      <c r="Q12" s="201"/>
    </row>
    <row r="13" spans="1:20">
      <c r="J13" s="199"/>
      <c r="K13" s="200"/>
      <c r="L13" s="200"/>
      <c r="M13" s="200"/>
      <c r="N13" s="200"/>
      <c r="O13" s="200"/>
      <c r="P13" s="200"/>
      <c r="Q13" s="201"/>
    </row>
    <row r="14" spans="1:20">
      <c r="J14" s="199"/>
      <c r="K14" s="200"/>
      <c r="L14" s="200"/>
      <c r="M14" s="200"/>
      <c r="N14" s="200"/>
      <c r="O14" s="200"/>
      <c r="P14" s="200"/>
      <c r="Q14" s="201"/>
    </row>
    <row r="15" spans="1:20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 t="s">
        <v>0</v>
      </c>
    </row>
    <row r="19" spans="3:17">
      <c r="D19" s="4" t="str">
        <f>'KPI 1a'!D19</f>
        <v>Budget 25/26</v>
      </c>
      <c r="E19" s="6">
        <f>Budget2526!E135</f>
        <v>39567.905439297625</v>
      </c>
      <c r="F19" s="6">
        <f>Budget2526!F135</f>
        <v>39567.905439297625</v>
      </c>
      <c r="G19" s="6">
        <f>Budget2526!G135</f>
        <v>39567.905439297625</v>
      </c>
      <c r="H19" s="6">
        <f>Budget2526!H135</f>
        <v>39567.905439297625</v>
      </c>
      <c r="I19" s="6">
        <f>Budget2526!I135</f>
        <v>39567.905439297625</v>
      </c>
      <c r="J19" s="6">
        <f>Budget2526!J135</f>
        <v>39567.905439297625</v>
      </c>
      <c r="K19" s="6">
        <f>Budget2526!K135</f>
        <v>39567.905439297625</v>
      </c>
      <c r="L19" s="6">
        <f>Budget2526!L135</f>
        <v>39567.905439297625</v>
      </c>
      <c r="M19" s="6">
        <f>Budget2526!M135</f>
        <v>39567.905439297625</v>
      </c>
      <c r="N19" s="6">
        <f>Budget2526!N135</f>
        <v>39567.905439297625</v>
      </c>
      <c r="O19" s="6">
        <f>Budget2526!O135</f>
        <v>39567.905439297625</v>
      </c>
      <c r="P19" s="6">
        <f>Budget2526!P135</f>
        <v>39567.905439297625</v>
      </c>
      <c r="Q19" s="6">
        <f>SUM(E19:P19)</f>
        <v>474814.86527157138</v>
      </c>
    </row>
    <row r="20" spans="3:17">
      <c r="D20" s="4" t="str">
        <f>'KPI 1a'!D20</f>
        <v>Actual 25/26</v>
      </c>
      <c r="E20" s="6">
        <f>'ACTUAL 2526'!D135</f>
        <v>33874.799999999988</v>
      </c>
      <c r="F20" s="6">
        <f>'ACTUAL 2526'!E135</f>
        <v>27405.720000000008</v>
      </c>
      <c r="G20" s="6">
        <f>'ACTUAL 2526'!F135</f>
        <v>32775</v>
      </c>
      <c r="H20" s="6">
        <f>'ACTUAL 2526'!G135</f>
        <v>62827</v>
      </c>
      <c r="I20" s="6">
        <f>'ACTUAL 2526'!H135</f>
        <v>57300</v>
      </c>
      <c r="J20" s="6">
        <f>'ACTUAL 2526'!I135</f>
        <v>41671</v>
      </c>
      <c r="K20" s="6">
        <f>'ACTUAL 2526'!J135</f>
        <v>41746</v>
      </c>
      <c r="L20" s="6">
        <f>'ACTUAL 2526'!K135</f>
        <v>56711</v>
      </c>
      <c r="M20" s="6">
        <f>'ACTUAL 2526'!L135</f>
        <v>0</v>
      </c>
      <c r="N20" s="6">
        <f>'ACTUAL 2526'!M135</f>
        <v>0</v>
      </c>
      <c r="O20" s="6">
        <f>'ACTUAL 2526'!N135</f>
        <v>0</v>
      </c>
      <c r="P20" s="6">
        <f>'ACTUAL 2526'!O135</f>
        <v>0</v>
      </c>
      <c r="Q20" s="6">
        <f>SUM(E20:P20)</f>
        <v>354310.52</v>
      </c>
    </row>
    <row r="21" spans="3:17">
      <c r="D21" s="4" t="str">
        <f>'KPI 1a'!D21</f>
        <v>Difference</v>
      </c>
      <c r="E21" s="6">
        <f>IF(E20=0,0,E20-E19)</f>
        <v>-5693.1054392976366</v>
      </c>
      <c r="F21" s="6">
        <f t="shared" ref="F21:P21" si="0">IF(F20=0,0,F20-F19)</f>
        <v>-12162.185439297617</v>
      </c>
      <c r="G21" s="6">
        <f t="shared" si="0"/>
        <v>-6792.905439297625</v>
      </c>
      <c r="H21" s="6">
        <f t="shared" si="0"/>
        <v>23259.094560702375</v>
      </c>
      <c r="I21" s="6">
        <f t="shared" si="0"/>
        <v>17732.094560702375</v>
      </c>
      <c r="J21" s="6">
        <f t="shared" si="0"/>
        <v>2103.094560702375</v>
      </c>
      <c r="K21" s="6">
        <f t="shared" si="0"/>
        <v>2178.094560702375</v>
      </c>
      <c r="L21" s="6">
        <f t="shared" si="0"/>
        <v>17143.094560702375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37767.276485618997</v>
      </c>
    </row>
    <row r="22" spans="3:17">
      <c r="D22" s="4" t="str">
        <f>'KPI 1a'!D22</f>
        <v>% realisation</v>
      </c>
      <c r="E22" s="10">
        <f>E20/E19</f>
        <v>0.85611809935121252</v>
      </c>
      <c r="F22" s="10">
        <f t="shared" ref="F22:P22" si="1">F20/F19</f>
        <v>0.69262498723982224</v>
      </c>
      <c r="G22" s="10">
        <f t="shared" si="1"/>
        <v>0.82832284489461194</v>
      </c>
      <c r="H22" s="10">
        <f t="shared" si="1"/>
        <v>1.5878272883659432</v>
      </c>
      <c r="I22" s="10">
        <f t="shared" si="1"/>
        <v>1.4481433718523651</v>
      </c>
      <c r="J22" s="10">
        <f t="shared" si="1"/>
        <v>1.0531515261511328</v>
      </c>
      <c r="K22" s="10">
        <f t="shared" si="1"/>
        <v>1.0550470017687406</v>
      </c>
      <c r="L22" s="10">
        <f t="shared" si="1"/>
        <v>1.4332575700020851</v>
      </c>
      <c r="M22" s="10">
        <f t="shared" si="1"/>
        <v>0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6">
        <f>SUM(E22:P22)</f>
        <v>8.9544926896259138</v>
      </c>
    </row>
    <row r="23" spans="3:17">
      <c r="D23" s="4" t="str">
        <f>'KPI 1a'!D23</f>
        <v>Actual 24/25</v>
      </c>
      <c r="E23" s="69">
        <f>Actual2425!D131</f>
        <v>25779.809999999998</v>
      </c>
      <c r="F23" s="69">
        <f>Actual2425!E131</f>
        <v>31713.739999999998</v>
      </c>
      <c r="G23" s="69">
        <f>Actual2425!F131</f>
        <v>31369.440000000002</v>
      </c>
      <c r="H23" s="69">
        <f>Actual2425!G131</f>
        <v>43221.14</v>
      </c>
      <c r="I23" s="69">
        <f>Actual2425!H131</f>
        <v>53602.33</v>
      </c>
      <c r="J23" s="69">
        <f>Actual2425!I131</f>
        <v>46112.007333333335</v>
      </c>
      <c r="K23" s="69">
        <f>Actual2425!J131</f>
        <v>55278.02</v>
      </c>
      <c r="L23" s="69">
        <f>Actual2425!K131</f>
        <v>51253.049999999996</v>
      </c>
      <c r="M23" s="69">
        <f>Actual2425!L131</f>
        <v>40390.080000000002</v>
      </c>
      <c r="N23" s="69">
        <f>Actual2425!M131</f>
        <v>34900.509999999995</v>
      </c>
      <c r="O23" s="69">
        <f>Actual2425!N131</f>
        <v>30868.720000000001</v>
      </c>
      <c r="P23" s="69">
        <f>Actual2425!O131</f>
        <v>30323.160000000014</v>
      </c>
      <c r="Q23" s="6">
        <f>SUM(E23:P23)</f>
        <v>474812.00733333337</v>
      </c>
    </row>
    <row r="24" spans="3:17"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"/>
    </row>
    <row r="25" spans="3:17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>
      <c r="D26" s="4" t="str">
        <f>D19</f>
        <v>Budget 25/26</v>
      </c>
      <c r="E26" s="6">
        <f>SUM($E19:E19)</f>
        <v>39567.905439297625</v>
      </c>
      <c r="F26" s="6">
        <f>SUM($E19:F19)</f>
        <v>79135.81087859525</v>
      </c>
      <c r="G26" s="6">
        <f>SUM($E19:G19)</f>
        <v>118703.71631789287</v>
      </c>
      <c r="H26" s="6">
        <f>SUM($E19:H19)</f>
        <v>158271.6217571905</v>
      </c>
      <c r="I26" s="6">
        <f>SUM($E19:I19)</f>
        <v>197839.52719648811</v>
      </c>
      <c r="J26" s="6">
        <f>SUM($E19:J19)</f>
        <v>237407.43263578572</v>
      </c>
      <c r="K26" s="6">
        <f>SUM($E19:K19)</f>
        <v>276975.33807508333</v>
      </c>
      <c r="L26" s="6">
        <f>SUM($E19:L19)</f>
        <v>316543.24351438094</v>
      </c>
      <c r="M26" s="6">
        <f>SUM($E19:M19)</f>
        <v>356111.14895367855</v>
      </c>
      <c r="N26" s="6">
        <f>SUM($E19:N19)</f>
        <v>395679.05439297616</v>
      </c>
      <c r="O26" s="6">
        <f>SUM($E19:O19)</f>
        <v>435246.95983227377</v>
      </c>
      <c r="P26" s="6">
        <f>SUM($E19:P19)</f>
        <v>474814.86527157138</v>
      </c>
      <c r="Q26" s="6"/>
    </row>
    <row r="27" spans="3:17">
      <c r="D27" s="4" t="str">
        <f>D20</f>
        <v>Actual 25/26</v>
      </c>
      <c r="E27" s="6">
        <f>SUM($E20:E20)</f>
        <v>33874.799999999988</v>
      </c>
      <c r="F27" s="6">
        <f>SUM($E20:F20)</f>
        <v>61280.52</v>
      </c>
      <c r="G27" s="6">
        <f>SUM($E20:G20)</f>
        <v>94055.51999999999</v>
      </c>
      <c r="H27" s="6">
        <f>SUM($E20:H20)</f>
        <v>156882.51999999999</v>
      </c>
      <c r="I27" s="6">
        <f>SUM($E20:I20)</f>
        <v>214182.52</v>
      </c>
      <c r="J27" s="6">
        <f>SUM($E20:J20)</f>
        <v>255853.52</v>
      </c>
      <c r="K27" s="6">
        <f>SUM($E20:K20)</f>
        <v>297599.52</v>
      </c>
      <c r="L27" s="6">
        <f>SUM($E20:L20)</f>
        <v>354310.52</v>
      </c>
      <c r="M27" s="6">
        <f>SUM($E20:M20)</f>
        <v>354310.52</v>
      </c>
      <c r="N27" s="6">
        <f>SUM($E20:N20)</f>
        <v>354310.52</v>
      </c>
      <c r="O27" s="6">
        <f>SUM($E20:O20)</f>
        <v>354310.52</v>
      </c>
      <c r="P27" s="6">
        <f>SUM($E20:P20)</f>
        <v>354310.52</v>
      </c>
      <c r="Q27" s="6"/>
    </row>
    <row r="28" spans="3:17">
      <c r="D28" s="4" t="str">
        <f>D21</f>
        <v>Difference</v>
      </c>
      <c r="E28" s="6">
        <f>SUM($E21:E21)</f>
        <v>-5693.1054392976366</v>
      </c>
      <c r="F28" s="6">
        <f>SUM($E21:F21)</f>
        <v>-17855.290878595253</v>
      </c>
      <c r="G28" s="6">
        <f>SUM($E21:G21)</f>
        <v>-24648.196317892878</v>
      </c>
      <c r="H28" s="6">
        <f>SUM($E21:H21)</f>
        <v>-1389.1017571905031</v>
      </c>
      <c r="I28" s="6">
        <f>SUM($E21:I21)</f>
        <v>16342.992803511872</v>
      </c>
      <c r="J28" s="6">
        <f>SUM($E21:J21)</f>
        <v>18446.087364214247</v>
      </c>
      <c r="K28" s="6">
        <f>SUM($E21:K21)</f>
        <v>20624.181924916622</v>
      </c>
      <c r="L28" s="6">
        <f>SUM($E21:L21)</f>
        <v>37767.276485618997</v>
      </c>
      <c r="M28" s="6">
        <f>SUM($E21:M21)</f>
        <v>37767.276485618997</v>
      </c>
      <c r="N28" s="6">
        <f>SUM($E21:N21)</f>
        <v>37767.276485618997</v>
      </c>
      <c r="O28" s="6">
        <f>SUM($E21:O21)</f>
        <v>37767.276485618997</v>
      </c>
      <c r="P28" s="6">
        <f>SUM($E21:P21)</f>
        <v>37767.276485618997</v>
      </c>
      <c r="Q28" s="6"/>
    </row>
    <row r="29" spans="3:17">
      <c r="D29" s="4" t="str">
        <f>D22</f>
        <v>% realisation</v>
      </c>
      <c r="E29" s="10">
        <f>E27/E26</f>
        <v>0.85611809935121252</v>
      </c>
      <c r="F29" s="10">
        <f t="shared" ref="F29:P29" si="3">F27/F26</f>
        <v>0.77437154329551738</v>
      </c>
      <c r="G29" s="10">
        <f t="shared" si="3"/>
        <v>0.79235531049521557</v>
      </c>
      <c r="H29" s="10">
        <f t="shared" si="3"/>
        <v>0.99122330496289746</v>
      </c>
      <c r="I29" s="10">
        <f t="shared" si="3"/>
        <v>1.0826073183407909</v>
      </c>
      <c r="J29" s="10">
        <f t="shared" si="3"/>
        <v>1.0776980196425148</v>
      </c>
      <c r="K29" s="10">
        <f t="shared" si="3"/>
        <v>1.0744621599462614</v>
      </c>
      <c r="L29" s="10">
        <f t="shared" si="3"/>
        <v>1.1193115862032395</v>
      </c>
      <c r="M29" s="10">
        <f t="shared" si="3"/>
        <v>0.99494363218065729</v>
      </c>
      <c r="N29" s="10">
        <f t="shared" si="3"/>
        <v>0.89544926896259158</v>
      </c>
      <c r="O29" s="10">
        <f t="shared" si="3"/>
        <v>0.81404478996599239</v>
      </c>
      <c r="P29" s="10">
        <f t="shared" si="3"/>
        <v>0.74620772413549297</v>
      </c>
      <c r="Q29" s="6"/>
    </row>
    <row r="30" spans="3:17">
      <c r="D30" s="4" t="str">
        <f>D23</f>
        <v>Actual 24/25</v>
      </c>
      <c r="E30" s="6">
        <f>SUM($E23:E23)</f>
        <v>25779.809999999998</v>
      </c>
      <c r="F30" s="6">
        <f>SUM($E23:F23)</f>
        <v>57493.549999999996</v>
      </c>
      <c r="G30" s="6">
        <f>SUM($E23:G23)</f>
        <v>88862.989999999991</v>
      </c>
      <c r="H30" s="6">
        <f>SUM($E23:H23)</f>
        <v>132084.13</v>
      </c>
      <c r="I30" s="6">
        <f>SUM($E23:I23)</f>
        <v>185686.46000000002</v>
      </c>
      <c r="J30" s="6">
        <f>SUM($E23:J23)</f>
        <v>231798.46733333336</v>
      </c>
      <c r="K30" s="6">
        <f>SUM($E23:K23)</f>
        <v>287076.48733333335</v>
      </c>
      <c r="L30" s="6">
        <f>SUM($E23:L23)</f>
        <v>338329.53733333334</v>
      </c>
      <c r="M30" s="6">
        <f>SUM($E23:M23)</f>
        <v>378719.61733333336</v>
      </c>
      <c r="N30" s="6">
        <f>SUM($E23:N23)</f>
        <v>413620.12733333337</v>
      </c>
      <c r="O30" s="6">
        <f>SUM($E23:O23)</f>
        <v>444488.84733333334</v>
      </c>
      <c r="P30" s="6">
        <f>SUM($E23:P23)</f>
        <v>474812.00733333337</v>
      </c>
      <c r="Q30" s="6"/>
    </row>
    <row r="31" spans="3:17">
      <c r="D31" s="4" t="str">
        <f>'KPI 1a'!D30</f>
        <v>Actual 24/25</v>
      </c>
    </row>
  </sheetData>
  <mergeCells count="2">
    <mergeCell ref="J4:Q8"/>
    <mergeCell ref="J10:Q15"/>
  </mergeCells>
  <conditionalFormatting sqref="C3">
    <cfRule type="expression" dxfId="107" priority="2">
      <formula>S4&lt;S6</formula>
    </cfRule>
  </conditionalFormatting>
  <conditionalFormatting sqref="C4">
    <cfRule type="expression" dxfId="106" priority="1">
      <formula>AND(S4&gt;=S6,S4&lt;S5)</formula>
    </cfRule>
  </conditionalFormatting>
  <conditionalFormatting sqref="C5">
    <cfRule type="expression" dxfId="105" priority="3">
      <formula>S4&gt;=S5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52033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8">
    <tabColor rgb="FFFFC000"/>
  </sheetPr>
  <dimension ref="A1:S30"/>
  <sheetViews>
    <sheetView workbookViewId="0">
      <selection activeCell="C1" sqref="C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19" ht="21">
      <c r="A1" s="5" t="s">
        <v>5</v>
      </c>
      <c r="B1" s="5" t="str">
        <f>'Dashboard Production Quality'!A149</f>
        <v>18c</v>
      </c>
      <c r="C1" s="5" t="str">
        <f>'Dashboard Production Quality'!B149</f>
        <v>Total Power Consumption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19">
      <c r="A2" s="4" t="s">
        <v>15</v>
      </c>
      <c r="C2" s="4" t="s">
        <v>45</v>
      </c>
      <c r="R2" s="7"/>
    </row>
    <row r="3" spans="1:19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>
      <c r="C4" s="2" t="s">
        <v>6</v>
      </c>
      <c r="E4" s="11"/>
      <c r="F4" s="11"/>
      <c r="G4" s="11"/>
      <c r="H4" s="11"/>
      <c r="I4" s="11"/>
      <c r="J4" s="205"/>
      <c r="K4" s="206"/>
      <c r="L4" s="206"/>
      <c r="M4" s="206"/>
      <c r="N4" s="206"/>
      <c r="O4" s="206"/>
      <c r="P4" s="206"/>
      <c r="Q4" s="207"/>
      <c r="R4" s="4" t="s">
        <v>26</v>
      </c>
      <c r="S4" s="1">
        <f>INDEX(E27:P27,Actual_month)</f>
        <v>2313198.2628036956</v>
      </c>
    </row>
    <row r="5" spans="1:19" ht="25.5" customHeight="1">
      <c r="C5" s="2" t="s">
        <v>6</v>
      </c>
      <c r="E5" s="11"/>
      <c r="F5" s="11"/>
      <c r="G5" s="11"/>
      <c r="H5" s="11"/>
      <c r="I5" s="11"/>
      <c r="J5" s="208"/>
      <c r="K5" s="209"/>
      <c r="L5" s="209"/>
      <c r="M5" s="209"/>
      <c r="N5" s="209"/>
      <c r="O5" s="209"/>
      <c r="P5" s="209"/>
      <c r="Q5" s="210"/>
      <c r="R5" s="4" t="s">
        <v>27</v>
      </c>
      <c r="S5" s="6">
        <f>INDEX(E26:P26,Actual_month)</f>
        <v>2142630.7862699362</v>
      </c>
    </row>
    <row r="6" spans="1:19">
      <c r="J6" s="208"/>
      <c r="K6" s="209"/>
      <c r="L6" s="209"/>
      <c r="M6" s="209"/>
      <c r="N6" s="209"/>
      <c r="O6" s="209"/>
      <c r="P6" s="209"/>
      <c r="Q6" s="210"/>
      <c r="R6" s="7">
        <v>0.9</v>
      </c>
      <c r="S6" s="6">
        <f>+S5/R6</f>
        <v>2380700.8736332622</v>
      </c>
    </row>
    <row r="7" spans="1:19">
      <c r="J7" s="208"/>
      <c r="K7" s="209"/>
      <c r="L7" s="209"/>
      <c r="M7" s="209"/>
      <c r="N7" s="209"/>
      <c r="O7" s="209"/>
      <c r="P7" s="209"/>
      <c r="Q7" s="210"/>
    </row>
    <row r="8" spans="1:19" ht="15" thickBot="1">
      <c r="J8" s="211"/>
      <c r="K8" s="212"/>
      <c r="L8" s="212"/>
      <c r="M8" s="212"/>
      <c r="N8" s="212"/>
      <c r="O8" s="212"/>
      <c r="P8" s="212"/>
      <c r="Q8" s="213"/>
    </row>
    <row r="9" spans="1:19" ht="15" thickBot="1">
      <c r="J9" s="4" t="s">
        <v>14</v>
      </c>
    </row>
    <row r="10" spans="1:19">
      <c r="J10" s="205"/>
      <c r="K10" s="206"/>
      <c r="L10" s="206"/>
      <c r="M10" s="206"/>
      <c r="N10" s="206"/>
      <c r="O10" s="206"/>
      <c r="P10" s="206"/>
      <c r="Q10" s="207"/>
    </row>
    <row r="11" spans="1:19">
      <c r="J11" s="208"/>
      <c r="K11" s="209"/>
      <c r="L11" s="209"/>
      <c r="M11" s="209"/>
      <c r="N11" s="209"/>
      <c r="O11" s="209"/>
      <c r="P11" s="209"/>
      <c r="Q11" s="210"/>
    </row>
    <row r="12" spans="1:19">
      <c r="J12" s="208"/>
      <c r="K12" s="209"/>
      <c r="L12" s="209"/>
      <c r="M12" s="209"/>
      <c r="N12" s="209"/>
      <c r="O12" s="209"/>
      <c r="P12" s="209"/>
      <c r="Q12" s="210"/>
    </row>
    <row r="13" spans="1:19">
      <c r="J13" s="208"/>
      <c r="K13" s="209"/>
      <c r="L13" s="209"/>
      <c r="M13" s="209"/>
      <c r="N13" s="209"/>
      <c r="O13" s="209"/>
      <c r="P13" s="209"/>
      <c r="Q13" s="210"/>
    </row>
    <row r="14" spans="1:19">
      <c r="J14" s="208"/>
      <c r="K14" s="209"/>
      <c r="L14" s="209"/>
      <c r="M14" s="209"/>
      <c r="N14" s="209"/>
      <c r="O14" s="209"/>
      <c r="P14" s="209"/>
      <c r="Q14" s="210"/>
    </row>
    <row r="15" spans="1:19" ht="15" thickBot="1">
      <c r="J15" s="211"/>
      <c r="K15" s="212"/>
      <c r="L15" s="212"/>
      <c r="M15" s="212"/>
      <c r="N15" s="212"/>
      <c r="O15" s="212"/>
      <c r="P15" s="212"/>
      <c r="Q15" s="213"/>
    </row>
    <row r="18" spans="3:17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 t="s">
        <v>0</v>
      </c>
    </row>
    <row r="19" spans="3:17">
      <c r="D19" s="4" t="str">
        <f>'KPI 1a'!D19</f>
        <v>Budget 25/26</v>
      </c>
      <c r="E19" s="6">
        <f>Budget2526!E136</f>
        <v>267828.84828374203</v>
      </c>
      <c r="F19" s="6">
        <f>Budget2526!F136</f>
        <v>267828.84828374203</v>
      </c>
      <c r="G19" s="6">
        <f>Budget2526!G136</f>
        <v>267828.84828374203</v>
      </c>
      <c r="H19" s="6">
        <f>Budget2526!H136</f>
        <v>267828.84828374203</v>
      </c>
      <c r="I19" s="6">
        <f>Budget2526!I136</f>
        <v>267828.84828374203</v>
      </c>
      <c r="J19" s="6">
        <f>Budget2526!J136</f>
        <v>267828.84828374203</v>
      </c>
      <c r="K19" s="6">
        <f>Budget2526!K136</f>
        <v>267828.84828374203</v>
      </c>
      <c r="L19" s="6">
        <f>Budget2526!L136</f>
        <v>267828.84828374203</v>
      </c>
      <c r="M19" s="6">
        <f>Budget2526!M136</f>
        <v>267828.84828374203</v>
      </c>
      <c r="N19" s="6">
        <f>Budget2526!N136</f>
        <v>267828.84828374203</v>
      </c>
      <c r="O19" s="6">
        <f>Budget2526!O136</f>
        <v>267828.84828374203</v>
      </c>
      <c r="P19" s="6">
        <f>Budget2526!P136</f>
        <v>267828.84828374203</v>
      </c>
      <c r="Q19" s="6">
        <f>SUM(E19:P19)</f>
        <v>3213946.1794049046</v>
      </c>
    </row>
    <row r="20" spans="3:17">
      <c r="D20" s="4" t="str">
        <f>'KPI 1a'!D20</f>
        <v>Actual 25/26</v>
      </c>
      <c r="E20" s="6">
        <f>'ACTUAL 2526'!D136</f>
        <v>251718.8</v>
      </c>
      <c r="F20" s="6">
        <f>'ACTUAL 2526'!E136</f>
        <v>281792.72000000003</v>
      </c>
      <c r="G20" s="6">
        <f>'ACTUAL 2526'!F136</f>
        <v>264848</v>
      </c>
      <c r="H20" s="6">
        <f>'ACTUAL 2526'!G136</f>
        <v>319380</v>
      </c>
      <c r="I20" s="6">
        <f>'ACTUAL 2526'!H136</f>
        <v>263096</v>
      </c>
      <c r="J20" s="6">
        <f>'ACTUAL 2526'!I136</f>
        <v>233587</v>
      </c>
      <c r="K20" s="6">
        <f>'ACTUAL 2526'!J136</f>
        <v>403441.3</v>
      </c>
      <c r="L20" s="6">
        <f>'ACTUAL 2526'!K136</f>
        <v>295334.44280369568</v>
      </c>
      <c r="M20" s="6">
        <f>'ACTUAL 2526'!L136</f>
        <v>0</v>
      </c>
      <c r="N20" s="6">
        <f>'ACTUAL 2526'!M136</f>
        <v>0</v>
      </c>
      <c r="O20" s="6">
        <f>'ACTUAL 2526'!N136</f>
        <v>0</v>
      </c>
      <c r="P20" s="6">
        <f>'ACTUAL 2526'!O136</f>
        <v>0</v>
      </c>
      <c r="Q20" s="6">
        <f>SUM(E20:P20)</f>
        <v>2313198.2628036956</v>
      </c>
    </row>
    <row r="21" spans="3:17">
      <c r="D21" s="4" t="str">
        <f>'KPI 1a'!D21</f>
        <v>Difference</v>
      </c>
      <c r="E21" s="6">
        <f>IF(E20=0,0,E20-E19)</f>
        <v>-16110.048283742042</v>
      </c>
      <c r="F21" s="6">
        <f t="shared" ref="F21:P21" si="0">IF(F20=0,0,F20-F19)</f>
        <v>13963.871716258</v>
      </c>
      <c r="G21" s="6">
        <f t="shared" si="0"/>
        <v>-2980.8482837420306</v>
      </c>
      <c r="H21" s="6">
        <f t="shared" si="0"/>
        <v>51551.151716257969</v>
      </c>
      <c r="I21" s="6">
        <f t="shared" si="0"/>
        <v>-4732.8482837420306</v>
      </c>
      <c r="J21" s="6">
        <f t="shared" si="0"/>
        <v>-34241.848283742031</v>
      </c>
      <c r="K21" s="6">
        <f t="shared" si="0"/>
        <v>135612.45171625796</v>
      </c>
      <c r="L21" s="6">
        <f t="shared" si="0"/>
        <v>27505.594519953651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/>
    </row>
    <row r="22" spans="3:17">
      <c r="D22" s="4" t="str">
        <f>'KPI 1a'!D22</f>
        <v>% realisation</v>
      </c>
      <c r="E22" s="10">
        <f>E20/E19</f>
        <v>0.93984946585487006</v>
      </c>
      <c r="F22" s="10">
        <f t="shared" ref="F22:P22" si="1">F20/F19</f>
        <v>1.0521372951634562</v>
      </c>
      <c r="G22" s="10">
        <f t="shared" si="1"/>
        <v>0.98887032407881592</v>
      </c>
      <c r="H22" s="10">
        <f t="shared" si="1"/>
        <v>1.1924779651131676</v>
      </c>
      <c r="I22" s="10">
        <f t="shared" si="1"/>
        <v>0.98232883308101304</v>
      </c>
      <c r="J22" s="10">
        <f t="shared" si="1"/>
        <v>0.87215026124644468</v>
      </c>
      <c r="K22" s="10">
        <f t="shared" si="1"/>
        <v>1.5063399726551787</v>
      </c>
      <c r="L22" s="10">
        <f t="shared" si="1"/>
        <v>1.1026984012223127</v>
      </c>
      <c r="M22" s="10">
        <f t="shared" si="1"/>
        <v>0</v>
      </c>
      <c r="N22" s="10">
        <f t="shared" si="1"/>
        <v>0</v>
      </c>
      <c r="O22" s="10">
        <f t="shared" si="1"/>
        <v>0</v>
      </c>
      <c r="P22" s="10">
        <f t="shared" si="1"/>
        <v>0</v>
      </c>
    </row>
    <row r="23" spans="3:17">
      <c r="D23" s="4" t="str">
        <f>'KPI 1a'!D23</f>
        <v>Actual 24/25</v>
      </c>
      <c r="E23" s="6">
        <f>Actual2425!D127</f>
        <v>212178.2188</v>
      </c>
      <c r="F23" s="6">
        <f>Actual2425!E127</f>
        <v>240361.992</v>
      </c>
      <c r="G23" s="6">
        <f>Actual2425!F127</f>
        <v>265714.42</v>
      </c>
      <c r="H23" s="6">
        <f>Actual2425!G127</f>
        <v>286675.14</v>
      </c>
      <c r="I23" s="6">
        <f>Actual2425!H127</f>
        <v>303339.01</v>
      </c>
      <c r="J23" s="6">
        <f>Actual2425!I127</f>
        <v>215587.90066666665</v>
      </c>
      <c r="K23" s="6">
        <f>Actual2425!J127</f>
        <v>317130.12</v>
      </c>
      <c r="L23" s="6">
        <f>Actual2425!K127</f>
        <v>289193.05</v>
      </c>
      <c r="M23" s="6">
        <f>Actual2425!L127</f>
        <v>275037.08</v>
      </c>
      <c r="N23" s="6">
        <f>Actual2425!M127</f>
        <v>234295.51</v>
      </c>
      <c r="O23" s="6">
        <f>Actual2425!N127</f>
        <v>254645.72</v>
      </c>
      <c r="P23" s="6">
        <f>Actual2425!O127</f>
        <v>286485.16000000003</v>
      </c>
      <c r="Q23" s="6"/>
    </row>
    <row r="24" spans="3:17"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spans="3:17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>
      <c r="D26" s="4" t="str">
        <f>D19</f>
        <v>Budget 25/26</v>
      </c>
      <c r="E26" s="53">
        <f>+E19</f>
        <v>267828.84828374203</v>
      </c>
      <c r="F26" s="53">
        <f t="shared" ref="F26:P26" si="3">+E26+F19</f>
        <v>535657.69656748406</v>
      </c>
      <c r="G26" s="53">
        <f t="shared" si="3"/>
        <v>803486.54485122603</v>
      </c>
      <c r="H26" s="53">
        <f t="shared" si="3"/>
        <v>1071315.3931349681</v>
      </c>
      <c r="I26" s="53">
        <f t="shared" si="3"/>
        <v>1339144.2414187102</v>
      </c>
      <c r="J26" s="53">
        <f t="shared" si="3"/>
        <v>1606973.0897024523</v>
      </c>
      <c r="K26" s="53">
        <f t="shared" si="3"/>
        <v>1874801.9379861944</v>
      </c>
      <c r="L26" s="53">
        <f t="shared" si="3"/>
        <v>2142630.7862699362</v>
      </c>
      <c r="M26" s="53">
        <f t="shared" si="3"/>
        <v>2410459.6345536783</v>
      </c>
      <c r="N26" s="53">
        <f t="shared" si="3"/>
        <v>2678288.4828374204</v>
      </c>
      <c r="O26" s="53">
        <f t="shared" si="3"/>
        <v>2946117.3311211625</v>
      </c>
      <c r="P26" s="53">
        <f t="shared" si="3"/>
        <v>3213946.1794049046</v>
      </c>
      <c r="Q26" s="6">
        <f>SUM(E26:P26)</f>
        <v>20890650.166131876</v>
      </c>
    </row>
    <row r="27" spans="3:17">
      <c r="D27" s="4" t="str">
        <f>D20</f>
        <v>Actual 25/26</v>
      </c>
      <c r="E27" s="53">
        <f>+E20</f>
        <v>251718.8</v>
      </c>
      <c r="F27" s="53">
        <f t="shared" ref="F27:P27" si="4">+E27+F20</f>
        <v>533511.52</v>
      </c>
      <c r="G27" s="53">
        <f t="shared" si="4"/>
        <v>798359.52</v>
      </c>
      <c r="H27" s="53">
        <f t="shared" si="4"/>
        <v>1117739.52</v>
      </c>
      <c r="I27" s="53">
        <f t="shared" si="4"/>
        <v>1380835.52</v>
      </c>
      <c r="J27" s="53">
        <f t="shared" si="4"/>
        <v>1614422.52</v>
      </c>
      <c r="K27" s="53">
        <f t="shared" si="4"/>
        <v>2017863.82</v>
      </c>
      <c r="L27" s="53">
        <f t="shared" si="4"/>
        <v>2313198.2628036956</v>
      </c>
      <c r="M27" s="53">
        <f t="shared" si="4"/>
        <v>2313198.2628036956</v>
      </c>
      <c r="N27" s="53">
        <f t="shared" si="4"/>
        <v>2313198.2628036956</v>
      </c>
      <c r="O27" s="53">
        <f t="shared" si="4"/>
        <v>2313198.2628036956</v>
      </c>
      <c r="P27" s="53">
        <f t="shared" si="4"/>
        <v>2313198.2628036956</v>
      </c>
      <c r="Q27" s="6">
        <f>SUM(E27:P27)</f>
        <v>19280442.534018479</v>
      </c>
    </row>
    <row r="28" spans="3:17">
      <c r="D28" s="4" t="str">
        <f>D21</f>
        <v>Difference</v>
      </c>
      <c r="E28" s="6">
        <f>SUM($E21:E21)</f>
        <v>-16110.048283742042</v>
      </c>
      <c r="F28" s="6">
        <f>SUM($E21:F21)</f>
        <v>-2146.1765674840426</v>
      </c>
      <c r="G28" s="6">
        <f>SUM($E21:G21)</f>
        <v>-5127.0248512260732</v>
      </c>
      <c r="H28" s="6">
        <f>SUM($E21:H21)</f>
        <v>46424.126865031896</v>
      </c>
      <c r="I28" s="6">
        <f>SUM($E21:I21)</f>
        <v>41691.278581289866</v>
      </c>
      <c r="J28" s="6">
        <f>SUM($E21:J21)</f>
        <v>7449.4302975478349</v>
      </c>
      <c r="K28" s="6">
        <f>SUM($E21:K21)</f>
        <v>143061.88201380579</v>
      </c>
      <c r="L28" s="6">
        <f>SUM($E21:L21)</f>
        <v>170567.47653375944</v>
      </c>
      <c r="M28" s="6">
        <f>SUM($E21:M21)</f>
        <v>170567.47653375944</v>
      </c>
      <c r="N28" s="6">
        <f>SUM($E21:N21)</f>
        <v>170567.47653375944</v>
      </c>
      <c r="O28" s="6">
        <f>SUM($E21:O21)</f>
        <v>170567.47653375944</v>
      </c>
      <c r="P28" s="6">
        <f>SUM($E21:P21)</f>
        <v>170567.47653375944</v>
      </c>
      <c r="Q28" s="6">
        <f>SUM(E28:P28)</f>
        <v>1068080.8507240203</v>
      </c>
    </row>
    <row r="29" spans="3:17">
      <c r="D29" s="4" t="str">
        <f>D22</f>
        <v>% realisation</v>
      </c>
      <c r="E29" s="10">
        <f t="shared" ref="E29:Q29" si="5">E27/E26</f>
        <v>0.93984946585487006</v>
      </c>
      <c r="F29" s="10">
        <f t="shared" si="5"/>
        <v>0.9959933805091632</v>
      </c>
      <c r="G29" s="10">
        <f t="shared" si="5"/>
        <v>0.99361902836571414</v>
      </c>
      <c r="H29" s="10">
        <f t="shared" si="5"/>
        <v>1.0433337625525774</v>
      </c>
      <c r="I29" s="10">
        <f t="shared" si="5"/>
        <v>1.0311327766582645</v>
      </c>
      <c r="J29" s="10">
        <f t="shared" si="5"/>
        <v>1.0046356907562946</v>
      </c>
      <c r="K29" s="10">
        <f t="shared" si="5"/>
        <v>1.0763077310275637</v>
      </c>
      <c r="L29" s="10">
        <f t="shared" si="5"/>
        <v>1.0796065648019073</v>
      </c>
      <c r="M29" s="10">
        <f t="shared" si="5"/>
        <v>0.9596502798239176</v>
      </c>
      <c r="N29" s="10">
        <f t="shared" si="5"/>
        <v>0.86368525184152589</v>
      </c>
      <c r="O29" s="10">
        <f t="shared" si="5"/>
        <v>0.78516841076502353</v>
      </c>
      <c r="P29" s="10">
        <f t="shared" si="5"/>
        <v>0.71973770986793817</v>
      </c>
      <c r="Q29" s="10">
        <f t="shared" si="5"/>
        <v>0.92292209101639733</v>
      </c>
    </row>
    <row r="30" spans="3:17">
      <c r="D30" s="4" t="str">
        <f>'KPI 1a'!D30</f>
        <v>Actual 24/25</v>
      </c>
      <c r="E30" s="53">
        <f>+E23</f>
        <v>212178.2188</v>
      </c>
      <c r="F30" s="53">
        <f t="shared" ref="F30:P30" si="6">+E30+F23</f>
        <v>452540.2108</v>
      </c>
      <c r="G30" s="53">
        <f t="shared" si="6"/>
        <v>718254.63079999993</v>
      </c>
      <c r="H30" s="53">
        <f t="shared" si="6"/>
        <v>1004929.7707999999</v>
      </c>
      <c r="I30" s="53">
        <f t="shared" si="6"/>
        <v>1308268.7807999998</v>
      </c>
      <c r="J30" s="53">
        <f t="shared" si="6"/>
        <v>1523856.6814666665</v>
      </c>
      <c r="K30" s="53">
        <f t="shared" si="6"/>
        <v>1840986.8014666666</v>
      </c>
      <c r="L30" s="53">
        <f t="shared" si="6"/>
        <v>2130179.8514666664</v>
      </c>
      <c r="M30" s="53">
        <f t="shared" si="6"/>
        <v>2405216.9314666665</v>
      </c>
      <c r="N30" s="53">
        <f t="shared" si="6"/>
        <v>2639512.4414666668</v>
      </c>
      <c r="O30" s="53">
        <f t="shared" si="6"/>
        <v>2894158.161466667</v>
      </c>
      <c r="P30" s="53">
        <f t="shared" si="6"/>
        <v>3180643.3214666671</v>
      </c>
    </row>
  </sheetData>
  <mergeCells count="2">
    <mergeCell ref="J4:Q8"/>
    <mergeCell ref="J10:Q15"/>
  </mergeCells>
  <conditionalFormatting sqref="C3">
    <cfRule type="expression" dxfId="104" priority="2">
      <formula>S4&gt;S6</formula>
    </cfRule>
  </conditionalFormatting>
  <conditionalFormatting sqref="C4">
    <cfRule type="expression" dxfId="103" priority="1">
      <formula>AND(S4&gt;S5,S4&lt;=S6)</formula>
    </cfRule>
  </conditionalFormatting>
  <conditionalFormatting sqref="C5">
    <cfRule type="expression" dxfId="102" priority="3">
      <formula>S4&lt;=S5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32449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2">
    <tabColor rgb="FFFFC000"/>
  </sheetPr>
  <dimension ref="A1:T31"/>
  <sheetViews>
    <sheetView workbookViewId="0">
      <selection activeCell="L1" sqref="L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>
      <c r="A1" s="5" t="s">
        <v>5</v>
      </c>
      <c r="B1" s="5" t="str">
        <f>'Dashboard Production Quality'!A150</f>
        <v>18d</v>
      </c>
      <c r="C1" s="5" t="str">
        <f>'Dashboard Production Quality'!B150</f>
        <v>% Solar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20">
      <c r="A2" s="4" t="s">
        <v>15</v>
      </c>
      <c r="C2" s="4" t="s">
        <v>16</v>
      </c>
      <c r="R2" s="7"/>
    </row>
    <row r="3" spans="1:20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27">
        <f>INDEX(E27:P27,Actual_month)</f>
        <v>0.15549745608047452</v>
      </c>
      <c r="T4" s="26"/>
    </row>
    <row r="5" spans="1:20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26">
        <f>INDEX(E26:P26,Actual_month)</f>
        <v>0.14773578609194019</v>
      </c>
      <c r="T5" s="26"/>
    </row>
    <row r="6" spans="1:20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26">
        <f>+S5*R6</f>
        <v>0.13296220748274618</v>
      </c>
      <c r="T6" s="26"/>
    </row>
    <row r="7" spans="1:20">
      <c r="J7" s="199"/>
      <c r="K7" s="200"/>
      <c r="L7" s="200"/>
      <c r="M7" s="200"/>
      <c r="N7" s="200"/>
      <c r="O7" s="200"/>
      <c r="P7" s="200"/>
      <c r="Q7" s="201"/>
    </row>
    <row r="8" spans="1:20" ht="15" thickBot="1">
      <c r="J8" s="202"/>
      <c r="K8" s="203"/>
      <c r="L8" s="203"/>
      <c r="M8" s="203"/>
      <c r="N8" s="203"/>
      <c r="O8" s="203"/>
      <c r="P8" s="203"/>
      <c r="Q8" s="204"/>
    </row>
    <row r="9" spans="1:20" ht="15" thickBot="1">
      <c r="J9" s="4" t="s">
        <v>14</v>
      </c>
    </row>
    <row r="10" spans="1:20">
      <c r="J10" s="196"/>
      <c r="K10" s="197"/>
      <c r="L10" s="197"/>
      <c r="M10" s="197"/>
      <c r="N10" s="197"/>
      <c r="O10" s="197"/>
      <c r="P10" s="197"/>
      <c r="Q10" s="198"/>
    </row>
    <row r="11" spans="1:20">
      <c r="J11" s="199"/>
      <c r="K11" s="200"/>
      <c r="L11" s="200"/>
      <c r="M11" s="200"/>
      <c r="N11" s="200"/>
      <c r="O11" s="200"/>
      <c r="P11" s="200"/>
      <c r="Q11" s="201"/>
    </row>
    <row r="12" spans="1:20">
      <c r="J12" s="199"/>
      <c r="K12" s="200"/>
      <c r="L12" s="200"/>
      <c r="M12" s="200"/>
      <c r="N12" s="200"/>
      <c r="O12" s="200"/>
      <c r="P12" s="200"/>
      <c r="Q12" s="201"/>
    </row>
    <row r="13" spans="1:20">
      <c r="J13" s="199"/>
      <c r="K13" s="200"/>
      <c r="L13" s="200"/>
      <c r="M13" s="200"/>
      <c r="N13" s="200"/>
      <c r="O13" s="200"/>
      <c r="P13" s="200"/>
      <c r="Q13" s="201"/>
    </row>
    <row r="14" spans="1:20">
      <c r="J14" s="199"/>
      <c r="K14" s="200"/>
      <c r="L14" s="200"/>
      <c r="M14" s="200"/>
      <c r="N14" s="200"/>
      <c r="O14" s="200"/>
      <c r="P14" s="200"/>
      <c r="Q14" s="201"/>
    </row>
    <row r="15" spans="1:20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 t="s">
        <v>0</v>
      </c>
    </row>
    <row r="19" spans="3:17">
      <c r="D19" s="4" t="str">
        <f>'KPI 1a'!D19</f>
        <v>Budget 25/26</v>
      </c>
      <c r="E19" s="134">
        <f>Budget2526!E137</f>
        <v>0.14773578609194021</v>
      </c>
      <c r="F19" s="134">
        <f>Budget2526!F137</f>
        <v>0.14773578609194021</v>
      </c>
      <c r="G19" s="134">
        <f>Budget2526!G137</f>
        <v>0.14773578609194021</v>
      </c>
      <c r="H19" s="134">
        <f>Budget2526!H137</f>
        <v>0.14773578609194021</v>
      </c>
      <c r="I19" s="134">
        <f>Budget2526!I137</f>
        <v>0.14773578609194021</v>
      </c>
      <c r="J19" s="134">
        <f>Budget2526!J137</f>
        <v>0.14773578609194021</v>
      </c>
      <c r="K19" s="134">
        <f>Budget2526!K137</f>
        <v>0.14773578609194021</v>
      </c>
      <c r="L19" s="134">
        <f>Budget2526!L137</f>
        <v>0.14773578609194021</v>
      </c>
      <c r="M19" s="134">
        <f>Budget2526!M137</f>
        <v>0.14773578609194021</v>
      </c>
      <c r="N19" s="134">
        <f>Budget2526!N137</f>
        <v>0.14773578609194021</v>
      </c>
      <c r="O19" s="134">
        <f>Budget2526!O137</f>
        <v>0.14773578609194021</v>
      </c>
      <c r="P19" s="134">
        <f>Budget2526!P137</f>
        <v>0.14773578609194021</v>
      </c>
      <c r="Q19" s="6">
        <f>SUM(E19:P19)</f>
        <v>1.7728294331032821</v>
      </c>
    </row>
    <row r="20" spans="3:17">
      <c r="D20" s="4" t="str">
        <f>'KPI 1a'!D20</f>
        <v>Actual 25/26</v>
      </c>
      <c r="E20" s="134">
        <f>'ACTUAL 2526'!D137</f>
        <v>0.13457397699337512</v>
      </c>
      <c r="F20" s="134">
        <f>'ACTUAL 2526'!E137</f>
        <v>9.7254890048259601E-2</v>
      </c>
      <c r="G20" s="134">
        <f>'ACTUAL 2526'!F137</f>
        <v>0.12375022654503716</v>
      </c>
      <c r="H20" s="134">
        <f>'ACTUAL 2526'!G137</f>
        <v>0.19671551130314985</v>
      </c>
      <c r="I20" s="134">
        <f>'ACTUAL 2526'!H137</f>
        <v>0.21779122449600147</v>
      </c>
      <c r="J20" s="134">
        <f>'ACTUAL 2526'!I137</f>
        <v>0.17839605799980307</v>
      </c>
      <c r="K20" s="134">
        <f>'ACTUAL 2526'!J137</f>
        <v>0.10347478059385591</v>
      </c>
      <c r="L20" s="134">
        <f>'ACTUAL 2526'!K137</f>
        <v>0.19202298066431397</v>
      </c>
      <c r="M20" s="134" t="e">
        <f>'ACTUAL 2526'!L137</f>
        <v>#DIV/0!</v>
      </c>
      <c r="N20" s="134" t="e">
        <f>'ACTUAL 2526'!M137</f>
        <v>#DIV/0!</v>
      </c>
      <c r="O20" s="134" t="e">
        <f>'ACTUAL 2526'!N137</f>
        <v>#DIV/0!</v>
      </c>
      <c r="P20" s="134" t="e">
        <f>'ACTUAL 2526'!O137</f>
        <v>#DIV/0!</v>
      </c>
      <c r="Q20" s="6" t="e">
        <f>SUM(E20:P20)</f>
        <v>#DIV/0!</v>
      </c>
    </row>
    <row r="21" spans="3:17">
      <c r="D21" s="4" t="str">
        <f>'KPI 1a'!D21</f>
        <v>Difference</v>
      </c>
      <c r="E21" s="134">
        <f>IF(E20=0,0,E20-E19)</f>
        <v>-1.3161809098565097E-2</v>
      </c>
      <c r="F21" s="134">
        <f t="shared" ref="F21:P21" si="0">IF(F20=0,0,F20-F19)</f>
        <v>-5.0480896043680612E-2</v>
      </c>
      <c r="G21" s="134">
        <f t="shared" si="0"/>
        <v>-2.3985559546903054E-2</v>
      </c>
      <c r="H21" s="134">
        <f t="shared" si="0"/>
        <v>4.8979725211209635E-2</v>
      </c>
      <c r="I21" s="134">
        <f t="shared" si="0"/>
        <v>7.0055438404061254E-2</v>
      </c>
      <c r="J21" s="134">
        <f t="shared" si="0"/>
        <v>3.0660271907862857E-2</v>
      </c>
      <c r="K21" s="134">
        <f t="shared" si="0"/>
        <v>-4.4261005498084302E-2</v>
      </c>
      <c r="L21" s="134">
        <f t="shared" si="0"/>
        <v>4.4287194572373761E-2</v>
      </c>
      <c r="M21" s="134" t="e">
        <f t="shared" si="0"/>
        <v>#DIV/0!</v>
      </c>
      <c r="N21" s="134" t="e">
        <f t="shared" si="0"/>
        <v>#DIV/0!</v>
      </c>
      <c r="O21" s="134" t="e">
        <f t="shared" si="0"/>
        <v>#DIV/0!</v>
      </c>
      <c r="P21" s="134" t="e">
        <f t="shared" si="0"/>
        <v>#DIV/0!</v>
      </c>
      <c r="Q21" s="6" t="e">
        <f>SUM(E21:P21)</f>
        <v>#DIV/0!</v>
      </c>
    </row>
    <row r="22" spans="3:17">
      <c r="D22" s="4" t="str">
        <f>'KPI 1a'!D22</f>
        <v>% realisation</v>
      </c>
      <c r="E22" s="10">
        <f>E20/E19</f>
        <v>0.91090981104351976</v>
      </c>
      <c r="F22" s="10">
        <f t="shared" ref="F22:P22" si="1">F20/F19</f>
        <v>0.65830285688353862</v>
      </c>
      <c r="G22" s="10">
        <f t="shared" si="1"/>
        <v>0.83764556861005801</v>
      </c>
      <c r="H22" s="10">
        <f t="shared" si="1"/>
        <v>1.3315359569057164</v>
      </c>
      <c r="I22" s="10">
        <f t="shared" si="1"/>
        <v>1.4741941018979907</v>
      </c>
      <c r="J22" s="10">
        <f t="shared" si="1"/>
        <v>1.2075344960007326</v>
      </c>
      <c r="K22" s="10">
        <f t="shared" si="1"/>
        <v>0.70040430508462315</v>
      </c>
      <c r="L22" s="10">
        <f t="shared" si="1"/>
        <v>1.2997729645870133</v>
      </c>
      <c r="M22" s="10" t="e">
        <f t="shared" si="1"/>
        <v>#DIV/0!</v>
      </c>
      <c r="N22" s="10" t="e">
        <f t="shared" si="1"/>
        <v>#DIV/0!</v>
      </c>
      <c r="O22" s="10" t="e">
        <f t="shared" si="1"/>
        <v>#DIV/0!</v>
      </c>
      <c r="P22" s="10" t="e">
        <f t="shared" si="1"/>
        <v>#DIV/0!</v>
      </c>
      <c r="Q22" s="6" t="e">
        <f>SUM(E22:P22)</f>
        <v>#DIV/0!</v>
      </c>
    </row>
    <row r="23" spans="3:17">
      <c r="D23" s="4" t="str">
        <f>'KPI 1a'!D23</f>
        <v>Actual 24/25</v>
      </c>
      <c r="E23" s="10">
        <f>Actual2425!D128</f>
        <v>0.12150073719065455</v>
      </c>
      <c r="F23" s="10">
        <f>Actual2425!E128</f>
        <v>0.13194157585447203</v>
      </c>
      <c r="G23" s="10">
        <f>Actual2425!F128</f>
        <v>0.11805697259486332</v>
      </c>
      <c r="H23" s="10">
        <f>Actual2425!G128</f>
        <v>0.15076696221374478</v>
      </c>
      <c r="I23" s="10">
        <f>Actual2425!H128</f>
        <v>0.17670767106413382</v>
      </c>
      <c r="J23" s="10">
        <f>Actual2425!I128</f>
        <v>0.21388958838014693</v>
      </c>
      <c r="K23" s="10">
        <f>Actual2425!J128</f>
        <v>0.17430706361161782</v>
      </c>
      <c r="L23" s="10">
        <f>Actual2425!K128</f>
        <v>0.17722780682315845</v>
      </c>
      <c r="M23" s="10">
        <f>Actual2425!L128</f>
        <v>0.14685321702804582</v>
      </c>
      <c r="N23" s="10">
        <f>Actual2425!M128</f>
        <v>0.14895936332710769</v>
      </c>
      <c r="O23" s="10">
        <f>Actual2425!N128</f>
        <v>0.12122222199532748</v>
      </c>
      <c r="P23" s="10">
        <f>Actual2425!O128</f>
        <v>0.10584548253738522</v>
      </c>
      <c r="Q23" s="6">
        <f>SUM(E23:P23)</f>
        <v>1.787278662620658</v>
      </c>
    </row>
    <row r="24" spans="3:17"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"/>
    </row>
    <row r="25" spans="3:17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>
      <c r="D26" s="4" t="str">
        <f>D19</f>
        <v>Budget 25/26</v>
      </c>
      <c r="E26" s="134">
        <f>AVERAGE($E19:E19)</f>
        <v>0.14773578609194021</v>
      </c>
      <c r="F26" s="134">
        <f>AVERAGE($E19:F19)</f>
        <v>0.14773578609194021</v>
      </c>
      <c r="G26" s="134">
        <f>AVERAGE($E19:G19)</f>
        <v>0.14773578609194021</v>
      </c>
      <c r="H26" s="134">
        <f>AVERAGE($E19:H19)</f>
        <v>0.14773578609194021</v>
      </c>
      <c r="I26" s="134">
        <f>AVERAGE($E19:I19)</f>
        <v>0.14773578609194021</v>
      </c>
      <c r="J26" s="134">
        <f>AVERAGE($E19:J19)</f>
        <v>0.14773578609194019</v>
      </c>
      <c r="K26" s="134">
        <f>AVERAGE($E19:K19)</f>
        <v>0.14773578609194019</v>
      </c>
      <c r="L26" s="134">
        <f>AVERAGE($E19:L19)</f>
        <v>0.14773578609194019</v>
      </c>
      <c r="M26" s="134">
        <f>AVERAGE($E19:M19)</f>
        <v>0.14773578609194019</v>
      </c>
      <c r="N26" s="134">
        <f>AVERAGE($E19:N19)</f>
        <v>0.14773578609194019</v>
      </c>
      <c r="O26" s="134">
        <f>AVERAGE($E19:O19)</f>
        <v>0.14773578609194019</v>
      </c>
      <c r="P26" s="134">
        <f>AVERAGE($E19:P19)</f>
        <v>0.14773578609194019</v>
      </c>
      <c r="Q26" s="6"/>
    </row>
    <row r="27" spans="3:17">
      <c r="D27" s="4" t="str">
        <f>D20</f>
        <v>Actual 25/26</v>
      </c>
      <c r="E27" s="134">
        <f>AVERAGE($E20:E20)</f>
        <v>0.13457397699337512</v>
      </c>
      <c r="F27" s="134">
        <f>AVERAGE($E20:F20)</f>
        <v>0.11591443352081736</v>
      </c>
      <c r="G27" s="134">
        <f>AVERAGE($E20:G20)</f>
        <v>0.11852636452889063</v>
      </c>
      <c r="H27" s="134">
        <f>AVERAGE($E20:H20)</f>
        <v>0.13807365122245543</v>
      </c>
      <c r="I27" s="134">
        <f>AVERAGE($E20:I20)</f>
        <v>0.15401716587716466</v>
      </c>
      <c r="J27" s="134">
        <f>AVERAGE($E20:J20)</f>
        <v>0.15808031456427105</v>
      </c>
      <c r="K27" s="134">
        <f>AVERAGE($E20:K20)</f>
        <v>0.1502795239970689</v>
      </c>
      <c r="L27" s="134">
        <f>AVERAGE($E20:L20)</f>
        <v>0.15549745608047452</v>
      </c>
      <c r="M27" s="134" t="e">
        <f>AVERAGE($E20:M20)</f>
        <v>#DIV/0!</v>
      </c>
      <c r="N27" s="134" t="e">
        <f>AVERAGE($E20:N20)</f>
        <v>#DIV/0!</v>
      </c>
      <c r="O27" s="134" t="e">
        <f>AVERAGE($E20:O20)</f>
        <v>#DIV/0!</v>
      </c>
      <c r="P27" s="134" t="e">
        <f>AVERAGE($E20:P20)</f>
        <v>#DIV/0!</v>
      </c>
      <c r="Q27" s="6"/>
    </row>
    <row r="28" spans="3:17">
      <c r="D28" s="4" t="str">
        <f>D21</f>
        <v>Difference</v>
      </c>
      <c r="E28" s="134">
        <f>SUM($E21:E21)</f>
        <v>-1.3161809098565097E-2</v>
      </c>
      <c r="F28" s="134">
        <f>SUM($E21:F21)</f>
        <v>-6.3642705142245709E-2</v>
      </c>
      <c r="G28" s="134">
        <f>SUM($E21:G21)</f>
        <v>-8.7628264689148763E-2</v>
      </c>
      <c r="H28" s="134">
        <f>SUM($E21:H21)</f>
        <v>-3.8648539477939128E-2</v>
      </c>
      <c r="I28" s="134">
        <f>SUM($E21:I21)</f>
        <v>3.1406898926122126E-2</v>
      </c>
      <c r="J28" s="134">
        <f>SUM($E21:J21)</f>
        <v>6.2067170833984983E-2</v>
      </c>
      <c r="K28" s="134">
        <f>SUM($E21:K21)</f>
        <v>1.7806165335900681E-2</v>
      </c>
      <c r="L28" s="134">
        <f>SUM($E21:L21)</f>
        <v>6.2093359908274443E-2</v>
      </c>
      <c r="M28" s="134" t="e">
        <f>SUM($E21:M21)</f>
        <v>#DIV/0!</v>
      </c>
      <c r="N28" s="134" t="e">
        <f>SUM($E21:N21)</f>
        <v>#DIV/0!</v>
      </c>
      <c r="O28" s="134" t="e">
        <f>SUM($E21:O21)</f>
        <v>#DIV/0!</v>
      </c>
      <c r="P28" s="134" t="e">
        <f>SUM($E21:P21)</f>
        <v>#DIV/0!</v>
      </c>
      <c r="Q28" s="6"/>
    </row>
    <row r="29" spans="3:17">
      <c r="D29" s="4" t="str">
        <f>D22</f>
        <v>% realisation</v>
      </c>
      <c r="E29" s="10">
        <f>E27/E26</f>
        <v>0.91090981104351976</v>
      </c>
      <c r="F29" s="10">
        <f t="shared" ref="F29:P29" si="3">F27/F26</f>
        <v>0.78460633396352919</v>
      </c>
      <c r="G29" s="10">
        <f t="shared" si="3"/>
        <v>0.80228607884570557</v>
      </c>
      <c r="H29" s="10">
        <f t="shared" si="3"/>
        <v>0.93459854836070821</v>
      </c>
      <c r="I29" s="10">
        <f t="shared" si="3"/>
        <v>1.0425176590681648</v>
      </c>
      <c r="J29" s="10">
        <f t="shared" si="3"/>
        <v>1.070020465223593</v>
      </c>
      <c r="K29" s="10">
        <f t="shared" si="3"/>
        <v>1.0172181566323115</v>
      </c>
      <c r="L29" s="10">
        <f t="shared" si="3"/>
        <v>1.0525375076266492</v>
      </c>
      <c r="M29" s="10" t="e">
        <f t="shared" si="3"/>
        <v>#DIV/0!</v>
      </c>
      <c r="N29" s="10" t="e">
        <f t="shared" si="3"/>
        <v>#DIV/0!</v>
      </c>
      <c r="O29" s="10" t="e">
        <f t="shared" si="3"/>
        <v>#DIV/0!</v>
      </c>
      <c r="P29" s="10" t="e">
        <f t="shared" si="3"/>
        <v>#DIV/0!</v>
      </c>
      <c r="Q29" s="6"/>
    </row>
    <row r="30" spans="3:17">
      <c r="D30" s="4" t="str">
        <f>D23</f>
        <v>Actual 24/25</v>
      </c>
      <c r="E30" s="10">
        <f>SUM($E23:E23)</f>
        <v>0.12150073719065455</v>
      </c>
      <c r="F30" s="10">
        <f>AVERAGE($E23:F23)</f>
        <v>0.12672115652256327</v>
      </c>
      <c r="G30" s="10">
        <f>AVERAGE($E23:G23)</f>
        <v>0.12383309521332996</v>
      </c>
      <c r="H30" s="10">
        <f>AVERAGE($E23:H23)</f>
        <v>0.13056656196343366</v>
      </c>
      <c r="I30" s="10">
        <f>AVERAGE($E23:I23)</f>
        <v>0.13979478378357371</v>
      </c>
      <c r="J30" s="10">
        <f>AVERAGE($E23:J23)</f>
        <v>0.15214391788300258</v>
      </c>
      <c r="K30" s="10">
        <f>AVERAGE($E23:K23)</f>
        <v>0.15531008155851905</v>
      </c>
      <c r="L30" s="10">
        <f>AVERAGE($E23:L23)</f>
        <v>0.15804979721659898</v>
      </c>
      <c r="M30" s="10">
        <f>AVERAGE($E23:M23)</f>
        <v>0.15680573275120419</v>
      </c>
      <c r="N30" s="10">
        <f>AVERAGE($E23:N23)</f>
        <v>0.15602109580879456</v>
      </c>
      <c r="O30" s="10">
        <f>AVERAGE($E23:O23)</f>
        <v>0.15285756182575208</v>
      </c>
      <c r="P30" s="10">
        <f>AVERAGE($E23:P23)</f>
        <v>0.14893988855172149</v>
      </c>
      <c r="Q30" s="6"/>
    </row>
    <row r="31" spans="3:17">
      <c r="D31" s="4" t="str">
        <f>'KPI 1a'!D30</f>
        <v>Actual 24/25</v>
      </c>
    </row>
  </sheetData>
  <mergeCells count="2">
    <mergeCell ref="J4:Q8"/>
    <mergeCell ref="J10:Q15"/>
  </mergeCells>
  <conditionalFormatting sqref="C3">
    <cfRule type="expression" dxfId="101" priority="2">
      <formula>S4&lt;S6</formula>
    </cfRule>
  </conditionalFormatting>
  <conditionalFormatting sqref="C4">
    <cfRule type="expression" dxfId="100" priority="1">
      <formula>AND(S4&gt;=S6,S4&lt;S5)</formula>
    </cfRule>
  </conditionalFormatting>
  <conditionalFormatting sqref="C5">
    <cfRule type="expression" dxfId="99" priority="3">
      <formula>S4&gt;=S5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84129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6">
    <tabColor rgb="FFFFC000"/>
  </sheetPr>
  <dimension ref="A1:S30"/>
  <sheetViews>
    <sheetView zoomScale="90" zoomScaleNormal="90" zoomScalePageLayoutView="90" workbookViewId="0">
      <pane ySplit="2" topLeftCell="A9" activePane="bottomLeft" state="frozen"/>
      <selection activeCell="G24" sqref="G24"/>
      <selection pane="bottomLeft" activeCell="L1" sqref="L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19" ht="21">
      <c r="A1" s="5" t="s">
        <v>5</v>
      </c>
      <c r="B1" s="5" t="str">
        <f>'Dashboard Production Quality'!A151</f>
        <v>18e</v>
      </c>
      <c r="C1" s="5" t="str">
        <f>'Dashboard Production Quality'!B151</f>
        <v>Power (pump) efficiency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19">
      <c r="A2" s="4" t="s">
        <v>15</v>
      </c>
      <c r="C2" s="4" t="s">
        <v>46</v>
      </c>
      <c r="R2" s="7"/>
    </row>
    <row r="3" spans="1:19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>
      <c r="C4" s="2" t="s">
        <v>6</v>
      </c>
      <c r="E4" s="11"/>
      <c r="F4" s="11"/>
      <c r="G4" s="11"/>
      <c r="H4" s="11"/>
      <c r="I4" s="11"/>
      <c r="J4" s="205"/>
      <c r="K4" s="206"/>
      <c r="L4" s="206"/>
      <c r="M4" s="206"/>
      <c r="N4" s="206"/>
      <c r="O4" s="206"/>
      <c r="P4" s="206"/>
      <c r="Q4" s="207"/>
      <c r="R4" s="4" t="s">
        <v>26</v>
      </c>
      <c r="S4" s="56">
        <f>INDEX(E27:P27,Actual_month)</f>
        <v>1.2107085241569155</v>
      </c>
    </row>
    <row r="5" spans="1:19" ht="25.5" customHeight="1">
      <c r="C5" s="2" t="s">
        <v>6</v>
      </c>
      <c r="E5" s="11"/>
      <c r="F5" s="11"/>
      <c r="G5" s="11"/>
      <c r="H5" s="11"/>
      <c r="I5" s="11"/>
      <c r="J5" s="208"/>
      <c r="K5" s="209"/>
      <c r="L5" s="209"/>
      <c r="M5" s="209"/>
      <c r="N5" s="209"/>
      <c r="O5" s="209"/>
      <c r="P5" s="209"/>
      <c r="Q5" s="210"/>
      <c r="R5" s="4" t="s">
        <v>27</v>
      </c>
      <c r="S5" s="54">
        <f>INDEX(E26:P26,Actual_month)</f>
        <v>1.2097847915581446</v>
      </c>
    </row>
    <row r="6" spans="1:19">
      <c r="J6" s="208"/>
      <c r="K6" s="209"/>
      <c r="L6" s="209"/>
      <c r="M6" s="209"/>
      <c r="N6" s="209"/>
      <c r="O6" s="209"/>
      <c r="P6" s="209"/>
      <c r="Q6" s="210"/>
      <c r="R6" s="7">
        <v>0.9</v>
      </c>
      <c r="S6" s="54">
        <f>+S5/R6</f>
        <v>1.3442053239534939</v>
      </c>
    </row>
    <row r="7" spans="1:19">
      <c r="J7" s="208"/>
      <c r="K7" s="209"/>
      <c r="L7" s="209"/>
      <c r="M7" s="209"/>
      <c r="N7" s="209"/>
      <c r="O7" s="209"/>
      <c r="P7" s="209"/>
      <c r="Q7" s="210"/>
    </row>
    <row r="8" spans="1:19" ht="15" thickBot="1">
      <c r="J8" s="211"/>
      <c r="K8" s="212"/>
      <c r="L8" s="212"/>
      <c r="M8" s="212"/>
      <c r="N8" s="212"/>
      <c r="O8" s="212"/>
      <c r="P8" s="212"/>
      <c r="Q8" s="213"/>
    </row>
    <row r="9" spans="1:19" ht="15" thickBot="1">
      <c r="J9" s="4" t="s">
        <v>14</v>
      </c>
    </row>
    <row r="10" spans="1:19">
      <c r="J10" s="205"/>
      <c r="K10" s="206"/>
      <c r="L10" s="206"/>
      <c r="M10" s="206"/>
      <c r="N10" s="206"/>
      <c r="O10" s="206"/>
      <c r="P10" s="206"/>
      <c r="Q10" s="207"/>
    </row>
    <row r="11" spans="1:19">
      <c r="J11" s="208"/>
      <c r="K11" s="209"/>
      <c r="L11" s="209"/>
      <c r="M11" s="209"/>
      <c r="N11" s="209"/>
      <c r="O11" s="209"/>
      <c r="P11" s="209"/>
      <c r="Q11" s="210"/>
    </row>
    <row r="12" spans="1:19">
      <c r="J12" s="208"/>
      <c r="K12" s="209"/>
      <c r="L12" s="209"/>
      <c r="M12" s="209"/>
      <c r="N12" s="209"/>
      <c r="O12" s="209"/>
      <c r="P12" s="209"/>
      <c r="Q12" s="210"/>
    </row>
    <row r="13" spans="1:19">
      <c r="J13" s="208"/>
      <c r="K13" s="209"/>
      <c r="L13" s="209"/>
      <c r="M13" s="209"/>
      <c r="N13" s="209"/>
      <c r="O13" s="209"/>
      <c r="P13" s="209"/>
      <c r="Q13" s="210"/>
    </row>
    <row r="14" spans="1:19">
      <c r="J14" s="208"/>
      <c r="K14" s="209"/>
      <c r="L14" s="209"/>
      <c r="M14" s="209"/>
      <c r="N14" s="209"/>
      <c r="O14" s="209"/>
      <c r="P14" s="209"/>
      <c r="Q14" s="210"/>
    </row>
    <row r="15" spans="1:19" ht="15" thickBot="1">
      <c r="J15" s="211"/>
      <c r="K15" s="212"/>
      <c r="L15" s="212"/>
      <c r="M15" s="212"/>
      <c r="N15" s="212"/>
      <c r="O15" s="212"/>
      <c r="P15" s="212"/>
      <c r="Q15" s="213"/>
    </row>
    <row r="18" spans="3:17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/>
    </row>
    <row r="19" spans="3:17">
      <c r="D19" s="4" t="str">
        <f>'KPI 1a'!D19</f>
        <v>Budget 25/26</v>
      </c>
      <c r="E19" s="54">
        <f>Budget2526!E138</f>
        <v>1.2468605442955827</v>
      </c>
      <c r="F19" s="54">
        <f>Budget2526!F138</f>
        <v>1.2406730358135698</v>
      </c>
      <c r="G19" s="54">
        <f>Budget2526!G138</f>
        <v>1.2340699882914403</v>
      </c>
      <c r="H19" s="54">
        <f>Budget2526!H138</f>
        <v>1.2153751305159148</v>
      </c>
      <c r="I19" s="54">
        <f>Budget2526!I138</f>
        <v>1.1991042876642464</v>
      </c>
      <c r="J19" s="54">
        <f>Budget2526!J138</f>
        <v>1.2083819624610144</v>
      </c>
      <c r="K19" s="54">
        <f>Budget2526!K138</f>
        <v>1.1722820556626139</v>
      </c>
      <c r="L19" s="54">
        <f>Budget2526!L138</f>
        <v>1.1615313277607739</v>
      </c>
      <c r="M19" s="54">
        <f>Budget2526!M138</f>
        <v>1.15257945412652</v>
      </c>
      <c r="N19" s="54">
        <f>Budget2526!N138</f>
        <v>1.1470605657264115</v>
      </c>
      <c r="O19" s="54">
        <f>Budget2526!O138</f>
        <v>1.1417398207153342</v>
      </c>
      <c r="P19" s="54">
        <f>Budget2526!P138</f>
        <v>1.1367944110631742</v>
      </c>
      <c r="Q19" s="54"/>
    </row>
    <row r="20" spans="3:17">
      <c r="D20" s="4" t="str">
        <f>'KPI 1a'!D20</f>
        <v>Actual 25/26</v>
      </c>
      <c r="E20" s="54">
        <f>'ACTUAL 2526'!D138</f>
        <v>1.2264324045527306</v>
      </c>
      <c r="F20" s="54">
        <f>'ACTUAL 2526'!E138</f>
        <v>1.0712352596805219</v>
      </c>
      <c r="G20" s="54">
        <f>'ACTUAL 2526'!F138</f>
        <v>1.1711631238917313</v>
      </c>
      <c r="H20" s="54">
        <f>'ACTUAL 2526'!G138</f>
        <v>1.1616310408414896</v>
      </c>
      <c r="I20" s="54">
        <f>'ACTUAL 2526'!H138</f>
        <v>1.2109228652039639</v>
      </c>
      <c r="J20" s="54">
        <f>'ACTUAL 2526'!I138</f>
        <v>1.1565602301366065</v>
      </c>
      <c r="K20" s="54">
        <f>'ACTUAL 2526'!J138</f>
        <v>1.440259962801258</v>
      </c>
      <c r="L20" s="54">
        <f>'ACTUAL 2526'!K138</f>
        <v>1.2474633061470242</v>
      </c>
      <c r="M20" s="54" t="e">
        <f>'ACTUAL 2526'!L138</f>
        <v>#DIV/0!</v>
      </c>
      <c r="N20" s="54" t="e">
        <f>'ACTUAL 2526'!M138</f>
        <v>#DIV/0!</v>
      </c>
      <c r="O20" s="54" t="e">
        <f>'ACTUAL 2526'!N138</f>
        <v>#DIV/0!</v>
      </c>
      <c r="P20" s="54" t="e">
        <f>'ACTUAL 2526'!O138</f>
        <v>#DIV/0!</v>
      </c>
      <c r="Q20" s="54"/>
    </row>
    <row r="21" spans="3:17">
      <c r="D21" s="4" t="str">
        <f>'KPI 1a'!D21</f>
        <v>Difference</v>
      </c>
      <c r="E21" s="54">
        <f>IF(E20=0,0,E20-E19)</f>
        <v>-2.0428139742852069E-2</v>
      </c>
      <c r="F21" s="54">
        <f t="shared" ref="F21:P21" si="0">IF(F20=0,0,F20-F19)</f>
        <v>-0.16943777613304789</v>
      </c>
      <c r="G21" s="54">
        <f t="shared" si="0"/>
        <v>-6.290686439970905E-2</v>
      </c>
      <c r="H21" s="54">
        <f t="shared" si="0"/>
        <v>-5.3744089674425233E-2</v>
      </c>
      <c r="I21" s="54">
        <f t="shared" si="0"/>
        <v>1.181857753971749E-2</v>
      </c>
      <c r="J21" s="54">
        <f t="shared" si="0"/>
        <v>-5.1821732324407899E-2</v>
      </c>
      <c r="K21" s="54">
        <f t="shared" si="0"/>
        <v>0.26797790713864411</v>
      </c>
      <c r="L21" s="54">
        <f t="shared" si="0"/>
        <v>8.5931978386250218E-2</v>
      </c>
      <c r="M21" s="54" t="e">
        <f t="shared" si="0"/>
        <v>#DIV/0!</v>
      </c>
      <c r="N21" s="54" t="e">
        <f t="shared" si="0"/>
        <v>#DIV/0!</v>
      </c>
      <c r="O21" s="54" t="e">
        <f t="shared" si="0"/>
        <v>#DIV/0!</v>
      </c>
      <c r="P21" s="54" t="e">
        <f t="shared" si="0"/>
        <v>#DIV/0!</v>
      </c>
      <c r="Q21" s="54"/>
    </row>
    <row r="22" spans="3:17">
      <c r="D22" s="4" t="str">
        <f>'KPI 1a'!D22</f>
        <v>% realisation</v>
      </c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</row>
    <row r="23" spans="3:17">
      <c r="D23" s="4" t="str">
        <f>'KPI 1a'!D23</f>
        <v>Actual 24/25</v>
      </c>
      <c r="E23" s="54">
        <f>Actual2425!D126</f>
        <v>1.0232327224489142</v>
      </c>
      <c r="F23" s="54">
        <f>Actual2425!E126</f>
        <v>1.0265345274222017</v>
      </c>
      <c r="G23" s="54">
        <f>Actual2425!F126</f>
        <v>1.2170884975484579</v>
      </c>
      <c r="H23" s="54">
        <f>Actual2425!G126</f>
        <v>1.2428944236328408</v>
      </c>
      <c r="I23" s="54">
        <f>Actual2425!H126</f>
        <v>1.2878993449923122</v>
      </c>
      <c r="J23" s="54">
        <f>Actual2425!I126</f>
        <v>1.2883372087209466</v>
      </c>
      <c r="K23" s="54">
        <f>Actual2425!J126</f>
        <v>1.1015017137822185</v>
      </c>
      <c r="L23" s="54">
        <f>Actual2425!K126</f>
        <v>1.1999064365822589</v>
      </c>
      <c r="M23" s="54">
        <f>Actual2425!L126</f>
        <v>1.1272150067418862</v>
      </c>
      <c r="N23" s="54">
        <f>Actual2425!M126</f>
        <v>1.1998743769418954</v>
      </c>
      <c r="O23" s="54">
        <f>Actual2425!N126</f>
        <v>1.0563044815117009</v>
      </c>
      <c r="P23" s="54">
        <f>Actual2425!O126</f>
        <v>1.1577271358060435</v>
      </c>
      <c r="Q23" s="54"/>
    </row>
    <row r="24" spans="3:17"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</row>
    <row r="25" spans="3:17">
      <c r="C25" s="8" t="s">
        <v>4</v>
      </c>
      <c r="E25" s="12">
        <f>E18</f>
        <v>45839</v>
      </c>
      <c r="F25" s="12">
        <f t="shared" ref="F25:P25" si="1">F18</f>
        <v>45870</v>
      </c>
      <c r="G25" s="12">
        <f t="shared" si="1"/>
        <v>45901</v>
      </c>
      <c r="H25" s="12">
        <f t="shared" si="1"/>
        <v>45931</v>
      </c>
      <c r="I25" s="12">
        <f t="shared" si="1"/>
        <v>45962</v>
      </c>
      <c r="J25" s="12">
        <f t="shared" si="1"/>
        <v>45992</v>
      </c>
      <c r="K25" s="12">
        <f t="shared" si="1"/>
        <v>46023</v>
      </c>
      <c r="L25" s="12">
        <f t="shared" si="1"/>
        <v>46054</v>
      </c>
      <c r="M25" s="12">
        <f t="shared" si="1"/>
        <v>46082</v>
      </c>
      <c r="N25" s="12">
        <f t="shared" si="1"/>
        <v>46113</v>
      </c>
      <c r="O25" s="12">
        <f t="shared" si="1"/>
        <v>46143</v>
      </c>
      <c r="P25" s="12">
        <f t="shared" si="1"/>
        <v>46174</v>
      </c>
    </row>
    <row r="26" spans="3:17">
      <c r="D26" s="4" t="str">
        <f>D19</f>
        <v>Budget 25/26</v>
      </c>
      <c r="E26" s="54">
        <f>+E19</f>
        <v>1.2468605442955827</v>
      </c>
      <c r="F26" s="54">
        <f>AVERAGE($E19:F19)</f>
        <v>1.2437667900545764</v>
      </c>
      <c r="G26" s="54">
        <f>AVERAGE($E19:G19)</f>
        <v>1.2405345228001978</v>
      </c>
      <c r="H26" s="54">
        <f>AVERAGE($E19:H19)</f>
        <v>1.2342446747291271</v>
      </c>
      <c r="I26" s="54">
        <f>AVERAGE($E19:I19)</f>
        <v>1.2272165973161511</v>
      </c>
      <c r="J26" s="54">
        <f>AVERAGE($E19:J19)</f>
        <v>1.2240774915069614</v>
      </c>
      <c r="K26" s="54">
        <f>AVERAGE($E19:K19)</f>
        <v>1.2166781435291976</v>
      </c>
      <c r="L26" s="54">
        <f>AVERAGE($E19:L19)</f>
        <v>1.2097847915581446</v>
      </c>
      <c r="M26" s="54">
        <f>AVERAGE($E19:M19)</f>
        <v>1.2034286429546308</v>
      </c>
      <c r="N26" s="54">
        <f>AVERAGE($E19:N19)</f>
        <v>1.1977918352318089</v>
      </c>
      <c r="O26" s="54">
        <f>AVERAGE($E19:O19)</f>
        <v>1.1926961975484929</v>
      </c>
      <c r="P26" s="54">
        <f>AVERAGE($E19:P19)</f>
        <v>1.188037715341383</v>
      </c>
    </row>
    <row r="27" spans="3:17">
      <c r="D27" s="4" t="str">
        <f>D20</f>
        <v>Actual 25/26</v>
      </c>
      <c r="E27" s="54">
        <f>+E20</f>
        <v>1.2264324045527306</v>
      </c>
      <c r="F27" s="54">
        <f>AVERAGE($E20:F20)</f>
        <v>1.1488338321166263</v>
      </c>
      <c r="G27" s="54">
        <f>AVERAGE($E20:G20)</f>
        <v>1.1562769293749946</v>
      </c>
      <c r="H27" s="54">
        <f>AVERAGE($E20:H20)</f>
        <v>1.1576154572416182</v>
      </c>
      <c r="I27" s="54">
        <f>AVERAGE($E20:I20)</f>
        <v>1.1682769388340872</v>
      </c>
      <c r="J27" s="54">
        <f>AVERAGE($E20:J20)</f>
        <v>1.1663241540511737</v>
      </c>
      <c r="K27" s="54">
        <f>AVERAGE($E20:K20)</f>
        <v>1.2054578410154715</v>
      </c>
      <c r="L27" s="54">
        <f>AVERAGE($E20:L20)</f>
        <v>1.2107085241569155</v>
      </c>
      <c r="M27" s="54" t="e">
        <f>AVERAGE($E20:M20)</f>
        <v>#DIV/0!</v>
      </c>
      <c r="N27" s="54" t="e">
        <f>AVERAGE($E20:N20)</f>
        <v>#DIV/0!</v>
      </c>
      <c r="O27" s="54" t="e">
        <f>AVERAGE($E20:O20)</f>
        <v>#DIV/0!</v>
      </c>
      <c r="P27" s="54" t="e">
        <f>AVERAGE($E20:P20)</f>
        <v>#DIV/0!</v>
      </c>
    </row>
    <row r="28" spans="3:17">
      <c r="D28" s="4" t="str">
        <f>D21</f>
        <v>Difference</v>
      </c>
      <c r="E28" s="54">
        <f>SUM($E21:E21)</f>
        <v>-2.0428139742852069E-2</v>
      </c>
      <c r="F28" s="54">
        <f>SUM($E21:F21)</f>
        <v>-0.18986591587589996</v>
      </c>
      <c r="G28" s="54">
        <f>SUM($E21:G21)</f>
        <v>-0.25277278027560901</v>
      </c>
      <c r="H28" s="54">
        <f>SUM($E21:H21)</f>
        <v>-0.30651686995003424</v>
      </c>
      <c r="I28" s="54">
        <f>SUM($E21:I21)</f>
        <v>-0.29469829241031675</v>
      </c>
      <c r="J28" s="54">
        <f>SUM($E21:J21)</f>
        <v>-0.34652002473472465</v>
      </c>
      <c r="K28" s="54">
        <f>SUM($E21:K21)</f>
        <v>-7.8542117596080541E-2</v>
      </c>
      <c r="L28" s="54">
        <f>SUM($E21:L21)</f>
        <v>7.3898607901696778E-3</v>
      </c>
      <c r="M28" s="54" t="e">
        <f>SUM($E21:M21)</f>
        <v>#DIV/0!</v>
      </c>
      <c r="N28" s="54" t="e">
        <f>SUM($E21:N21)</f>
        <v>#DIV/0!</v>
      </c>
      <c r="O28" s="54" t="e">
        <f>SUM($E21:O21)</f>
        <v>#DIV/0!</v>
      </c>
      <c r="P28" s="54" t="e">
        <f>SUM($E21:P21)</f>
        <v>#DIV/0!</v>
      </c>
    </row>
    <row r="29" spans="3:17">
      <c r="D29" s="4" t="str">
        <f>D22</f>
        <v>% realisation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spans="3:17">
      <c r="D30" s="4" t="str">
        <f>'KPI 1a'!D30</f>
        <v>Actual 24/25</v>
      </c>
      <c r="E30" s="55">
        <f>+E23</f>
        <v>1.0232327224489142</v>
      </c>
      <c r="F30" s="55">
        <f>AVERAGE($E23:F23)</f>
        <v>1.024883624935558</v>
      </c>
      <c r="G30" s="55">
        <f>AVERAGE($E23:G23)</f>
        <v>1.0889519158065246</v>
      </c>
      <c r="H30" s="55">
        <f>AVERAGE($E23:H23)</f>
        <v>1.1274375427631036</v>
      </c>
      <c r="I30" s="55">
        <f>AVERAGE($E23:I23)</f>
        <v>1.1595299032089454</v>
      </c>
      <c r="J30" s="55">
        <f>AVERAGE($E23:J23)</f>
        <v>1.1809977874609456</v>
      </c>
      <c r="K30" s="55">
        <f>AVERAGE($E23:K23)</f>
        <v>1.1696412055068417</v>
      </c>
      <c r="L30" s="55">
        <f>AVERAGE($E23:L23)</f>
        <v>1.1734243593912688</v>
      </c>
      <c r="M30" s="55">
        <f>AVERAGE($E23:M23)</f>
        <v>1.1682899868746708</v>
      </c>
      <c r="N30" s="55">
        <f>AVERAGE($E23:N23)</f>
        <v>1.1714484258813933</v>
      </c>
      <c r="O30" s="55">
        <f>AVERAGE($E23:O23)</f>
        <v>1.1609807945750577</v>
      </c>
      <c r="P30" s="55">
        <f>AVERAGE($E23:P23)</f>
        <v>1.1607096563443065</v>
      </c>
    </row>
  </sheetData>
  <mergeCells count="2">
    <mergeCell ref="J4:Q8"/>
    <mergeCell ref="J10:Q15"/>
  </mergeCells>
  <conditionalFormatting sqref="C3">
    <cfRule type="expression" dxfId="98" priority="2">
      <formula>S4&gt;S6</formula>
    </cfRule>
  </conditionalFormatting>
  <conditionalFormatting sqref="C4">
    <cfRule type="expression" dxfId="97" priority="1">
      <formula>AND(S4&gt;S5,S4&lt;=S6)</formula>
    </cfRule>
  </conditionalFormatting>
  <conditionalFormatting sqref="C5">
    <cfRule type="expression" dxfId="96" priority="3">
      <formula>S4&lt;=S5</formula>
    </cfRule>
  </conditionalFormatting>
  <hyperlinks>
    <hyperlink ref="L1" location="'Dashboard Production Quality'!A1" display="Dashboard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9025" r:id="rId4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9">
    <tabColor rgb="FFFFC000"/>
  </sheetPr>
  <dimension ref="A1:S30"/>
  <sheetViews>
    <sheetView zoomScale="90" zoomScaleNormal="90" zoomScalePageLayoutView="90" workbookViewId="0">
      <pane ySplit="2" topLeftCell="A9" activePane="bottomLeft" state="frozen"/>
      <selection activeCell="G24" sqref="G24"/>
      <selection pane="bottomLeft" activeCell="L1" sqref="L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5" width="11.453125" style="4" bestFit="1" customWidth="1"/>
    <col min="6" max="16" width="11.1796875" style="4" customWidth="1"/>
    <col min="17" max="17" width="12" style="4" bestFit="1" customWidth="1"/>
    <col min="18" max="18" width="9.1796875" style="4" customWidth="1"/>
    <col min="19" max="19" width="9.54296875" style="4" bestFit="1" customWidth="1"/>
    <col min="20" max="16384" width="9.1796875" style="4"/>
  </cols>
  <sheetData>
    <row r="1" spans="1:19" ht="21">
      <c r="A1" s="5" t="s">
        <v>5</v>
      </c>
      <c r="B1" s="5" t="str">
        <f>+'Dashboard Production Quality'!A152</f>
        <v>18f</v>
      </c>
      <c r="C1" s="5" t="str">
        <f>+'Dashboard Production Quality'!B152</f>
        <v>Power costs per m3 water produced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19">
      <c r="A2" s="4" t="s">
        <v>15</v>
      </c>
      <c r="C2" s="4" t="s">
        <v>36</v>
      </c>
      <c r="R2" s="7"/>
    </row>
    <row r="3" spans="1:19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>
      <c r="C4" s="2" t="s">
        <v>6</v>
      </c>
      <c r="E4" s="11"/>
      <c r="F4" s="11"/>
      <c r="G4" s="11"/>
      <c r="H4" s="11"/>
      <c r="I4" s="11"/>
      <c r="J4" s="205"/>
      <c r="K4" s="206"/>
      <c r="L4" s="206"/>
      <c r="M4" s="206"/>
      <c r="N4" s="206"/>
      <c r="O4" s="206"/>
      <c r="P4" s="206"/>
      <c r="Q4" s="207"/>
      <c r="R4" s="4" t="s">
        <v>26</v>
      </c>
      <c r="S4" s="6">
        <f>INDEX(E27:P27,Actual_month)</f>
        <v>32.743586997754271</v>
      </c>
    </row>
    <row r="5" spans="1:19" ht="25.5" customHeight="1">
      <c r="C5" s="2" t="s">
        <v>6</v>
      </c>
      <c r="E5" s="11"/>
      <c r="F5" s="11"/>
      <c r="G5" s="11"/>
      <c r="H5" s="11"/>
      <c r="I5" s="11"/>
      <c r="J5" s="208"/>
      <c r="K5" s="209"/>
      <c r="L5" s="209"/>
      <c r="M5" s="209"/>
      <c r="N5" s="209"/>
      <c r="O5" s="209"/>
      <c r="P5" s="209"/>
      <c r="Q5" s="210"/>
      <c r="R5" s="4" t="s">
        <v>27</v>
      </c>
      <c r="S5" s="6">
        <f>INDEX(E26:P26,Actual_month)</f>
        <v>30.950947008734957</v>
      </c>
    </row>
    <row r="6" spans="1:19">
      <c r="J6" s="208"/>
      <c r="K6" s="209"/>
      <c r="L6" s="209"/>
      <c r="M6" s="209"/>
      <c r="N6" s="209"/>
      <c r="O6" s="209"/>
      <c r="P6" s="209"/>
      <c r="Q6" s="210"/>
      <c r="R6" s="7">
        <v>0.9</v>
      </c>
      <c r="S6" s="6">
        <f>+S5/R6</f>
        <v>34.389941120816616</v>
      </c>
    </row>
    <row r="7" spans="1:19">
      <c r="J7" s="208"/>
      <c r="K7" s="209"/>
      <c r="L7" s="209"/>
      <c r="M7" s="209"/>
      <c r="N7" s="209"/>
      <c r="O7" s="209"/>
      <c r="P7" s="209"/>
      <c r="Q7" s="210"/>
    </row>
    <row r="8" spans="1:19" ht="15" thickBot="1">
      <c r="J8" s="211"/>
      <c r="K8" s="212"/>
      <c r="L8" s="212"/>
      <c r="M8" s="212"/>
      <c r="N8" s="212"/>
      <c r="O8" s="212"/>
      <c r="P8" s="212"/>
      <c r="Q8" s="213"/>
    </row>
    <row r="9" spans="1:19" ht="15" thickBot="1">
      <c r="J9" s="4" t="s">
        <v>14</v>
      </c>
    </row>
    <row r="10" spans="1:19" ht="15" customHeight="1">
      <c r="J10" s="205"/>
      <c r="K10" s="206"/>
      <c r="L10" s="206"/>
      <c r="M10" s="206"/>
      <c r="N10" s="206"/>
      <c r="O10" s="206"/>
      <c r="P10" s="206"/>
      <c r="Q10" s="207"/>
    </row>
    <row r="11" spans="1:19">
      <c r="J11" s="208"/>
      <c r="K11" s="209"/>
      <c r="L11" s="209"/>
      <c r="M11" s="209"/>
      <c r="N11" s="209"/>
      <c r="O11" s="209"/>
      <c r="P11" s="209"/>
      <c r="Q11" s="210"/>
    </row>
    <row r="12" spans="1:19">
      <c r="J12" s="208"/>
      <c r="K12" s="209"/>
      <c r="L12" s="209"/>
      <c r="M12" s="209"/>
      <c r="N12" s="209"/>
      <c r="O12" s="209"/>
      <c r="P12" s="209"/>
      <c r="Q12" s="210"/>
    </row>
    <row r="13" spans="1:19">
      <c r="J13" s="208"/>
      <c r="K13" s="209"/>
      <c r="L13" s="209"/>
      <c r="M13" s="209"/>
      <c r="N13" s="209"/>
      <c r="O13" s="209"/>
      <c r="P13" s="209"/>
      <c r="Q13" s="210"/>
    </row>
    <row r="14" spans="1:19">
      <c r="J14" s="208"/>
      <c r="K14" s="209"/>
      <c r="L14" s="209"/>
      <c r="M14" s="209"/>
      <c r="N14" s="209"/>
      <c r="O14" s="209"/>
      <c r="P14" s="209"/>
      <c r="Q14" s="210"/>
    </row>
    <row r="15" spans="1:19" ht="15" thickBot="1">
      <c r="J15" s="211"/>
      <c r="K15" s="212"/>
      <c r="L15" s="212"/>
      <c r="M15" s="212"/>
      <c r="N15" s="212"/>
      <c r="O15" s="212"/>
      <c r="P15" s="212"/>
      <c r="Q15" s="213"/>
    </row>
    <row r="18" spans="3:17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 t="s">
        <v>0</v>
      </c>
    </row>
    <row r="19" spans="3:17">
      <c r="D19" s="4" t="str">
        <f>'KPI 1a'!D19</f>
        <v>Budget 25/26</v>
      </c>
      <c r="E19" s="6">
        <f>Budget2526!E139</f>
        <v>31.287126887099898</v>
      </c>
      <c r="F19" s="6">
        <f>Budget2526!F139</f>
        <v>31.258346069876513</v>
      </c>
      <c r="G19" s="6">
        <f>Budget2526!G139</f>
        <v>31.136915565721083</v>
      </c>
      <c r="H19" s="6">
        <f>Budget2526!H139</f>
        <v>31.038503952459422</v>
      </c>
      <c r="I19" s="6">
        <f>Budget2526!I139</f>
        <v>30.908830775412799</v>
      </c>
      <c r="J19" s="6">
        <f>Budget2526!J139</f>
        <v>30.748718582897062</v>
      </c>
      <c r="K19" s="6">
        <f>Budget2526!K139</f>
        <v>30.668071502999933</v>
      </c>
      <c r="L19" s="6">
        <f>Budget2526!L139</f>
        <v>30.561062733412925</v>
      </c>
      <c r="M19" s="6">
        <f>Budget2526!M139</f>
        <v>30.414355368468357</v>
      </c>
      <c r="N19" s="6">
        <f>Budget2526!N139</f>
        <v>30.306709570416977</v>
      </c>
      <c r="O19" s="6">
        <f>Budget2526!O139</f>
        <v>30.196989516736068</v>
      </c>
      <c r="P19" s="6">
        <f>Budget2526!P139</f>
        <v>30.020546649446622</v>
      </c>
      <c r="Q19" s="6"/>
    </row>
    <row r="20" spans="3:17">
      <c r="D20" s="4" t="str">
        <f>'KPI 1a'!D20</f>
        <v>Actual 25/26</v>
      </c>
      <c r="E20" s="6">
        <f>'ACTUAL 2526'!D139</f>
        <v>37.279461534556255</v>
      </c>
      <c r="F20" s="6">
        <f>'ACTUAL 2526'!E139</f>
        <v>30.576203593178587</v>
      </c>
      <c r="G20" s="6">
        <f>'ACTUAL 2526'!F139</f>
        <v>30.794835346089389</v>
      </c>
      <c r="H20" s="6">
        <f>'ACTUAL 2526'!G139</f>
        <v>29.030333598844845</v>
      </c>
      <c r="I20" s="6">
        <f>'ACTUAL 2526'!H139</f>
        <v>35.184933055336934</v>
      </c>
      <c r="J20" s="6">
        <f>'ACTUAL 2526'!I139</f>
        <v>38.666041482024291</v>
      </c>
      <c r="K20" s="6">
        <f>'ACTUAL 2526'!J139</f>
        <v>25.487914799887193</v>
      </c>
      <c r="L20" s="6">
        <f>'ACTUAL 2526'!K139</f>
        <v>34.928972572116677</v>
      </c>
      <c r="M20" s="6" t="e">
        <f>'ACTUAL 2526'!L139</f>
        <v>#DIV/0!</v>
      </c>
      <c r="N20" s="6" t="e">
        <f>'ACTUAL 2526'!M139</f>
        <v>#DIV/0!</v>
      </c>
      <c r="O20" s="6" t="e">
        <f>'ACTUAL 2526'!N139</f>
        <v>#DIV/0!</v>
      </c>
      <c r="P20" s="6" t="e">
        <f>'ACTUAL 2526'!O139</f>
        <v>#DIV/0!</v>
      </c>
      <c r="Q20" s="6"/>
    </row>
    <row r="21" spans="3:17">
      <c r="D21" s="4" t="str">
        <f>'KPI 1a'!D21</f>
        <v>Difference</v>
      </c>
      <c r="E21" s="6">
        <f>IF(E20=0,0,E20-E19)</f>
        <v>5.9923346474563566</v>
      </c>
      <c r="F21" s="6">
        <f t="shared" ref="F21:P21" si="0">IF(F20=0,0,F20-F19)</f>
        <v>-0.68214247669792627</v>
      </c>
      <c r="G21" s="6">
        <f t="shared" si="0"/>
        <v>-0.34208021963169344</v>
      </c>
      <c r="H21" s="6">
        <f t="shared" si="0"/>
        <v>-2.0081703536145774</v>
      </c>
      <c r="I21" s="6">
        <f t="shared" si="0"/>
        <v>4.2761022799241353</v>
      </c>
      <c r="J21" s="6">
        <f t="shared" si="0"/>
        <v>7.9173228991272282</v>
      </c>
      <c r="K21" s="6">
        <f t="shared" si="0"/>
        <v>-5.1801567031127398</v>
      </c>
      <c r="L21" s="6">
        <f t="shared" si="0"/>
        <v>4.3679098387037527</v>
      </c>
      <c r="M21" s="6" t="e">
        <f t="shared" si="0"/>
        <v>#DIV/0!</v>
      </c>
      <c r="N21" s="6" t="e">
        <f t="shared" si="0"/>
        <v>#DIV/0!</v>
      </c>
      <c r="O21" s="6" t="e">
        <f t="shared" si="0"/>
        <v>#DIV/0!</v>
      </c>
      <c r="P21" s="6" t="e">
        <f t="shared" si="0"/>
        <v>#DIV/0!</v>
      </c>
      <c r="Q21" s="6"/>
    </row>
    <row r="22" spans="3:17">
      <c r="D22" s="4" t="str">
        <f>'KPI 1a'!D22</f>
        <v>% realisation</v>
      </c>
      <c r="E22" s="10">
        <f>E20/E19</f>
        <v>1.1915271628833095</v>
      </c>
      <c r="F22" s="10">
        <f t="shared" ref="F22:P22" si="1">F20/F19</f>
        <v>0.97817726903486735</v>
      </c>
      <c r="G22" s="10">
        <f t="shared" si="1"/>
        <v>0.98901367674297536</v>
      </c>
      <c r="H22" s="10">
        <f t="shared" si="1"/>
        <v>0.93530067181425947</v>
      </c>
      <c r="I22" s="10">
        <f t="shared" si="1"/>
        <v>1.1383456498563402</v>
      </c>
      <c r="J22" s="10">
        <f t="shared" si="1"/>
        <v>1.2574846453448949</v>
      </c>
      <c r="K22" s="10">
        <f t="shared" si="1"/>
        <v>0.83108958440357039</v>
      </c>
      <c r="L22" s="10">
        <f t="shared" si="1"/>
        <v>1.1429240166418768</v>
      </c>
      <c r="M22" s="10" t="e">
        <f t="shared" si="1"/>
        <v>#DIV/0!</v>
      </c>
      <c r="N22" s="10" t="e">
        <f t="shared" si="1"/>
        <v>#DIV/0!</v>
      </c>
      <c r="O22" s="10" t="e">
        <f t="shared" si="1"/>
        <v>#DIV/0!</v>
      </c>
      <c r="P22" s="10" t="e">
        <f t="shared" si="1"/>
        <v>#DIV/0!</v>
      </c>
      <c r="Q22" s="10"/>
    </row>
    <row r="23" spans="3:17">
      <c r="D23" s="4" t="str">
        <f>'KPI 1a'!D23</f>
        <v>Actual 24/25</v>
      </c>
      <c r="E23" s="6">
        <f>Actual2425!D129</f>
        <v>28.6505162285696</v>
      </c>
      <c r="F23" s="6">
        <f>Actual2425!E129</f>
        <v>28.742966767821645</v>
      </c>
      <c r="G23" s="6">
        <f>Actual2425!F129</f>
        <v>34.078477931356822</v>
      </c>
      <c r="H23" s="6">
        <f>Actual2425!G129</f>
        <v>34.801043861719542</v>
      </c>
      <c r="I23" s="6">
        <f>Actual2425!H129</f>
        <v>36.061181659784751</v>
      </c>
      <c r="J23" s="6">
        <f>Actual2425!I129</f>
        <v>36.073441844186505</v>
      </c>
      <c r="K23" s="6">
        <f>Actual2425!J129</f>
        <v>30.842047985902116</v>
      </c>
      <c r="L23" s="6">
        <f>Actual2425!K129</f>
        <v>33.597380224303251</v>
      </c>
      <c r="M23" s="6">
        <f>Actual2425!L129</f>
        <v>31.562020188772813</v>
      </c>
      <c r="N23" s="6">
        <f>Actual2425!M129</f>
        <v>33.596482554373068</v>
      </c>
      <c r="O23" s="6">
        <f>Actual2425!N129</f>
        <v>29.576525482327622</v>
      </c>
      <c r="P23" s="6">
        <f>Actual2425!O129</f>
        <v>32.416359802569211</v>
      </c>
      <c r="Q23" s="6"/>
    </row>
    <row r="25" spans="3:17">
      <c r="C25" s="8" t="s">
        <v>4</v>
      </c>
      <c r="E25" s="12">
        <f>E18</f>
        <v>45839</v>
      </c>
      <c r="F25" s="12">
        <f t="shared" ref="F25:P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</row>
    <row r="26" spans="3:17">
      <c r="D26" s="4" t="str">
        <f>D19</f>
        <v>Budget 25/26</v>
      </c>
      <c r="E26" s="6">
        <f>+E19</f>
        <v>31.287126887099898</v>
      </c>
      <c r="F26" s="6">
        <f>AVERAGE($E19:F19)</f>
        <v>31.272736478488206</v>
      </c>
      <c r="G26" s="6">
        <f>AVERAGE($E19:G19)</f>
        <v>31.227462840899165</v>
      </c>
      <c r="H26" s="6">
        <f>AVERAGE($E19:H19)</f>
        <v>31.180223118789229</v>
      </c>
      <c r="I26" s="6">
        <f>AVERAGE($E19:I19)</f>
        <v>31.125944650113944</v>
      </c>
      <c r="J26" s="6">
        <f>AVERAGE($E19:J19)</f>
        <v>31.063073638911131</v>
      </c>
      <c r="K26" s="6">
        <f>AVERAGE($E19:K19)</f>
        <v>31.006644762352387</v>
      </c>
      <c r="L26" s="6">
        <f>AVERAGE($E19:L19)</f>
        <v>30.950947008734957</v>
      </c>
      <c r="M26" s="6">
        <f>AVERAGE($E19:M19)</f>
        <v>30.891325715372002</v>
      </c>
      <c r="N26" s="6">
        <f>AVERAGE($E19:N19)</f>
        <v>30.832864100876499</v>
      </c>
      <c r="O26" s="6">
        <f>AVERAGE($E19:O19)</f>
        <v>30.775057320500093</v>
      </c>
      <c r="P26" s="6">
        <f>AVERAGE($E19:P19)</f>
        <v>30.712181431245636</v>
      </c>
      <c r="Q26" s="6"/>
    </row>
    <row r="27" spans="3:17">
      <c r="D27" s="4" t="str">
        <f>D20</f>
        <v>Actual 25/26</v>
      </c>
      <c r="E27" s="6">
        <f>+E20</f>
        <v>37.279461534556255</v>
      </c>
      <c r="F27" s="6">
        <f>AVERAGE($E20:F20)</f>
        <v>33.927832563867419</v>
      </c>
      <c r="G27" s="6">
        <f>AVERAGE($E20:G20)</f>
        <v>32.883500157941405</v>
      </c>
      <c r="H27" s="6">
        <f>AVERAGE($E20:H20)</f>
        <v>31.920208518167268</v>
      </c>
      <c r="I27" s="6">
        <f>AVERAGE($E20:I20)</f>
        <v>32.573153425601205</v>
      </c>
      <c r="J27" s="6">
        <f>AVERAGE($E20:J20)</f>
        <v>33.588634768338387</v>
      </c>
      <c r="K27" s="6">
        <f>AVERAGE($E20:K20)</f>
        <v>32.431389058559645</v>
      </c>
      <c r="L27" s="6">
        <f>AVERAGE($E20:L20)</f>
        <v>32.743586997754271</v>
      </c>
      <c r="M27" s="6" t="e">
        <f>AVERAGE($E20:M20)</f>
        <v>#DIV/0!</v>
      </c>
      <c r="N27" s="6" t="e">
        <f>AVERAGE($E20:N20)</f>
        <v>#DIV/0!</v>
      </c>
      <c r="O27" s="6" t="e">
        <f>AVERAGE($E20:O20)</f>
        <v>#DIV/0!</v>
      </c>
      <c r="P27" s="6" t="e">
        <f>AVERAGE($E20:P20)</f>
        <v>#DIV/0!</v>
      </c>
      <c r="Q27" s="6"/>
    </row>
    <row r="28" spans="3:17">
      <c r="D28" s="4" t="str">
        <f>D21</f>
        <v>Difference</v>
      </c>
      <c r="E28" s="6">
        <f>SUM($E21:E21)</f>
        <v>5.9923346474563566</v>
      </c>
      <c r="F28" s="6">
        <f>SUM($E21:F21)</f>
        <v>5.3101921707584303</v>
      </c>
      <c r="G28" s="6">
        <f>SUM($E21:G21)</f>
        <v>4.9681119511267369</v>
      </c>
      <c r="H28" s="6">
        <f>SUM($E21:H21)</f>
        <v>2.9599415975121595</v>
      </c>
      <c r="I28" s="6">
        <f>SUM($E21:I21)</f>
        <v>7.2360438774362947</v>
      </c>
      <c r="J28" s="6">
        <f>SUM($E21:J21)</f>
        <v>15.153366776563523</v>
      </c>
      <c r="K28" s="6">
        <f>SUM($E21:K21)</f>
        <v>9.9732100734507831</v>
      </c>
      <c r="L28" s="6">
        <f>SUM($E21:L21)</f>
        <v>14.341119912154536</v>
      </c>
      <c r="M28" s="6" t="e">
        <f>SUM($E21:M21)</f>
        <v>#DIV/0!</v>
      </c>
      <c r="N28" s="6" t="e">
        <f>SUM($E21:N21)</f>
        <v>#DIV/0!</v>
      </c>
      <c r="O28" s="6" t="e">
        <f>SUM($E21:O21)</f>
        <v>#DIV/0!</v>
      </c>
      <c r="P28" s="6" t="e">
        <f>SUM($E21:P21)</f>
        <v>#DIV/0!</v>
      </c>
      <c r="Q28" s="6"/>
    </row>
    <row r="29" spans="3:17">
      <c r="D29" s="4" t="str">
        <f>D22</f>
        <v>% realisation</v>
      </c>
      <c r="E29" s="10">
        <f t="shared" ref="E29:P29" si="3">E27/E26</f>
        <v>1.1915271628833095</v>
      </c>
      <c r="F29" s="10">
        <f t="shared" si="3"/>
        <v>1.0849013033191257</v>
      </c>
      <c r="G29" s="10">
        <f t="shared" si="3"/>
        <v>1.0530314398412572</v>
      </c>
      <c r="H29" s="10">
        <f t="shared" si="3"/>
        <v>1.023732524188774</v>
      </c>
      <c r="I29" s="10">
        <f t="shared" si="3"/>
        <v>1.0464952563449978</v>
      </c>
      <c r="J29" s="10">
        <f t="shared" si="3"/>
        <v>1.0813042894204652</v>
      </c>
      <c r="K29" s="10">
        <f t="shared" si="3"/>
        <v>1.0459496442497109</v>
      </c>
      <c r="L29" s="10">
        <f t="shared" si="3"/>
        <v>1.0579187444091258</v>
      </c>
      <c r="M29" s="10" t="e">
        <f t="shared" si="3"/>
        <v>#DIV/0!</v>
      </c>
      <c r="N29" s="10" t="e">
        <f t="shared" si="3"/>
        <v>#DIV/0!</v>
      </c>
      <c r="O29" s="10" t="e">
        <f t="shared" si="3"/>
        <v>#DIV/0!</v>
      </c>
      <c r="P29" s="10" t="e">
        <f t="shared" si="3"/>
        <v>#DIV/0!</v>
      </c>
      <c r="Q29" s="10"/>
    </row>
    <row r="30" spans="3:17">
      <c r="D30" s="4" t="str">
        <f>'KPI 1a'!D30</f>
        <v>Actual 24/25</v>
      </c>
      <c r="E30" s="6">
        <f>+E23</f>
        <v>28.6505162285696</v>
      </c>
      <c r="F30" s="6">
        <f>AVERAGE($E23:F23)</f>
        <v>28.696741498195621</v>
      </c>
      <c r="G30" s="6">
        <f>AVERAGE($E23:G23)</f>
        <v>30.490653642582686</v>
      </c>
      <c r="H30" s="6">
        <f>AVERAGE($E23:H23)</f>
        <v>31.568251197366898</v>
      </c>
      <c r="I30" s="6">
        <f>AVERAGE($E23:I23)</f>
        <v>32.466837289850467</v>
      </c>
      <c r="J30" s="6">
        <f>AVERAGE($E23:J23)</f>
        <v>33.067938048906477</v>
      </c>
      <c r="K30" s="6">
        <f>AVERAGE($E23:K23)</f>
        <v>32.749953754191566</v>
      </c>
      <c r="L30" s="6">
        <f>AVERAGE($E23:L23)</f>
        <v>32.85588206295553</v>
      </c>
      <c r="M30" s="6">
        <f>AVERAGE($E23:M23)</f>
        <v>32.712119632490783</v>
      </c>
      <c r="N30" s="6">
        <f>AVERAGE($E23:N23)</f>
        <v>32.80055592467901</v>
      </c>
      <c r="O30" s="6">
        <f>AVERAGE($E23:O23)</f>
        <v>32.507462248101611</v>
      </c>
      <c r="P30" s="6">
        <f>AVERAGE($E23:P23)</f>
        <v>32.499870377640576</v>
      </c>
    </row>
  </sheetData>
  <mergeCells count="2">
    <mergeCell ref="J4:Q8"/>
    <mergeCell ref="J10:Q15"/>
  </mergeCells>
  <conditionalFormatting sqref="C3">
    <cfRule type="expression" dxfId="95" priority="2">
      <formula>S4&gt;S6</formula>
    </cfRule>
  </conditionalFormatting>
  <conditionalFormatting sqref="C4">
    <cfRule type="expression" dxfId="94" priority="1">
      <formula>AND(S4&gt;S5,S4&lt;=S6)</formula>
    </cfRule>
  </conditionalFormatting>
  <conditionalFormatting sqref="C5">
    <cfRule type="expression" dxfId="93" priority="3">
      <formula>S4&lt;=S5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8433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0">
    <tabColor rgb="FFFFC000"/>
  </sheetPr>
  <dimension ref="A1:S31"/>
  <sheetViews>
    <sheetView zoomScale="90" zoomScaleNormal="90" zoomScalePageLayoutView="90" workbookViewId="0">
      <pane ySplit="2" topLeftCell="A15" activePane="bottomLeft" state="frozen"/>
      <selection activeCell="G24" sqref="G24"/>
      <selection pane="bottomLeft" activeCell="L1" sqref="L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0.1796875" style="4" customWidth="1"/>
    <col min="5" max="16" width="11.1796875" style="4" customWidth="1"/>
    <col min="17" max="17" width="12" style="4" bestFit="1" customWidth="1"/>
    <col min="18" max="18" width="9.1796875" style="4" customWidth="1"/>
    <col min="19" max="19" width="11" style="4" bestFit="1" customWidth="1"/>
    <col min="20" max="16384" width="9.1796875" style="4"/>
  </cols>
  <sheetData>
    <row r="1" spans="1:19" ht="21">
      <c r="A1" s="5" t="s">
        <v>5</v>
      </c>
      <c r="B1" s="5" t="str">
        <f>+'Dashboard Production Quality'!A153</f>
        <v>18g</v>
      </c>
      <c r="C1" s="5" t="str">
        <f>+'Dashboard Production Quality'!B153</f>
        <v>Power costs per kwh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19">
      <c r="A2" s="4" t="s">
        <v>15</v>
      </c>
      <c r="C2" s="4" t="s">
        <v>37</v>
      </c>
      <c r="R2" s="7"/>
    </row>
    <row r="3" spans="1:19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>
      <c r="C4" s="2" t="s">
        <v>6</v>
      </c>
      <c r="E4" s="11"/>
      <c r="F4" s="11"/>
      <c r="G4" s="11"/>
      <c r="H4" s="11"/>
      <c r="I4" s="11"/>
      <c r="J4" s="205"/>
      <c r="K4" s="206"/>
      <c r="L4" s="206"/>
      <c r="M4" s="206"/>
      <c r="N4" s="206"/>
      <c r="O4" s="206"/>
      <c r="P4" s="206"/>
      <c r="Q4" s="207"/>
      <c r="R4" s="4" t="s">
        <v>26</v>
      </c>
      <c r="S4" s="6">
        <f>INDEX(E27:P27,Actual_month)</f>
        <v>29.885366106753523</v>
      </c>
    </row>
    <row r="5" spans="1:19" ht="25.5" customHeight="1">
      <c r="C5" s="2" t="s">
        <v>6</v>
      </c>
      <c r="E5" s="11"/>
      <c r="F5" s="11"/>
      <c r="G5" s="11"/>
      <c r="H5" s="11"/>
      <c r="I5" s="11"/>
      <c r="J5" s="208"/>
      <c r="K5" s="209"/>
      <c r="L5" s="209"/>
      <c r="M5" s="209"/>
      <c r="N5" s="209"/>
      <c r="O5" s="209"/>
      <c r="P5" s="209"/>
      <c r="Q5" s="210"/>
      <c r="R5" s="4" t="s">
        <v>27</v>
      </c>
      <c r="S5" s="6">
        <f>INDEX(E26:P26,Actual_month)</f>
        <v>32</v>
      </c>
    </row>
    <row r="6" spans="1:19">
      <c r="J6" s="208"/>
      <c r="K6" s="209"/>
      <c r="L6" s="209"/>
      <c r="M6" s="209"/>
      <c r="N6" s="209"/>
      <c r="O6" s="209"/>
      <c r="P6" s="209"/>
      <c r="Q6" s="210"/>
      <c r="R6" s="7">
        <v>0.9</v>
      </c>
      <c r="S6" s="6">
        <f>+S5/R6</f>
        <v>35.555555555555557</v>
      </c>
    </row>
    <row r="7" spans="1:19">
      <c r="J7" s="208"/>
      <c r="K7" s="209"/>
      <c r="L7" s="209"/>
      <c r="M7" s="209"/>
      <c r="N7" s="209"/>
      <c r="O7" s="209"/>
      <c r="P7" s="209"/>
      <c r="Q7" s="210"/>
    </row>
    <row r="8" spans="1:19" ht="15" thickBot="1">
      <c r="J8" s="211"/>
      <c r="K8" s="212"/>
      <c r="L8" s="212"/>
      <c r="M8" s="212"/>
      <c r="N8" s="212"/>
      <c r="O8" s="212"/>
      <c r="P8" s="212"/>
      <c r="Q8" s="213"/>
    </row>
    <row r="9" spans="1:19" ht="15" thickBot="1">
      <c r="J9" s="4" t="s">
        <v>14</v>
      </c>
    </row>
    <row r="10" spans="1:19">
      <c r="J10" s="205"/>
      <c r="K10" s="206"/>
      <c r="L10" s="206"/>
      <c r="M10" s="206"/>
      <c r="N10" s="206"/>
      <c r="O10" s="206"/>
      <c r="P10" s="206"/>
      <c r="Q10" s="207"/>
    </row>
    <row r="11" spans="1:19">
      <c r="J11" s="208"/>
      <c r="K11" s="209"/>
      <c r="L11" s="209"/>
      <c r="M11" s="209"/>
      <c r="N11" s="209"/>
      <c r="O11" s="209"/>
      <c r="P11" s="209"/>
      <c r="Q11" s="210"/>
    </row>
    <row r="12" spans="1:19">
      <c r="J12" s="208"/>
      <c r="K12" s="209"/>
      <c r="L12" s="209"/>
      <c r="M12" s="209"/>
      <c r="N12" s="209"/>
      <c r="O12" s="209"/>
      <c r="P12" s="209"/>
      <c r="Q12" s="210"/>
    </row>
    <row r="13" spans="1:19">
      <c r="J13" s="208"/>
      <c r="K13" s="209"/>
      <c r="L13" s="209"/>
      <c r="M13" s="209"/>
      <c r="N13" s="209"/>
      <c r="O13" s="209"/>
      <c r="P13" s="209"/>
      <c r="Q13" s="210"/>
    </row>
    <row r="14" spans="1:19">
      <c r="J14" s="208"/>
      <c r="K14" s="209"/>
      <c r="L14" s="209"/>
      <c r="M14" s="209"/>
      <c r="N14" s="209"/>
      <c r="O14" s="209"/>
      <c r="P14" s="209"/>
      <c r="Q14" s="210"/>
    </row>
    <row r="15" spans="1:19" ht="15" thickBot="1">
      <c r="J15" s="211"/>
      <c r="K15" s="212"/>
      <c r="L15" s="212"/>
      <c r="M15" s="212"/>
      <c r="N15" s="212"/>
      <c r="O15" s="212"/>
      <c r="P15" s="212"/>
      <c r="Q15" s="213"/>
    </row>
    <row r="18" spans="3:17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/>
    </row>
    <row r="19" spans="3:17">
      <c r="D19" s="4" t="str">
        <f>'KPI 1a'!D19</f>
        <v>Budget 25/26</v>
      </c>
      <c r="E19" s="6">
        <f>Budget2526!E140</f>
        <v>32</v>
      </c>
      <c r="F19" s="6">
        <f>Budget2526!F140</f>
        <v>32</v>
      </c>
      <c r="G19" s="6">
        <f>Budget2526!G140</f>
        <v>32</v>
      </c>
      <c r="H19" s="6">
        <f>Budget2526!H140</f>
        <v>32</v>
      </c>
      <c r="I19" s="6">
        <f>Budget2526!I140</f>
        <v>32</v>
      </c>
      <c r="J19" s="6">
        <f>Budget2526!J140</f>
        <v>32</v>
      </c>
      <c r="K19" s="6">
        <f>Budget2526!K140</f>
        <v>32</v>
      </c>
      <c r="L19" s="6">
        <f>Budget2526!L140</f>
        <v>32</v>
      </c>
      <c r="M19" s="6">
        <f>Budget2526!M140</f>
        <v>32</v>
      </c>
      <c r="N19" s="6">
        <f>Budget2526!N140</f>
        <v>32</v>
      </c>
      <c r="O19" s="6">
        <f>Budget2526!O140</f>
        <v>32</v>
      </c>
      <c r="P19" s="6">
        <f>Budget2526!P140</f>
        <v>32</v>
      </c>
      <c r="Q19" s="6"/>
    </row>
    <row r="20" spans="3:17">
      <c r="D20" s="4" t="str">
        <f>'KPI 1a'!D20</f>
        <v>Actual 25/26</v>
      </c>
      <c r="E20" s="6">
        <f>'ACTUAL 2526'!D140</f>
        <v>28</v>
      </c>
      <c r="F20" s="6">
        <f>'ACTUAL 2526'!E140</f>
        <v>28</v>
      </c>
      <c r="G20" s="6">
        <f>'ACTUAL 2526'!F140</f>
        <v>28</v>
      </c>
      <c r="H20" s="6">
        <f>'ACTUAL 2526'!G140</f>
        <v>28</v>
      </c>
      <c r="I20" s="6">
        <f>'ACTUAL 2526'!H140</f>
        <v>28</v>
      </c>
      <c r="J20" s="6">
        <f>'ACTUAL 2526'!I139</f>
        <v>38.666041482024291</v>
      </c>
      <c r="K20" s="6">
        <f>'ACTUAL 2526'!J139</f>
        <v>25.487914799887193</v>
      </c>
      <c r="L20" s="6">
        <f>'ACTUAL 2526'!K139</f>
        <v>34.928972572116677</v>
      </c>
      <c r="M20" s="6" t="e">
        <f>'ACTUAL 2526'!L139</f>
        <v>#DIV/0!</v>
      </c>
      <c r="N20" s="6" t="e">
        <f>'ACTUAL 2526'!M139</f>
        <v>#DIV/0!</v>
      </c>
      <c r="O20" s="6" t="e">
        <f>'ACTUAL 2526'!N139</f>
        <v>#DIV/0!</v>
      </c>
      <c r="P20" s="6" t="e">
        <f>'ACTUAL 2526'!O139</f>
        <v>#DIV/0!</v>
      </c>
      <c r="Q20" s="6"/>
    </row>
    <row r="21" spans="3:17">
      <c r="D21" s="4" t="str">
        <f>'KPI 1a'!D21</f>
        <v>Difference</v>
      </c>
      <c r="E21" s="6">
        <f>IF(E20=0,0,E20-E19)</f>
        <v>-4</v>
      </c>
      <c r="F21" s="6">
        <f t="shared" ref="F21:P21" si="0">IF(F20=0,0,F20-F19)</f>
        <v>-4</v>
      </c>
      <c r="G21" s="6">
        <f t="shared" si="0"/>
        <v>-4</v>
      </c>
      <c r="H21" s="6">
        <f t="shared" si="0"/>
        <v>-4</v>
      </c>
      <c r="I21" s="6">
        <f t="shared" si="0"/>
        <v>-4</v>
      </c>
      <c r="J21" s="6">
        <f t="shared" si="0"/>
        <v>6.6660414820242906</v>
      </c>
      <c r="K21" s="6">
        <f t="shared" si="0"/>
        <v>-6.5120852001128071</v>
      </c>
      <c r="L21" s="6">
        <f t="shared" si="0"/>
        <v>2.9289725721166775</v>
      </c>
      <c r="M21" s="6" t="e">
        <f t="shared" si="0"/>
        <v>#DIV/0!</v>
      </c>
      <c r="N21" s="6" t="e">
        <f t="shared" si="0"/>
        <v>#DIV/0!</v>
      </c>
      <c r="O21" s="6" t="e">
        <f t="shared" si="0"/>
        <v>#DIV/0!</v>
      </c>
      <c r="P21" s="6" t="e">
        <f t="shared" si="0"/>
        <v>#DIV/0!</v>
      </c>
      <c r="Q21" s="6"/>
    </row>
    <row r="22" spans="3:17">
      <c r="D22" s="4" t="str">
        <f>'KPI 1a'!D22</f>
        <v>% realisation</v>
      </c>
      <c r="E22" s="10">
        <f>E20/E19</f>
        <v>0.875</v>
      </c>
      <c r="F22" s="10">
        <f t="shared" ref="F22:P22" si="1">F20/F19</f>
        <v>0.875</v>
      </c>
      <c r="G22" s="10">
        <f t="shared" si="1"/>
        <v>0.875</v>
      </c>
      <c r="H22" s="10">
        <f t="shared" si="1"/>
        <v>0.875</v>
      </c>
      <c r="I22" s="10">
        <f t="shared" si="1"/>
        <v>0.875</v>
      </c>
      <c r="J22" s="10">
        <f t="shared" si="1"/>
        <v>1.2083137963132591</v>
      </c>
      <c r="K22" s="10">
        <f t="shared" si="1"/>
        <v>0.79649733749647478</v>
      </c>
      <c r="L22" s="10">
        <f t="shared" si="1"/>
        <v>1.0915303928786462</v>
      </c>
      <c r="M22" s="10" t="e">
        <f t="shared" si="1"/>
        <v>#DIV/0!</v>
      </c>
      <c r="N22" s="10" t="e">
        <f t="shared" si="1"/>
        <v>#DIV/0!</v>
      </c>
      <c r="O22" s="10" t="e">
        <f t="shared" si="1"/>
        <v>#DIV/0!</v>
      </c>
      <c r="P22" s="10" t="e">
        <f t="shared" si="1"/>
        <v>#DIV/0!</v>
      </c>
      <c r="Q22" s="10"/>
    </row>
    <row r="23" spans="3:17">
      <c r="D23" s="4" t="str">
        <f>'KPI 1a'!D23</f>
        <v>Actual 24/25</v>
      </c>
      <c r="E23" s="83">
        <f>Actual2425!D130</f>
        <v>28</v>
      </c>
      <c r="F23" s="83">
        <f>Actual2425!E130</f>
        <v>28</v>
      </c>
      <c r="G23" s="83">
        <f>Actual2425!F130</f>
        <v>28</v>
      </c>
      <c r="H23" s="83">
        <f>Actual2425!G130</f>
        <v>28</v>
      </c>
      <c r="I23" s="83">
        <f>Actual2425!H130</f>
        <v>28</v>
      </c>
      <c r="J23" s="83">
        <f>Actual2425!I130</f>
        <v>28</v>
      </c>
      <c r="K23" s="83">
        <f>Actual2425!J130</f>
        <v>28</v>
      </c>
      <c r="L23" s="83">
        <f>Actual2425!K130</f>
        <v>28</v>
      </c>
      <c r="M23" s="83">
        <f>Actual2425!L130</f>
        <v>28</v>
      </c>
      <c r="N23" s="83">
        <f>Actual2425!M130</f>
        <v>28</v>
      </c>
      <c r="O23" s="83">
        <f>Actual2425!N130</f>
        <v>28</v>
      </c>
      <c r="P23" s="83">
        <f>Actual2425!O130</f>
        <v>28</v>
      </c>
    </row>
    <row r="24" spans="3:17"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</row>
    <row r="25" spans="3:17">
      <c r="C25" s="8" t="s">
        <v>4</v>
      </c>
      <c r="E25" s="12">
        <f>E18</f>
        <v>45839</v>
      </c>
      <c r="F25" s="12">
        <f t="shared" ref="F25:P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</row>
    <row r="26" spans="3:17">
      <c r="D26" s="4" t="str">
        <f>D19</f>
        <v>Budget 25/26</v>
      </c>
      <c r="E26" s="6">
        <f>+E19</f>
        <v>32</v>
      </c>
      <c r="F26" s="6">
        <f>AVERAGE($E19:F19)</f>
        <v>32</v>
      </c>
      <c r="G26" s="6">
        <f>AVERAGE($E19:G19)</f>
        <v>32</v>
      </c>
      <c r="H26" s="6">
        <f>AVERAGE($E19:H19)</f>
        <v>32</v>
      </c>
      <c r="I26" s="6">
        <f>AVERAGE($E19:I19)</f>
        <v>32</v>
      </c>
      <c r="J26" s="6">
        <f>AVERAGE($E19:J19)</f>
        <v>32</v>
      </c>
      <c r="K26" s="6">
        <f>AVERAGE($E19:K19)</f>
        <v>32</v>
      </c>
      <c r="L26" s="6">
        <f>AVERAGE($E19:L19)</f>
        <v>32</v>
      </c>
      <c r="M26" s="6">
        <f>AVERAGE($E19:M19)</f>
        <v>32</v>
      </c>
      <c r="N26" s="6">
        <f>AVERAGE($E19:N19)</f>
        <v>32</v>
      </c>
      <c r="O26" s="6">
        <f>AVERAGE($E19:O19)</f>
        <v>32</v>
      </c>
      <c r="P26" s="6">
        <f>AVERAGE($E19:P19)</f>
        <v>32</v>
      </c>
      <c r="Q26" s="6"/>
    </row>
    <row r="27" spans="3:17">
      <c r="D27" s="4" t="str">
        <f>D20</f>
        <v>Actual 25/26</v>
      </c>
      <c r="E27" s="6">
        <f>+E20</f>
        <v>28</v>
      </c>
      <c r="F27" s="6">
        <f>AVERAGE($E20:F20)</f>
        <v>28</v>
      </c>
      <c r="G27" s="6">
        <f>AVERAGE($E20:G20)</f>
        <v>28</v>
      </c>
      <c r="H27" s="6">
        <f>AVERAGE($E20:H20)</f>
        <v>28</v>
      </c>
      <c r="I27" s="6">
        <f>AVERAGE($E20:I20)</f>
        <v>28</v>
      </c>
      <c r="J27" s="6">
        <f>AVERAGE($E20:J20)</f>
        <v>29.777673580337382</v>
      </c>
      <c r="K27" s="6">
        <f>AVERAGE($E20:K20)</f>
        <v>29.164850897415928</v>
      </c>
      <c r="L27" s="6">
        <f>AVERAGE($E20:L20)</f>
        <v>29.885366106753523</v>
      </c>
      <c r="M27" s="6" t="e">
        <f>AVERAGE($E20:M20)</f>
        <v>#DIV/0!</v>
      </c>
      <c r="N27" s="6" t="e">
        <f>AVERAGE($E20:N20)</f>
        <v>#DIV/0!</v>
      </c>
      <c r="O27" s="6" t="e">
        <f>AVERAGE($E20:O20)</f>
        <v>#DIV/0!</v>
      </c>
      <c r="P27" s="6" t="e">
        <f>AVERAGE($E20:P20)</f>
        <v>#DIV/0!</v>
      </c>
      <c r="Q27" s="6"/>
    </row>
    <row r="28" spans="3:17">
      <c r="D28" s="4" t="str">
        <f>D21</f>
        <v>Difference</v>
      </c>
      <c r="E28" s="6">
        <f>SUM($E21:E21)</f>
        <v>-4</v>
      </c>
      <c r="F28" s="6">
        <f>SUM($E21:F21)</f>
        <v>-8</v>
      </c>
      <c r="G28" s="6">
        <f>SUM($E21:G21)</f>
        <v>-12</v>
      </c>
      <c r="H28" s="6">
        <f>SUM($E21:H21)</f>
        <v>-16</v>
      </c>
      <c r="I28" s="6">
        <f>SUM($E21:I21)</f>
        <v>-20</v>
      </c>
      <c r="J28" s="6">
        <f>SUM($E21:J21)</f>
        <v>-13.333958517975709</v>
      </c>
      <c r="K28" s="6">
        <f>SUM($E21:K21)</f>
        <v>-19.846043718088517</v>
      </c>
      <c r="L28" s="6">
        <f>SUM($E21:L21)</f>
        <v>-16.917071145971839</v>
      </c>
      <c r="M28" s="6" t="e">
        <f>SUM($E21:M21)</f>
        <v>#DIV/0!</v>
      </c>
      <c r="N28" s="6" t="e">
        <f>SUM($E21:N21)</f>
        <v>#DIV/0!</v>
      </c>
      <c r="O28" s="6" t="e">
        <f>SUM($E21:O21)</f>
        <v>#DIV/0!</v>
      </c>
      <c r="P28" s="6" t="e">
        <f>SUM($E21:P21)</f>
        <v>#DIV/0!</v>
      </c>
      <c r="Q28" s="6"/>
    </row>
    <row r="29" spans="3:17">
      <c r="D29" s="4" t="str">
        <f>D22</f>
        <v>% realisation</v>
      </c>
      <c r="E29" s="10">
        <f t="shared" ref="E29:P29" si="3">E27/E26</f>
        <v>0.875</v>
      </c>
      <c r="F29" s="10">
        <f t="shared" si="3"/>
        <v>0.875</v>
      </c>
      <c r="G29" s="10">
        <f t="shared" si="3"/>
        <v>0.875</v>
      </c>
      <c r="H29" s="10">
        <f t="shared" si="3"/>
        <v>0.875</v>
      </c>
      <c r="I29" s="10">
        <f t="shared" si="3"/>
        <v>0.875</v>
      </c>
      <c r="J29" s="10">
        <f t="shared" si="3"/>
        <v>0.93055229938554318</v>
      </c>
      <c r="K29" s="10">
        <f t="shared" si="3"/>
        <v>0.91140159054424774</v>
      </c>
      <c r="L29" s="10">
        <f t="shared" si="3"/>
        <v>0.93391769083604759</v>
      </c>
      <c r="M29" s="10" t="e">
        <f t="shared" si="3"/>
        <v>#DIV/0!</v>
      </c>
      <c r="N29" s="10" t="e">
        <f t="shared" si="3"/>
        <v>#DIV/0!</v>
      </c>
      <c r="O29" s="10" t="e">
        <f t="shared" si="3"/>
        <v>#DIV/0!</v>
      </c>
      <c r="P29" s="10" t="e">
        <f t="shared" si="3"/>
        <v>#DIV/0!</v>
      </c>
      <c r="Q29" s="10"/>
    </row>
    <row r="30" spans="3:17">
      <c r="D30" s="4" t="str">
        <f>D23</f>
        <v>Actual 24/25</v>
      </c>
      <c r="E30" s="6">
        <f>+E23</f>
        <v>28</v>
      </c>
      <c r="F30" s="6">
        <f>AVERAGE($E23:F23)</f>
        <v>28</v>
      </c>
      <c r="G30" s="6">
        <f>AVERAGE($E23:G23)</f>
        <v>28</v>
      </c>
      <c r="H30" s="6">
        <f>AVERAGE($E23:H23)</f>
        <v>28</v>
      </c>
      <c r="I30" s="6">
        <f>AVERAGE($E23:I23)</f>
        <v>28</v>
      </c>
      <c r="J30" s="6">
        <f>AVERAGE($E23:J23)</f>
        <v>28</v>
      </c>
      <c r="K30" s="6">
        <f>AVERAGE($E23:K23)</f>
        <v>28</v>
      </c>
      <c r="L30" s="6">
        <f>AVERAGE($E23:L23)</f>
        <v>28</v>
      </c>
      <c r="M30" s="6">
        <f>AVERAGE($E23:M23)</f>
        <v>28</v>
      </c>
      <c r="N30" s="6">
        <f>AVERAGE($E23:N23)</f>
        <v>28</v>
      </c>
      <c r="O30" s="6">
        <f>AVERAGE($E23:O23)</f>
        <v>28</v>
      </c>
      <c r="P30" s="6">
        <f>AVERAGE($E23:P23)</f>
        <v>28</v>
      </c>
    </row>
    <row r="31" spans="3:17">
      <c r="D31" s="4" t="str">
        <f>'KPI 1a'!D30</f>
        <v>Actual 24/25</v>
      </c>
    </row>
  </sheetData>
  <mergeCells count="2">
    <mergeCell ref="J4:Q8"/>
    <mergeCell ref="J10:Q15"/>
  </mergeCells>
  <conditionalFormatting sqref="C3">
    <cfRule type="expression" dxfId="92" priority="2">
      <formula>S4&gt;S6</formula>
    </cfRule>
  </conditionalFormatting>
  <conditionalFormatting sqref="C4">
    <cfRule type="expression" dxfId="91" priority="1">
      <formula>AND(S4&gt;S5,S4&lt;=S6)</formula>
    </cfRule>
  </conditionalFormatting>
  <conditionalFormatting sqref="C5">
    <cfRule type="expression" dxfId="90" priority="3">
      <formula>S4&lt;=S5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37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1">
    <tabColor rgb="FFFFC000"/>
  </sheetPr>
  <dimension ref="A1:S30"/>
  <sheetViews>
    <sheetView zoomScale="90" zoomScaleNormal="90" zoomScalePageLayoutView="90" workbookViewId="0">
      <pane ySplit="2" topLeftCell="A12" activePane="bottomLeft" state="frozen"/>
      <selection activeCell="G24" sqref="G24"/>
      <selection pane="bottomLeft" activeCell="L1" sqref="L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12" style="4" bestFit="1" customWidth="1"/>
    <col min="18" max="18" width="9.1796875" style="4" customWidth="1"/>
    <col min="19" max="19" width="11" style="4" bestFit="1" customWidth="1"/>
    <col min="20" max="16384" width="9.1796875" style="4"/>
  </cols>
  <sheetData>
    <row r="1" spans="1:19" ht="21">
      <c r="A1" s="5" t="s">
        <v>5</v>
      </c>
      <c r="B1" s="5" t="str">
        <f>+'Dashboard Production Quality'!A155</f>
        <v>19a</v>
      </c>
      <c r="C1" s="5" t="str">
        <f>+'Dashboard Production Quality'!B155</f>
        <v>Power costs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19">
      <c r="A2" s="4" t="s">
        <v>15</v>
      </c>
      <c r="C2" s="4" t="s">
        <v>3</v>
      </c>
      <c r="R2" s="7"/>
    </row>
    <row r="3" spans="1:19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>
      <c r="C4" s="2" t="s">
        <v>6</v>
      </c>
      <c r="E4" s="11"/>
      <c r="F4" s="11"/>
      <c r="G4" s="11"/>
      <c r="H4" s="11"/>
      <c r="I4" s="11"/>
      <c r="J4" s="205"/>
      <c r="K4" s="206"/>
      <c r="L4" s="206"/>
      <c r="M4" s="206"/>
      <c r="N4" s="206"/>
      <c r="O4" s="206"/>
      <c r="P4" s="206"/>
      <c r="Q4" s="207"/>
      <c r="R4" s="4" t="s">
        <v>26</v>
      </c>
      <c r="S4" s="6">
        <f>INDEX(E27:P27,Actual_month)</f>
        <v>61503032.108503476</v>
      </c>
    </row>
    <row r="5" spans="1:19" ht="25.5" customHeight="1">
      <c r="C5" s="2" t="s">
        <v>6</v>
      </c>
      <c r="E5" s="11"/>
      <c r="F5" s="11"/>
      <c r="G5" s="11"/>
      <c r="H5" s="11"/>
      <c r="I5" s="11"/>
      <c r="J5" s="208"/>
      <c r="K5" s="209"/>
      <c r="L5" s="209"/>
      <c r="M5" s="209"/>
      <c r="N5" s="209"/>
      <c r="O5" s="209"/>
      <c r="P5" s="209"/>
      <c r="Q5" s="210"/>
      <c r="R5" s="4" t="s">
        <v>27</v>
      </c>
      <c r="S5" s="6">
        <f>INDEX(E26:P26,Actual_month)</f>
        <v>56854766.289948545</v>
      </c>
    </row>
    <row r="6" spans="1:19">
      <c r="J6" s="208"/>
      <c r="K6" s="209"/>
      <c r="L6" s="209"/>
      <c r="M6" s="209"/>
      <c r="N6" s="209"/>
      <c r="O6" s="209"/>
      <c r="P6" s="209"/>
      <c r="Q6" s="210"/>
      <c r="R6" s="7">
        <v>0.9</v>
      </c>
      <c r="S6" s="6">
        <f>+S5/R6</f>
        <v>63171962.544387273</v>
      </c>
    </row>
    <row r="7" spans="1:19">
      <c r="J7" s="208"/>
      <c r="K7" s="209"/>
      <c r="L7" s="209"/>
      <c r="M7" s="209"/>
      <c r="N7" s="209"/>
      <c r="O7" s="209"/>
      <c r="P7" s="209"/>
      <c r="Q7" s="210"/>
    </row>
    <row r="8" spans="1:19" ht="15" thickBot="1">
      <c r="J8" s="211"/>
      <c r="K8" s="212"/>
      <c r="L8" s="212"/>
      <c r="M8" s="212"/>
      <c r="N8" s="212"/>
      <c r="O8" s="212"/>
      <c r="P8" s="212"/>
      <c r="Q8" s="213"/>
    </row>
    <row r="9" spans="1:19" ht="15" thickBot="1">
      <c r="J9" s="4" t="s">
        <v>14</v>
      </c>
    </row>
    <row r="10" spans="1:19">
      <c r="J10" s="205"/>
      <c r="K10" s="206"/>
      <c r="L10" s="206"/>
      <c r="M10" s="206"/>
      <c r="N10" s="206"/>
      <c r="O10" s="206"/>
      <c r="P10" s="206"/>
      <c r="Q10" s="207"/>
    </row>
    <row r="11" spans="1:19">
      <c r="J11" s="208"/>
      <c r="K11" s="209"/>
      <c r="L11" s="209"/>
      <c r="M11" s="209"/>
      <c r="N11" s="209"/>
      <c r="O11" s="209"/>
      <c r="P11" s="209"/>
      <c r="Q11" s="210"/>
    </row>
    <row r="12" spans="1:19">
      <c r="J12" s="208"/>
      <c r="K12" s="209"/>
      <c r="L12" s="209"/>
      <c r="M12" s="209"/>
      <c r="N12" s="209"/>
      <c r="O12" s="209"/>
      <c r="P12" s="209"/>
      <c r="Q12" s="210"/>
    </row>
    <row r="13" spans="1:19">
      <c r="J13" s="208"/>
      <c r="K13" s="209"/>
      <c r="L13" s="209"/>
      <c r="M13" s="209"/>
      <c r="N13" s="209"/>
      <c r="O13" s="209"/>
      <c r="P13" s="209"/>
      <c r="Q13" s="210"/>
    </row>
    <row r="14" spans="1:19">
      <c r="J14" s="208"/>
      <c r="K14" s="209"/>
      <c r="L14" s="209"/>
      <c r="M14" s="209"/>
      <c r="N14" s="209"/>
      <c r="O14" s="209"/>
      <c r="P14" s="209"/>
      <c r="Q14" s="210"/>
    </row>
    <row r="15" spans="1:19" ht="15" thickBot="1">
      <c r="J15" s="211"/>
      <c r="K15" s="212"/>
      <c r="L15" s="212"/>
      <c r="M15" s="212"/>
      <c r="N15" s="212"/>
      <c r="O15" s="212"/>
      <c r="P15" s="212"/>
      <c r="Q15" s="213"/>
    </row>
    <row r="18" spans="3:17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 t="s">
        <v>0</v>
      </c>
    </row>
    <row r="19" spans="3:17">
      <c r="D19" s="4" t="str">
        <f>'KPI 1a'!D19</f>
        <v>Budget 25/26</v>
      </c>
      <c r="E19" s="6">
        <f>Budget2526!E142</f>
        <v>6873938.2127302829</v>
      </c>
      <c r="F19" s="6">
        <f>Budget2526!F142</f>
        <v>6908250.7731730584</v>
      </c>
      <c r="G19" s="6">
        <f>Budget2526!G142</f>
        <v>6945244.7015119158</v>
      </c>
      <c r="H19" s="6">
        <f>Budget2526!H142</f>
        <v>7052103.2905185428</v>
      </c>
      <c r="I19" s="6">
        <f>Budget2526!I142</f>
        <v>7147821.6609680867</v>
      </c>
      <c r="J19" s="6">
        <f>Budget2526!J142</f>
        <v>7236864.662077738</v>
      </c>
      <c r="K19" s="6">
        <f>Budget2526!K142</f>
        <v>7311421.5866726991</v>
      </c>
      <c r="L19" s="6">
        <f>Budget2526!L142</f>
        <v>7379121.4022962181</v>
      </c>
      <c r="M19" s="6">
        <f>Budget2526!M142</f>
        <v>7436461.9593673553</v>
      </c>
      <c r="N19" s="6">
        <f>Budget2526!N142</f>
        <v>7472270.7781341579</v>
      </c>
      <c r="O19" s="6">
        <f>Budget2526!O142</f>
        <v>7507122.5788081698</v>
      </c>
      <c r="P19" s="6">
        <f>Budget2526!P142</f>
        <v>7539810.393741766</v>
      </c>
      <c r="Q19" s="6">
        <f>Budget2526!Q142</f>
        <v>0</v>
      </c>
    </row>
    <row r="20" spans="3:17">
      <c r="D20" s="4" t="str">
        <f>'KPI 1a'!D20</f>
        <v>Actual 25/26</v>
      </c>
      <c r="E20" s="6">
        <f>'ACTUAL 2526'!D142</f>
        <v>7651413.3899999997</v>
      </c>
      <c r="F20" s="6">
        <f>'ACTUAL 2526'!E142</f>
        <v>8043192.6600000001</v>
      </c>
      <c r="G20" s="6">
        <f>'ACTUAL 2526'!F142</f>
        <v>6963974.8600000003</v>
      </c>
      <c r="H20" s="6">
        <f>'ACTUAL 2526'!G142</f>
        <v>7981628.9500000002</v>
      </c>
      <c r="I20" s="6">
        <f>'ACTUAL 2526'!H142</f>
        <v>7644595.2199999997</v>
      </c>
      <c r="J20" s="6">
        <f>'ACTUAL 2526'!I142</f>
        <v>7809264.4000000004</v>
      </c>
      <c r="K20" s="6">
        <f>'ACTUAL 2526'!J142</f>
        <v>7139598.2300000004</v>
      </c>
      <c r="L20" s="6">
        <f>'ACTUAL 2526'!K142</f>
        <v>8269364.3985034786</v>
      </c>
      <c r="M20" s="6">
        <f>'ACTUAL 2526'!L142</f>
        <v>0</v>
      </c>
      <c r="N20" s="6">
        <f>'ACTUAL 2526'!M142</f>
        <v>0</v>
      </c>
      <c r="O20" s="6">
        <f>'ACTUAL 2526'!N142</f>
        <v>0</v>
      </c>
      <c r="P20" s="6">
        <f>'ACTUAL 2526'!O142</f>
        <v>0</v>
      </c>
      <c r="Q20" s="6">
        <f>Actual2223!P96</f>
        <v>0</v>
      </c>
    </row>
    <row r="21" spans="3:17">
      <c r="D21" s="4" t="str">
        <f>'KPI 1a'!D21</f>
        <v>Difference</v>
      </c>
      <c r="E21" s="6">
        <f>IF(E20=0,0,E20-E19)</f>
        <v>777475.17726971675</v>
      </c>
      <c r="F21" s="6">
        <f t="shared" ref="F21:P21" si="0">IF(F20=0,0,F20-F19)</f>
        <v>1134941.8868269417</v>
      </c>
      <c r="G21" s="6">
        <f t="shared" si="0"/>
        <v>18730.158488084562</v>
      </c>
      <c r="H21" s="6">
        <f t="shared" si="0"/>
        <v>929525.65948145743</v>
      </c>
      <c r="I21" s="6">
        <f t="shared" si="0"/>
        <v>496773.55903191306</v>
      </c>
      <c r="J21" s="6">
        <f t="shared" si="0"/>
        <v>572399.7379222624</v>
      </c>
      <c r="K21" s="6">
        <f t="shared" si="0"/>
        <v>-171823.35667269863</v>
      </c>
      <c r="L21" s="6">
        <f t="shared" si="0"/>
        <v>890242.99620726053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4648265.8185549378</v>
      </c>
    </row>
    <row r="22" spans="3:17">
      <c r="D22" s="4" t="str">
        <f>'KPI 1a'!D22</f>
        <v>% realisation</v>
      </c>
      <c r="E22" s="10">
        <f>E20/E19</f>
        <v>1.1131047666139711</v>
      </c>
      <c r="F22" s="10">
        <f t="shared" ref="F22:P22" si="1">F20/F19</f>
        <v>1.1642878818519853</v>
      </c>
      <c r="G22" s="10">
        <f t="shared" si="1"/>
        <v>1.0026968320474017</v>
      </c>
      <c r="H22" s="10">
        <f t="shared" si="1"/>
        <v>1.1318082877105886</v>
      </c>
      <c r="I22" s="10">
        <f t="shared" si="1"/>
        <v>1.0694999935077607</v>
      </c>
      <c r="J22" s="10">
        <f t="shared" si="1"/>
        <v>1.0790949899784257</v>
      </c>
      <c r="K22" s="10">
        <f t="shared" si="1"/>
        <v>0.97649932306107212</v>
      </c>
      <c r="L22" s="10">
        <f t="shared" si="1"/>
        <v>1.1206434950277735</v>
      </c>
      <c r="M22" s="10">
        <f t="shared" si="1"/>
        <v>0</v>
      </c>
      <c r="N22" s="10">
        <f t="shared" si="1"/>
        <v>0</v>
      </c>
      <c r="O22" s="10">
        <f t="shared" si="1"/>
        <v>0</v>
      </c>
      <c r="P22" s="10">
        <f t="shared" si="1"/>
        <v>0</v>
      </c>
    </row>
    <row r="23" spans="3:17">
      <c r="D23" s="4" t="str">
        <f>'KPI 1a'!D23</f>
        <v>Actual 24/25</v>
      </c>
      <c r="E23" s="6">
        <f>Actual2425!D133</f>
        <v>5940990.1264000004</v>
      </c>
      <c r="F23" s="6">
        <f>Actual2425!E133</f>
        <v>6730135.7759999996</v>
      </c>
      <c r="G23" s="6">
        <f>Actual2425!F133</f>
        <v>7440003.7599999998</v>
      </c>
      <c r="H23" s="6">
        <f>Actual2425!G133</f>
        <v>8026903.9199999999</v>
      </c>
      <c r="I23" s="6">
        <f>Actual2425!H133</f>
        <v>8493492.2800000012</v>
      </c>
      <c r="J23" s="6">
        <f>Actual2425!I133</f>
        <v>6036461.2186666662</v>
      </c>
      <c r="K23" s="6">
        <f>Actual2425!J133</f>
        <v>8879643.3599999994</v>
      </c>
      <c r="L23" s="6">
        <f>Actual2425!K133</f>
        <v>8097405.3999999994</v>
      </c>
      <c r="M23" s="6">
        <f>Actual2425!L133</f>
        <v>7701038.2400000002</v>
      </c>
      <c r="N23" s="6">
        <f>Actual2425!M133</f>
        <v>6560274.2800000003</v>
      </c>
      <c r="O23" s="6">
        <f>Actual2425!N133</f>
        <v>7130080.1600000001</v>
      </c>
      <c r="P23" s="6">
        <f>Actual2425!O133</f>
        <v>8021584.4800000004</v>
      </c>
      <c r="Q23" s="6">
        <f>SUM(E23:P23)</f>
        <v>89058013.00106667</v>
      </c>
    </row>
    <row r="25" spans="3:17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>
      <c r="D26" s="4" t="str">
        <f>D19</f>
        <v>Budget 25/26</v>
      </c>
      <c r="E26" s="6">
        <f>SUM($E19:E19)</f>
        <v>6873938.2127302829</v>
      </c>
      <c r="F26" s="6">
        <f>SUM($E19:F19)</f>
        <v>13782188.985903341</v>
      </c>
      <c r="G26" s="6">
        <f>SUM($E19:G19)</f>
        <v>20727433.687415257</v>
      </c>
      <c r="H26" s="6">
        <f>SUM($E19:H19)</f>
        <v>27779536.977933802</v>
      </c>
      <c r="I26" s="6">
        <f>SUM($E19:I19)</f>
        <v>34927358.638901889</v>
      </c>
      <c r="J26" s="6">
        <f>SUM($E19:J19)</f>
        <v>42164223.300979629</v>
      </c>
      <c r="K26" s="6">
        <f>SUM($E19:K19)</f>
        <v>49475644.88765233</v>
      </c>
      <c r="L26" s="6">
        <f>SUM($E19:L19)</f>
        <v>56854766.289948545</v>
      </c>
      <c r="M26" s="6">
        <f>SUM($E19:M19)</f>
        <v>64291228.249315903</v>
      </c>
      <c r="N26" s="6">
        <f>SUM($E19:N19)</f>
        <v>71763499.027450055</v>
      </c>
      <c r="O26" s="6">
        <f>SUM($E19:O19)</f>
        <v>79270621.606258228</v>
      </c>
      <c r="P26" s="6">
        <f>SUM($E19:P19)</f>
        <v>86810432</v>
      </c>
      <c r="Q26" s="6">
        <f>SUM(E26:P26)</f>
        <v>554720871.86448932</v>
      </c>
    </row>
    <row r="27" spans="3:17">
      <c r="D27" s="4" t="str">
        <f>D20</f>
        <v>Actual 25/26</v>
      </c>
      <c r="E27" s="6">
        <f>SUM($E20:E20)</f>
        <v>7651413.3899999997</v>
      </c>
      <c r="F27" s="6">
        <f>SUM($E20:F20)</f>
        <v>15694606.050000001</v>
      </c>
      <c r="G27" s="6">
        <f>SUM($E20:G20)</f>
        <v>22658580.91</v>
      </c>
      <c r="H27" s="6">
        <f>SUM($E20:H20)</f>
        <v>30640209.859999999</v>
      </c>
      <c r="I27" s="6">
        <f>SUM($E20:I20)</f>
        <v>38284805.079999998</v>
      </c>
      <c r="J27" s="6">
        <f>SUM($E20:J20)</f>
        <v>46094069.479999997</v>
      </c>
      <c r="K27" s="6">
        <f>SUM($E20:K20)</f>
        <v>53233667.709999993</v>
      </c>
      <c r="L27" s="6">
        <f>SUM($E20:L20)</f>
        <v>61503032.108503476</v>
      </c>
      <c r="M27" s="6">
        <f>SUM($E20:M20)</f>
        <v>61503032.108503476</v>
      </c>
      <c r="N27" s="6">
        <f>SUM($E20:N20)</f>
        <v>61503032.108503476</v>
      </c>
      <c r="O27" s="6">
        <f>SUM($E20:O20)</f>
        <v>61503032.108503476</v>
      </c>
      <c r="P27" s="6">
        <f>SUM($E20:P20)</f>
        <v>61503032.108503476</v>
      </c>
      <c r="Q27" s="6">
        <f>SUM(E27:P27)</f>
        <v>521772513.02251732</v>
      </c>
    </row>
    <row r="28" spans="3:17">
      <c r="D28" s="4" t="str">
        <f>D21</f>
        <v>Difference</v>
      </c>
      <c r="E28" s="6">
        <f>SUM($E21:E21)</f>
        <v>777475.17726971675</v>
      </c>
      <c r="F28" s="6">
        <f>SUM($E21:F21)</f>
        <v>1912417.0640966585</v>
      </c>
      <c r="G28" s="6">
        <f>SUM($E21:G21)</f>
        <v>1931147.2225847431</v>
      </c>
      <c r="H28" s="6">
        <f>SUM($E21:H21)</f>
        <v>2860672.8820662005</v>
      </c>
      <c r="I28" s="6">
        <f>SUM($E21:I21)</f>
        <v>3357446.4410981135</v>
      </c>
      <c r="J28" s="6">
        <f>SUM($E21:J21)</f>
        <v>3929846.1790203759</v>
      </c>
      <c r="K28" s="6">
        <f>SUM($E21:K21)</f>
        <v>3758022.8223476773</v>
      </c>
      <c r="L28" s="6">
        <f>SUM($E21:L21)</f>
        <v>4648265.8185549378</v>
      </c>
      <c r="M28" s="6">
        <f>SUM($E21:M21)</f>
        <v>4648265.8185549378</v>
      </c>
      <c r="N28" s="6">
        <f>SUM($E21:N21)</f>
        <v>4648265.8185549378</v>
      </c>
      <c r="O28" s="6">
        <f>SUM($E21:O21)</f>
        <v>4648265.8185549378</v>
      </c>
      <c r="P28" s="6">
        <f>SUM($E21:P21)</f>
        <v>4648265.8185549378</v>
      </c>
      <c r="Q28" s="6">
        <f>SUM(E28:P28)</f>
        <v>41768356.881258175</v>
      </c>
    </row>
    <row r="29" spans="3:17">
      <c r="D29" s="4" t="str">
        <f>D22</f>
        <v>% realisation</v>
      </c>
      <c r="E29" s="10">
        <f t="shared" ref="E29:Q29" si="3">E27/E26</f>
        <v>1.1131047666139711</v>
      </c>
      <c r="F29" s="10">
        <f t="shared" si="3"/>
        <v>1.1387600377598008</v>
      </c>
      <c r="G29" s="10">
        <f t="shared" si="3"/>
        <v>1.0931686600332604</v>
      </c>
      <c r="H29" s="10">
        <f t="shared" si="3"/>
        <v>1.1029777020523606</v>
      </c>
      <c r="I29" s="10">
        <f t="shared" si="3"/>
        <v>1.0961265486980916</v>
      </c>
      <c r="J29" s="10">
        <f t="shared" si="3"/>
        <v>1.0932033338066744</v>
      </c>
      <c r="K29" s="10">
        <f t="shared" si="3"/>
        <v>1.0759570255401674</v>
      </c>
      <c r="L29" s="10">
        <f t="shared" si="3"/>
        <v>1.0817568362668075</v>
      </c>
      <c r="M29" s="10">
        <f t="shared" si="3"/>
        <v>0.95663177984405523</v>
      </c>
      <c r="N29" s="10">
        <f t="shared" si="3"/>
        <v>0.85702387623237442</v>
      </c>
      <c r="O29" s="10">
        <f t="shared" si="3"/>
        <v>0.77586161004252752</v>
      </c>
      <c r="P29" s="10">
        <f t="shared" si="3"/>
        <v>0.70847513013762531</v>
      </c>
      <c r="Q29" s="10">
        <f t="shared" si="3"/>
        <v>0.94060371528616138</v>
      </c>
    </row>
    <row r="30" spans="3:17">
      <c r="D30" s="4" t="str">
        <f>'KPI 1a'!D30</f>
        <v>Actual 24/25</v>
      </c>
      <c r="E30" s="6">
        <f>SUM($E23:E23)</f>
        <v>5940990.1264000004</v>
      </c>
      <c r="F30" s="6">
        <f>SUM($E23:F23)</f>
        <v>12671125.9024</v>
      </c>
      <c r="G30" s="6">
        <f>SUM($E23:G23)</f>
        <v>20111129.6624</v>
      </c>
      <c r="H30" s="6">
        <f>SUM($E23:H23)</f>
        <v>28138033.582400002</v>
      </c>
      <c r="I30" s="6">
        <f>SUM($E23:I23)</f>
        <v>36631525.862400003</v>
      </c>
      <c r="J30" s="6">
        <f>SUM($E23:J23)</f>
        <v>42667987.081066668</v>
      </c>
      <c r="K30" s="6">
        <f>SUM($E23:K23)</f>
        <v>51547630.441066667</v>
      </c>
      <c r="L30" s="6">
        <f>SUM($E23:L23)</f>
        <v>59645035.841066666</v>
      </c>
      <c r="M30" s="6">
        <f>SUM($E23:M23)</f>
        <v>67346074.081066668</v>
      </c>
      <c r="N30" s="6">
        <f>SUM($E23:N23)</f>
        <v>73906348.361066669</v>
      </c>
      <c r="O30" s="6">
        <f>SUM($E23:O23)</f>
        <v>81036428.521066666</v>
      </c>
      <c r="P30" s="6">
        <f>SUM($E23:P23)</f>
        <v>89058013.00106667</v>
      </c>
      <c r="Q30" s="6">
        <f>SUM(E30:P30)</f>
        <v>568700322.46346664</v>
      </c>
    </row>
  </sheetData>
  <mergeCells count="2">
    <mergeCell ref="J4:Q8"/>
    <mergeCell ref="J10:Q15"/>
  </mergeCells>
  <conditionalFormatting sqref="C3">
    <cfRule type="expression" dxfId="89" priority="2">
      <formula>S4&gt;S6</formula>
    </cfRule>
  </conditionalFormatting>
  <conditionalFormatting sqref="C4">
    <cfRule type="expression" dxfId="88" priority="1">
      <formula>AND(S4&gt;S5,S4&lt;=S6)</formula>
    </cfRule>
  </conditionalFormatting>
  <conditionalFormatting sqref="C5">
    <cfRule type="expression" dxfId="87" priority="3">
      <formula>S4&lt;=S5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9457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2">
    <tabColor rgb="FFFFC000"/>
  </sheetPr>
  <dimension ref="A1:S30"/>
  <sheetViews>
    <sheetView zoomScale="90" zoomScaleNormal="90" zoomScalePageLayoutView="90" workbookViewId="0">
      <pane ySplit="2" topLeftCell="A12" activePane="bottomLeft" state="frozen"/>
      <selection activeCell="G24" sqref="G24"/>
      <selection pane="bottomLeft" activeCell="L1" sqref="L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11" style="4" bestFit="1" customWidth="1"/>
    <col min="18" max="18" width="9.1796875" style="4" customWidth="1"/>
    <col min="19" max="19" width="11" style="4" bestFit="1" customWidth="1"/>
    <col min="20" max="16384" width="9.1796875" style="4"/>
  </cols>
  <sheetData>
    <row r="1" spans="1:19" ht="21">
      <c r="A1" s="5" t="s">
        <v>5</v>
      </c>
      <c r="B1" s="5" t="str">
        <f>+'Dashboard Production Quality'!A156</f>
        <v>19b</v>
      </c>
      <c r="C1" s="5" t="str">
        <f>+'Dashboard Production Quality'!B156</f>
        <v>Repair &amp; Maintenance Production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19">
      <c r="A2" s="4" t="s">
        <v>15</v>
      </c>
      <c r="C2" s="4" t="s">
        <v>3</v>
      </c>
      <c r="R2" s="7"/>
    </row>
    <row r="3" spans="1:19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6">
        <f>INDEX(E27:P27,Actual_month)</f>
        <v>3139564</v>
      </c>
    </row>
    <row r="5" spans="1:19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6">
        <f>INDEX(E26:P26,Actual_month)</f>
        <v>465800</v>
      </c>
    </row>
    <row r="6" spans="1:19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6">
        <f>+S5/R6</f>
        <v>517555.55555555556</v>
      </c>
    </row>
    <row r="7" spans="1:19">
      <c r="J7" s="199"/>
      <c r="K7" s="200"/>
      <c r="L7" s="200"/>
      <c r="M7" s="200"/>
      <c r="N7" s="200"/>
      <c r="O7" s="200"/>
      <c r="P7" s="200"/>
      <c r="Q7" s="201"/>
    </row>
    <row r="8" spans="1:19" ht="15" thickBot="1">
      <c r="J8" s="202"/>
      <c r="K8" s="203"/>
      <c r="L8" s="203"/>
      <c r="M8" s="203"/>
      <c r="N8" s="203"/>
      <c r="O8" s="203"/>
      <c r="P8" s="203"/>
      <c r="Q8" s="204"/>
    </row>
    <row r="9" spans="1:19" ht="15" thickBot="1">
      <c r="J9" s="4" t="s">
        <v>14</v>
      </c>
    </row>
    <row r="10" spans="1:19">
      <c r="J10" s="196"/>
      <c r="K10" s="197"/>
      <c r="L10" s="197"/>
      <c r="M10" s="197"/>
      <c r="N10" s="197"/>
      <c r="O10" s="197"/>
      <c r="P10" s="197"/>
      <c r="Q10" s="198"/>
    </row>
    <row r="11" spans="1:19">
      <c r="J11" s="199"/>
      <c r="K11" s="200"/>
      <c r="L11" s="200"/>
      <c r="M11" s="200"/>
      <c r="N11" s="200"/>
      <c r="O11" s="200"/>
      <c r="P11" s="200"/>
      <c r="Q11" s="201"/>
    </row>
    <row r="12" spans="1:19">
      <c r="J12" s="199"/>
      <c r="K12" s="200"/>
      <c r="L12" s="200"/>
      <c r="M12" s="200"/>
      <c r="N12" s="200"/>
      <c r="O12" s="200"/>
      <c r="P12" s="200"/>
      <c r="Q12" s="201"/>
    </row>
    <row r="13" spans="1:19">
      <c r="J13" s="199"/>
      <c r="K13" s="200"/>
      <c r="L13" s="200"/>
      <c r="M13" s="200"/>
      <c r="N13" s="200"/>
      <c r="O13" s="200"/>
      <c r="P13" s="200"/>
      <c r="Q13" s="201"/>
    </row>
    <row r="14" spans="1:19">
      <c r="J14" s="199"/>
      <c r="K14" s="200"/>
      <c r="L14" s="200"/>
      <c r="M14" s="200"/>
      <c r="N14" s="200"/>
      <c r="O14" s="200"/>
      <c r="P14" s="200"/>
      <c r="Q14" s="201"/>
    </row>
    <row r="15" spans="1:19" ht="15" thickBot="1">
      <c r="J15" s="202"/>
      <c r="K15" s="203"/>
      <c r="L15" s="203"/>
      <c r="M15" s="203"/>
      <c r="N15" s="203"/>
      <c r="O15" s="203"/>
      <c r="P15" s="203"/>
      <c r="Q15" s="204"/>
    </row>
    <row r="17" spans="3:17">
      <c r="D17" s="4" t="s">
        <v>67</v>
      </c>
      <c r="E17" s="4">
        <v>0.35</v>
      </c>
    </row>
    <row r="18" spans="3:17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/>
    </row>
    <row r="19" spans="3:17">
      <c r="D19" s="4" t="str">
        <f>'KPI 1a'!D19</f>
        <v>Budget 25/26</v>
      </c>
      <c r="E19" s="6">
        <f>Budget2526!E143</f>
        <v>0</v>
      </c>
      <c r="F19" s="6">
        <f>Budget2526!F143</f>
        <v>155266.66666666666</v>
      </c>
      <c r="G19" s="6">
        <f>Budget2526!G143</f>
        <v>0</v>
      </c>
      <c r="H19" s="6">
        <f>Budget2526!H143</f>
        <v>0</v>
      </c>
      <c r="I19" s="6">
        <f>Budget2526!I143</f>
        <v>0</v>
      </c>
      <c r="J19" s="6">
        <f>Budget2526!J143</f>
        <v>310533.33333333337</v>
      </c>
      <c r="K19" s="6">
        <f>Budget2526!K143</f>
        <v>0</v>
      </c>
      <c r="L19" s="6">
        <f>Budget2526!L143</f>
        <v>0</v>
      </c>
      <c r="M19" s="6">
        <f>Budget2526!M143</f>
        <v>0</v>
      </c>
      <c r="N19" s="6">
        <f>Budget2526!N143</f>
        <v>0</v>
      </c>
      <c r="O19" s="6">
        <f>Budget2526!O143</f>
        <v>0</v>
      </c>
      <c r="P19" s="6">
        <f>Budget2526!P143</f>
        <v>0</v>
      </c>
      <c r="Q19" s="6"/>
    </row>
    <row r="20" spans="3:17">
      <c r="D20" s="4" t="str">
        <f>'KPI 1a'!D20</f>
        <v>Actual 25/26</v>
      </c>
      <c r="E20" s="6">
        <f>'ACTUAL 2526'!D143</f>
        <v>2513384</v>
      </c>
      <c r="F20" s="6">
        <f>'ACTUAL 2526'!E143</f>
        <v>178524</v>
      </c>
      <c r="G20" s="6">
        <f>'ACTUAL 2526'!F143</f>
        <v>89236</v>
      </c>
      <c r="H20" s="6">
        <f>'ACTUAL 2526'!G143</f>
        <v>163120</v>
      </c>
      <c r="I20" s="6">
        <f>'ACTUAL 2526'!H143</f>
        <v>18150</v>
      </c>
      <c r="J20" s="6">
        <f>'ACTUAL 2526'!I143</f>
        <v>134650</v>
      </c>
      <c r="K20" s="6">
        <f>'ACTUAL 2526'!J143</f>
        <v>42500</v>
      </c>
      <c r="L20" s="6">
        <f>'ACTUAL 2526'!K143</f>
        <v>0</v>
      </c>
      <c r="M20" s="6">
        <f>'ACTUAL 2526'!L143</f>
        <v>0</v>
      </c>
      <c r="N20" s="6">
        <f>'ACTUAL 2526'!M143</f>
        <v>0</v>
      </c>
      <c r="O20" s="6">
        <f>'ACTUAL 2526'!N143</f>
        <v>0</v>
      </c>
      <c r="P20" s="6">
        <f>'ACTUAL 2526'!O143</f>
        <v>0</v>
      </c>
      <c r="Q20" s="6"/>
    </row>
    <row r="21" spans="3:17">
      <c r="D21" s="4" t="str">
        <f>'KPI 1a'!D21</f>
        <v>Difference</v>
      </c>
      <c r="E21" s="6">
        <f>IF(E20=0,0,E20-E19)</f>
        <v>2513384</v>
      </c>
      <c r="F21" s="6">
        <f t="shared" ref="F21:P21" si="0">IF(F20=0,0,F20-F19)</f>
        <v>23257.333333333343</v>
      </c>
      <c r="G21" s="6">
        <f t="shared" si="0"/>
        <v>89236</v>
      </c>
      <c r="H21" s="6">
        <f t="shared" si="0"/>
        <v>163120</v>
      </c>
      <c r="I21" s="6">
        <f t="shared" si="0"/>
        <v>18150</v>
      </c>
      <c r="J21" s="6">
        <f t="shared" si="0"/>
        <v>-175883.33333333337</v>
      </c>
      <c r="K21" s="6">
        <f t="shared" si="0"/>
        <v>42500</v>
      </c>
      <c r="L21" s="6">
        <f t="shared" si="0"/>
        <v>0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/>
    </row>
    <row r="22" spans="3:17">
      <c r="D22" s="4" t="str">
        <f>'KPI 1a'!D22</f>
        <v>% realisation</v>
      </c>
      <c r="E22" s="10" t="e">
        <f>E20/E19</f>
        <v>#DIV/0!</v>
      </c>
      <c r="F22" s="10">
        <f t="shared" ref="F22:P22" si="1">F20/F19</f>
        <v>1.1497896092743667</v>
      </c>
      <c r="G22" s="10" t="e">
        <f t="shared" si="1"/>
        <v>#DIV/0!</v>
      </c>
      <c r="H22" s="10" t="e">
        <f t="shared" si="1"/>
        <v>#DIV/0!</v>
      </c>
      <c r="I22" s="10" t="e">
        <f t="shared" si="1"/>
        <v>#DIV/0!</v>
      </c>
      <c r="J22" s="10">
        <f t="shared" si="1"/>
        <v>0.43360884499785313</v>
      </c>
      <c r="K22" s="10" t="e">
        <f t="shared" si="1"/>
        <v>#DIV/0!</v>
      </c>
      <c r="L22" s="10" t="e">
        <f t="shared" si="1"/>
        <v>#DIV/0!</v>
      </c>
      <c r="M22" s="10" t="e">
        <f t="shared" si="1"/>
        <v>#DIV/0!</v>
      </c>
      <c r="N22" s="10" t="e">
        <f t="shared" si="1"/>
        <v>#DIV/0!</v>
      </c>
      <c r="O22" s="10" t="e">
        <f t="shared" si="1"/>
        <v>#DIV/0!</v>
      </c>
      <c r="P22" s="10" t="e">
        <f t="shared" si="1"/>
        <v>#DIV/0!</v>
      </c>
    </row>
    <row r="23" spans="3:17">
      <c r="D23" s="4" t="str">
        <f>'KPI 1a'!D23</f>
        <v>Actual 24/25</v>
      </c>
      <c r="E23" s="6">
        <f>Actual2425!D134</f>
        <v>139910</v>
      </c>
      <c r="F23" s="6">
        <f>Actual2425!E134</f>
        <v>10250</v>
      </c>
      <c r="G23" s="6">
        <f>Actual2425!F134</f>
        <v>150630</v>
      </c>
      <c r="H23" s="6">
        <f>Actual2425!G134</f>
        <v>0</v>
      </c>
      <c r="I23" s="6">
        <f>Actual2425!H134</f>
        <v>1500</v>
      </c>
      <c r="J23" s="6">
        <f>Actual2425!I134</f>
        <v>0</v>
      </c>
      <c r="K23" s="6">
        <f>Actual2425!J134</f>
        <v>33411</v>
      </c>
      <c r="L23" s="6">
        <f>Actual2425!K134</f>
        <v>95052</v>
      </c>
      <c r="M23" s="6">
        <f>Actual2425!L134</f>
        <v>236050</v>
      </c>
      <c r="N23" s="6">
        <f>Actual2425!M134</f>
        <v>32083</v>
      </c>
      <c r="O23" s="6">
        <f>Actual2425!N134</f>
        <v>22650</v>
      </c>
      <c r="P23" s="6">
        <f>Actual2425!O134</f>
        <v>2929534</v>
      </c>
      <c r="Q23" s="6"/>
    </row>
    <row r="25" spans="3:17">
      <c r="C25" s="8" t="s">
        <v>4</v>
      </c>
      <c r="E25" s="12">
        <f>E18</f>
        <v>45839</v>
      </c>
      <c r="F25" s="12">
        <f t="shared" ref="F25:P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/>
    </row>
    <row r="26" spans="3:17">
      <c r="D26" s="4" t="str">
        <f>D19</f>
        <v>Budget 25/26</v>
      </c>
      <c r="E26" s="6">
        <f>SUM($E19:E19)</f>
        <v>0</v>
      </c>
      <c r="F26" s="6">
        <f>SUM($E19:F19)</f>
        <v>155266.66666666666</v>
      </c>
      <c r="G26" s="6">
        <f>SUM($E19:G19)</f>
        <v>155266.66666666666</v>
      </c>
      <c r="H26" s="6">
        <f>SUM($E19:H19)</f>
        <v>155266.66666666666</v>
      </c>
      <c r="I26" s="6">
        <f>SUM($E19:I19)</f>
        <v>155266.66666666666</v>
      </c>
      <c r="J26" s="6">
        <f>SUM($E19:J19)</f>
        <v>465800</v>
      </c>
      <c r="K26" s="6">
        <f>SUM($E19:K19)</f>
        <v>465800</v>
      </c>
      <c r="L26" s="6">
        <f>SUM($E19:L19)</f>
        <v>465800</v>
      </c>
      <c r="M26" s="6">
        <f>SUM($E19:M19)</f>
        <v>465800</v>
      </c>
      <c r="N26" s="6">
        <f>SUM($E19:N19)</f>
        <v>465800</v>
      </c>
      <c r="O26" s="6">
        <f>SUM($E19:O19)</f>
        <v>465800</v>
      </c>
      <c r="P26" s="6">
        <f>SUM($E19:P19)</f>
        <v>465800</v>
      </c>
      <c r="Q26" s="6"/>
    </row>
    <row r="27" spans="3:17">
      <c r="D27" s="4" t="str">
        <f>D20</f>
        <v>Actual 25/26</v>
      </c>
      <c r="E27" s="6">
        <f>SUM($E20:E20)</f>
        <v>2513384</v>
      </c>
      <c r="F27" s="6">
        <f>SUM($E20:F20)</f>
        <v>2691908</v>
      </c>
      <c r="G27" s="6">
        <f>SUM($E20:G20)</f>
        <v>2781144</v>
      </c>
      <c r="H27" s="6">
        <f>SUM($E20:H20)</f>
        <v>2944264</v>
      </c>
      <c r="I27" s="6">
        <f>SUM($E20:I20)</f>
        <v>2962414</v>
      </c>
      <c r="J27" s="6">
        <f>SUM($E20:J20)</f>
        <v>3097064</v>
      </c>
      <c r="K27" s="6">
        <f>SUM($E20:K20)</f>
        <v>3139564</v>
      </c>
      <c r="L27" s="6">
        <f>SUM($E20:L20)</f>
        <v>3139564</v>
      </c>
      <c r="M27" s="6">
        <f>SUM($E20:M20)</f>
        <v>3139564</v>
      </c>
      <c r="N27" s="6">
        <f>SUM($E20:N20)</f>
        <v>3139564</v>
      </c>
      <c r="O27" s="6">
        <f>SUM($E20:O20)</f>
        <v>3139564</v>
      </c>
      <c r="P27" s="6">
        <f>SUM($E20:P20)</f>
        <v>3139564</v>
      </c>
      <c r="Q27" s="6"/>
    </row>
    <row r="28" spans="3:17">
      <c r="D28" s="4" t="str">
        <f>D21</f>
        <v>Difference</v>
      </c>
      <c r="E28" s="6">
        <f>SUM($E21:E21)</f>
        <v>2513384</v>
      </c>
      <c r="F28" s="6">
        <f>SUM($E21:F21)</f>
        <v>2536641.3333333335</v>
      </c>
      <c r="G28" s="6">
        <f>SUM($E21:G21)</f>
        <v>2625877.3333333335</v>
      </c>
      <c r="H28" s="6">
        <f>SUM($E21:H21)</f>
        <v>2788997.3333333335</v>
      </c>
      <c r="I28" s="6">
        <f>SUM($E21:I21)</f>
        <v>2807147.3333333335</v>
      </c>
      <c r="J28" s="6">
        <f>SUM($E21:J21)</f>
        <v>2631264</v>
      </c>
      <c r="K28" s="6">
        <f>SUM($E21:K21)</f>
        <v>2673764</v>
      </c>
      <c r="L28" s="6">
        <f>SUM($E21:L21)</f>
        <v>2673764</v>
      </c>
      <c r="M28" s="6">
        <f>SUM($E21:M21)</f>
        <v>2673764</v>
      </c>
      <c r="N28" s="6">
        <f>SUM($E21:N21)</f>
        <v>2673764</v>
      </c>
      <c r="O28" s="6">
        <f>SUM($E21:O21)</f>
        <v>2673764</v>
      </c>
      <c r="P28" s="6">
        <f>SUM($E21:P21)</f>
        <v>2673764</v>
      </c>
      <c r="Q28" s="6"/>
    </row>
    <row r="29" spans="3:17">
      <c r="D29" s="4" t="str">
        <f>D22</f>
        <v>% realisation</v>
      </c>
      <c r="E29" s="10" t="e">
        <f t="shared" ref="E29:P29" si="3">E27/E26</f>
        <v>#DIV/0!</v>
      </c>
      <c r="F29" s="10">
        <f t="shared" si="3"/>
        <v>17.337320738514386</v>
      </c>
      <c r="G29" s="10">
        <f t="shared" si="3"/>
        <v>17.912048089308719</v>
      </c>
      <c r="H29" s="10">
        <f t="shared" si="3"/>
        <v>18.962627737226278</v>
      </c>
      <c r="I29" s="10">
        <f t="shared" si="3"/>
        <v>19.079523400601119</v>
      </c>
      <c r="J29" s="10">
        <f t="shared" si="3"/>
        <v>6.6489136968656073</v>
      </c>
      <c r="K29" s="10">
        <f t="shared" si="3"/>
        <v>6.7401545727780166</v>
      </c>
      <c r="L29" s="10">
        <f t="shared" si="3"/>
        <v>6.7401545727780166</v>
      </c>
      <c r="M29" s="10">
        <f t="shared" si="3"/>
        <v>6.7401545727780166</v>
      </c>
      <c r="N29" s="10">
        <f t="shared" si="3"/>
        <v>6.7401545727780166</v>
      </c>
      <c r="O29" s="10">
        <f t="shared" si="3"/>
        <v>6.7401545727780166</v>
      </c>
      <c r="P29" s="10">
        <f t="shared" si="3"/>
        <v>6.7401545727780166</v>
      </c>
      <c r="Q29" s="10"/>
    </row>
    <row r="30" spans="3:17">
      <c r="D30" s="4" t="str">
        <f>'KPI 1a'!D30</f>
        <v>Actual 24/25</v>
      </c>
      <c r="E30" s="6">
        <f>SUM($E23:E23)</f>
        <v>139910</v>
      </c>
      <c r="F30" s="6">
        <f>SUM($E23:F23)</f>
        <v>150160</v>
      </c>
      <c r="G30" s="6">
        <f>SUM($E23:G23)</f>
        <v>300790</v>
      </c>
      <c r="H30" s="6">
        <f>SUM($E23:H23)</f>
        <v>300790</v>
      </c>
      <c r="I30" s="6">
        <f>SUM($E23:I23)</f>
        <v>302290</v>
      </c>
      <c r="J30" s="6">
        <f>SUM($E23:J23)</f>
        <v>302290</v>
      </c>
      <c r="K30" s="6">
        <f>SUM($E23:K23)</f>
        <v>335701</v>
      </c>
      <c r="L30" s="6">
        <f>SUM($E23:L23)</f>
        <v>430753</v>
      </c>
      <c r="M30" s="6">
        <f>SUM($E23:M23)</f>
        <v>666803</v>
      </c>
      <c r="N30" s="6">
        <f>SUM($E23:N23)</f>
        <v>698886</v>
      </c>
      <c r="O30" s="6">
        <f>SUM($E23:O23)</f>
        <v>721536</v>
      </c>
      <c r="P30" s="6">
        <f>SUM($E23:P23)</f>
        <v>3651070</v>
      </c>
      <c r="Q30" s="6"/>
    </row>
  </sheetData>
  <mergeCells count="2">
    <mergeCell ref="J4:Q8"/>
    <mergeCell ref="J10:Q15"/>
  </mergeCells>
  <conditionalFormatting sqref="C3">
    <cfRule type="expression" dxfId="86" priority="2">
      <formula>S4&gt;S6</formula>
    </cfRule>
  </conditionalFormatting>
  <conditionalFormatting sqref="C4">
    <cfRule type="expression" dxfId="85" priority="1">
      <formula>AND(S4&gt;S5,S4&lt;=S6)</formula>
    </cfRule>
  </conditionalFormatting>
  <conditionalFormatting sqref="C5">
    <cfRule type="expression" dxfId="84" priority="3">
      <formula>S4&lt;=S5</formula>
    </cfRule>
  </conditionalFormatting>
  <hyperlinks>
    <hyperlink ref="L1" location="'Dashboard Production Quality'!A1" display="Dashboard"/>
  </hyperlinks>
  <pageMargins left="0.7" right="0.7" top="0.75" bottom="0.75" header="0.3" footer="0.3"/>
  <ignoredErrors>
    <ignoredError sqref="E29 F29:P29" formula="1"/>
  </ignoredError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80609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3">
    <tabColor rgb="FFFFC000"/>
  </sheetPr>
  <dimension ref="A1:S30"/>
  <sheetViews>
    <sheetView zoomScale="90" zoomScaleNormal="90" zoomScalePageLayoutView="90" workbookViewId="0">
      <pane ySplit="2" topLeftCell="A15" activePane="bottomLeft" state="frozen"/>
      <selection activeCell="G24" sqref="G24"/>
      <selection pane="bottomLeft" activeCell="L1" sqref="L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11" style="4" bestFit="1" customWidth="1"/>
    <col min="18" max="18" width="9.1796875" style="4" customWidth="1"/>
    <col min="19" max="19" width="11" style="4" bestFit="1" customWidth="1"/>
    <col min="20" max="16384" width="9.1796875" style="4"/>
  </cols>
  <sheetData>
    <row r="1" spans="1:19" ht="21">
      <c r="A1" s="5" t="s">
        <v>5</v>
      </c>
      <c r="B1" s="5" t="str">
        <f>+'Dashboard Production Quality'!A157</f>
        <v>19c</v>
      </c>
      <c r="C1" s="5" t="str">
        <f>+'Dashboard Production Quality'!B157</f>
        <v>Abstraction fee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19">
      <c r="A2" s="4" t="s">
        <v>15</v>
      </c>
      <c r="C2" s="4" t="s">
        <v>3</v>
      </c>
      <c r="R2" s="7"/>
    </row>
    <row r="3" spans="1:19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>
      <c r="C4" s="2" t="s">
        <v>6</v>
      </c>
      <c r="E4" s="11"/>
      <c r="F4" s="11"/>
      <c r="G4" s="11"/>
      <c r="H4" s="11"/>
      <c r="I4" s="11"/>
      <c r="J4" s="205"/>
      <c r="K4" s="206"/>
      <c r="L4" s="206"/>
      <c r="M4" s="206"/>
      <c r="N4" s="206"/>
      <c r="O4" s="206"/>
      <c r="P4" s="206"/>
      <c r="Q4" s="207"/>
      <c r="R4" s="4" t="s">
        <v>26</v>
      </c>
      <c r="S4" s="6">
        <f>INDEX(E27:P27,Actual_month)</f>
        <v>4645330.3499999996</v>
      </c>
    </row>
    <row r="5" spans="1:19" ht="25.5" customHeight="1">
      <c r="C5" s="2" t="s">
        <v>6</v>
      </c>
      <c r="E5" s="11"/>
      <c r="F5" s="11"/>
      <c r="G5" s="11"/>
      <c r="H5" s="11"/>
      <c r="I5" s="11"/>
      <c r="J5" s="208"/>
      <c r="K5" s="209"/>
      <c r="L5" s="209"/>
      <c r="M5" s="209"/>
      <c r="N5" s="209"/>
      <c r="O5" s="209"/>
      <c r="P5" s="209"/>
      <c r="Q5" s="210"/>
      <c r="R5" s="4" t="s">
        <v>27</v>
      </c>
      <c r="S5" s="6">
        <f>INDEX(E26:P26,Actual_month)</f>
        <v>3674880</v>
      </c>
    </row>
    <row r="6" spans="1:19">
      <c r="J6" s="208"/>
      <c r="K6" s="209"/>
      <c r="L6" s="209"/>
      <c r="M6" s="209"/>
      <c r="N6" s="209"/>
      <c r="O6" s="209"/>
      <c r="P6" s="209"/>
      <c r="Q6" s="210"/>
      <c r="R6" s="7">
        <v>0.9</v>
      </c>
      <c r="S6" s="6">
        <f>+S5/R6</f>
        <v>4083200</v>
      </c>
    </row>
    <row r="7" spans="1:19">
      <c r="J7" s="208"/>
      <c r="K7" s="209"/>
      <c r="L7" s="209"/>
      <c r="M7" s="209"/>
      <c r="N7" s="209"/>
      <c r="O7" s="209"/>
      <c r="P7" s="209"/>
      <c r="Q7" s="210"/>
    </row>
    <row r="8" spans="1:19" ht="15" thickBot="1">
      <c r="J8" s="211"/>
      <c r="K8" s="212"/>
      <c r="L8" s="212"/>
      <c r="M8" s="212"/>
      <c r="N8" s="212"/>
      <c r="O8" s="212"/>
      <c r="P8" s="212"/>
      <c r="Q8" s="213"/>
    </row>
    <row r="9" spans="1:19" ht="15" thickBot="1">
      <c r="J9" s="4" t="s">
        <v>14</v>
      </c>
    </row>
    <row r="10" spans="1:19">
      <c r="J10" s="205"/>
      <c r="K10" s="206"/>
      <c r="L10" s="206"/>
      <c r="M10" s="206"/>
      <c r="N10" s="206"/>
      <c r="O10" s="206"/>
      <c r="P10" s="206"/>
      <c r="Q10" s="207"/>
    </row>
    <row r="11" spans="1:19">
      <c r="J11" s="208"/>
      <c r="K11" s="209"/>
      <c r="L11" s="209"/>
      <c r="M11" s="209"/>
      <c r="N11" s="209"/>
      <c r="O11" s="209"/>
      <c r="P11" s="209"/>
      <c r="Q11" s="210"/>
    </row>
    <row r="12" spans="1:19">
      <c r="J12" s="208"/>
      <c r="K12" s="209"/>
      <c r="L12" s="209"/>
      <c r="M12" s="209"/>
      <c r="N12" s="209"/>
      <c r="O12" s="209"/>
      <c r="P12" s="209"/>
      <c r="Q12" s="210"/>
    </row>
    <row r="13" spans="1:19">
      <c r="J13" s="208"/>
      <c r="K13" s="209"/>
      <c r="L13" s="209"/>
      <c r="M13" s="209"/>
      <c r="N13" s="209"/>
      <c r="O13" s="209"/>
      <c r="P13" s="209"/>
      <c r="Q13" s="210"/>
    </row>
    <row r="14" spans="1:19">
      <c r="J14" s="208"/>
      <c r="K14" s="209"/>
      <c r="L14" s="209"/>
      <c r="M14" s="209"/>
      <c r="N14" s="209"/>
      <c r="O14" s="209"/>
      <c r="P14" s="209"/>
      <c r="Q14" s="210"/>
    </row>
    <row r="15" spans="1:19" ht="15" thickBot="1">
      <c r="J15" s="211"/>
      <c r="K15" s="212"/>
      <c r="L15" s="212"/>
      <c r="M15" s="212"/>
      <c r="N15" s="212"/>
      <c r="O15" s="212"/>
      <c r="P15" s="212"/>
      <c r="Q15" s="213"/>
    </row>
    <row r="18" spans="3:17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/>
    </row>
    <row r="19" spans="3:17">
      <c r="D19" s="4" t="str">
        <f>'KPI 1a'!D19</f>
        <v>Budget 25/26</v>
      </c>
      <c r="E19" s="6">
        <f>Budget2526!E144</f>
        <v>439410</v>
      </c>
      <c r="F19" s="6">
        <f>Budget2526!F144</f>
        <v>442010</v>
      </c>
      <c r="G19" s="6">
        <f>Budget2526!G144</f>
        <v>446110</v>
      </c>
      <c r="H19" s="6">
        <f>Budget2526!H144</f>
        <v>454410</v>
      </c>
      <c r="I19" s="6">
        <f>Budget2526!I144</f>
        <v>462510</v>
      </c>
      <c r="J19" s="6">
        <f>Budget2526!J144</f>
        <v>470710</v>
      </c>
      <c r="K19" s="6">
        <f>Budget2526!K144</f>
        <v>476810</v>
      </c>
      <c r="L19" s="6">
        <f>Budget2526!L144</f>
        <v>482910</v>
      </c>
      <c r="M19" s="6">
        <f>Budget2526!M144</f>
        <v>489010</v>
      </c>
      <c r="N19" s="6">
        <f>Budget2526!N144</f>
        <v>493110</v>
      </c>
      <c r="O19" s="6">
        <f>Budget2526!O144</f>
        <v>497210</v>
      </c>
      <c r="P19" s="6">
        <f>Budget2526!P144</f>
        <v>502310</v>
      </c>
      <c r="Q19" s="6"/>
    </row>
    <row r="20" spans="3:17">
      <c r="D20" s="4" t="str">
        <f>'KPI 1a'!D20</f>
        <v>Actual 25/26</v>
      </c>
      <c r="E20" s="6">
        <f>'ACTUAL 2526'!D144</f>
        <v>513111.85</v>
      </c>
      <c r="F20" s="6">
        <f>'ACTUAL 2526'!E144</f>
        <v>657635</v>
      </c>
      <c r="G20" s="6">
        <f>'ACTUAL 2526'!F144</f>
        <v>565352.5</v>
      </c>
      <c r="H20" s="6">
        <f>'ACTUAL 2526'!G144</f>
        <v>687352.5</v>
      </c>
      <c r="I20" s="6">
        <f>'ACTUAL 2526'!H144</f>
        <v>543172.5</v>
      </c>
      <c r="J20" s="6">
        <f>'ACTUAL 2526'!I144</f>
        <v>504917.5</v>
      </c>
      <c r="K20" s="6">
        <f>'ACTUAL 2526'!J144</f>
        <v>700292.5</v>
      </c>
      <c r="L20" s="6">
        <f>'ACTUAL 2526'!K144</f>
        <v>473496</v>
      </c>
      <c r="M20" s="6">
        <f>'ACTUAL 2526'!L144</f>
        <v>0</v>
      </c>
      <c r="N20" s="6">
        <f>'ACTUAL 2526'!M144</f>
        <v>0</v>
      </c>
      <c r="O20" s="6">
        <f>'ACTUAL 2526'!N144</f>
        <v>0</v>
      </c>
      <c r="P20" s="6">
        <f>'ACTUAL 2526'!O144</f>
        <v>0</v>
      </c>
      <c r="Q20" s="6"/>
    </row>
    <row r="21" spans="3:17">
      <c r="D21" s="4" t="str">
        <f>'KPI 1a'!D21</f>
        <v>Difference</v>
      </c>
      <c r="E21" s="6">
        <f>IF(E20=0,0,E20-E19)</f>
        <v>73701.849999999977</v>
      </c>
      <c r="F21" s="6">
        <f t="shared" ref="F21:P21" si="0">IF(F20=0,0,F20-F19)</f>
        <v>215625</v>
      </c>
      <c r="G21" s="6">
        <f t="shared" si="0"/>
        <v>119242.5</v>
      </c>
      <c r="H21" s="6">
        <f t="shared" si="0"/>
        <v>232942.5</v>
      </c>
      <c r="I21" s="6">
        <f t="shared" si="0"/>
        <v>80662.5</v>
      </c>
      <c r="J21" s="6">
        <f t="shared" si="0"/>
        <v>34207.5</v>
      </c>
      <c r="K21" s="6">
        <f t="shared" si="0"/>
        <v>223482.5</v>
      </c>
      <c r="L21" s="6">
        <f t="shared" si="0"/>
        <v>-9414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/>
    </row>
    <row r="22" spans="3:17">
      <c r="D22" s="4" t="str">
        <f>'KPI 1a'!D22</f>
        <v>% realisation</v>
      </c>
      <c r="E22" s="10">
        <f>E20/E19</f>
        <v>1.1677291140392798</v>
      </c>
      <c r="F22" s="10">
        <f t="shared" ref="F22:P22" si="1">F20/F19</f>
        <v>1.4878283296757993</v>
      </c>
      <c r="G22" s="10">
        <f t="shared" si="1"/>
        <v>1.2672939409562665</v>
      </c>
      <c r="H22" s="10">
        <f t="shared" si="1"/>
        <v>1.5126262626262625</v>
      </c>
      <c r="I22" s="10">
        <f t="shared" si="1"/>
        <v>1.1744016345592527</v>
      </c>
      <c r="J22" s="10">
        <f t="shared" si="1"/>
        <v>1.0726721335854348</v>
      </c>
      <c r="K22" s="10">
        <f t="shared" si="1"/>
        <v>1.4687034667897065</v>
      </c>
      <c r="L22" s="10">
        <f t="shared" si="1"/>
        <v>0.98050568428899798</v>
      </c>
      <c r="M22" s="10">
        <f t="shared" si="1"/>
        <v>0</v>
      </c>
      <c r="N22" s="10">
        <f t="shared" si="1"/>
        <v>0</v>
      </c>
      <c r="O22" s="10">
        <f t="shared" si="1"/>
        <v>0</v>
      </c>
      <c r="P22" s="10">
        <f t="shared" si="1"/>
        <v>0</v>
      </c>
    </row>
    <row r="23" spans="3:17">
      <c r="D23" s="4" t="str">
        <f>'KPI 1a'!D23</f>
        <v>Actual 24/25</v>
      </c>
      <c r="E23" s="6">
        <f>Actual2425!D135</f>
        <v>414721.33199999999</v>
      </c>
      <c r="F23" s="6">
        <f>Actual2425!E135</f>
        <v>468297.92</v>
      </c>
      <c r="G23" s="6">
        <f>Actual2425!F135</f>
        <v>436639.43999999994</v>
      </c>
      <c r="H23" s="6">
        <f>Actual2425!G135</f>
        <v>461302.48</v>
      </c>
      <c r="I23" s="6">
        <f>Actual2425!H135</f>
        <v>471060.12</v>
      </c>
      <c r="J23" s="6">
        <f>Actual2425!I135</f>
        <v>334676.2</v>
      </c>
      <c r="K23" s="6">
        <f>Actual2425!J135</f>
        <v>575814.12</v>
      </c>
      <c r="L23" s="6">
        <f>Actual2425!K135</f>
        <v>482026</v>
      </c>
      <c r="M23" s="6">
        <f>Actual2425!L135</f>
        <v>487994</v>
      </c>
      <c r="N23" s="6">
        <f>Actual2425!M135</f>
        <v>390533.4</v>
      </c>
      <c r="O23" s="6">
        <f>Actual2425!N135</f>
        <v>482144.54157303367</v>
      </c>
      <c r="P23" s="6">
        <f>Actual2425!O135</f>
        <v>494909.64</v>
      </c>
      <c r="Q23" s="6"/>
    </row>
    <row r="25" spans="3:17">
      <c r="C25" s="8" t="s">
        <v>4</v>
      </c>
      <c r="E25" s="12">
        <f>E18</f>
        <v>45839</v>
      </c>
      <c r="F25" s="12">
        <f t="shared" ref="F25:P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/>
    </row>
    <row r="26" spans="3:17">
      <c r="D26" s="4" t="str">
        <f>D19</f>
        <v>Budget 25/26</v>
      </c>
      <c r="E26" s="6">
        <f>SUM($E19:E19)</f>
        <v>439410</v>
      </c>
      <c r="F26" s="6">
        <f>SUM($E19:F19)</f>
        <v>881420</v>
      </c>
      <c r="G26" s="6">
        <f>SUM($E19:G19)</f>
        <v>1327530</v>
      </c>
      <c r="H26" s="6">
        <f>SUM($E19:H19)</f>
        <v>1781940</v>
      </c>
      <c r="I26" s="6">
        <f>SUM($E19:I19)</f>
        <v>2244450</v>
      </c>
      <c r="J26" s="6">
        <f>SUM($E19:J19)</f>
        <v>2715160</v>
      </c>
      <c r="K26" s="6">
        <f>SUM($E19:K19)</f>
        <v>3191970</v>
      </c>
      <c r="L26" s="6">
        <f>SUM($E19:L19)</f>
        <v>3674880</v>
      </c>
      <c r="M26" s="6">
        <f>SUM($E19:M19)</f>
        <v>4163890</v>
      </c>
      <c r="N26" s="6">
        <f>SUM($E19:N19)</f>
        <v>4657000</v>
      </c>
      <c r="O26" s="6">
        <f>SUM($E19:O19)</f>
        <v>5154210</v>
      </c>
      <c r="P26" s="6">
        <f>SUM($E19:P19)</f>
        <v>5656520</v>
      </c>
      <c r="Q26" s="6"/>
    </row>
    <row r="27" spans="3:17">
      <c r="D27" s="4" t="str">
        <f>D20</f>
        <v>Actual 25/26</v>
      </c>
      <c r="E27" s="6">
        <f>SUM($E20:E20)</f>
        <v>513111.85</v>
      </c>
      <c r="F27" s="6">
        <f>SUM($E20:F20)</f>
        <v>1170746.8500000001</v>
      </c>
      <c r="G27" s="6">
        <f>SUM($E20:G20)</f>
        <v>1736099.35</v>
      </c>
      <c r="H27" s="6">
        <f>SUM($E20:H20)</f>
        <v>2423451.85</v>
      </c>
      <c r="I27" s="6">
        <f>SUM($E20:I20)</f>
        <v>2966624.35</v>
      </c>
      <c r="J27" s="6">
        <f>SUM($E20:J20)</f>
        <v>3471541.85</v>
      </c>
      <c r="K27" s="6">
        <f>SUM($E20:K20)</f>
        <v>4171834.35</v>
      </c>
      <c r="L27" s="6">
        <f>SUM($E20:L20)</f>
        <v>4645330.3499999996</v>
      </c>
      <c r="M27" s="6">
        <f>SUM($E20:M20)</f>
        <v>4645330.3499999996</v>
      </c>
      <c r="N27" s="6">
        <f>SUM($E20:N20)</f>
        <v>4645330.3499999996</v>
      </c>
      <c r="O27" s="6">
        <f>SUM($E20:O20)</f>
        <v>4645330.3499999996</v>
      </c>
      <c r="P27" s="6">
        <f>SUM($E20:P20)</f>
        <v>4645330.3499999996</v>
      </c>
      <c r="Q27" s="6"/>
    </row>
    <row r="28" spans="3:17">
      <c r="D28" s="4" t="str">
        <f>D21</f>
        <v>Difference</v>
      </c>
      <c r="E28" s="6">
        <f>SUM($E21:E21)</f>
        <v>73701.849999999977</v>
      </c>
      <c r="F28" s="6">
        <f>SUM($E21:F21)</f>
        <v>289326.84999999998</v>
      </c>
      <c r="G28" s="6">
        <f>SUM($E21:G21)</f>
        <v>408569.35</v>
      </c>
      <c r="H28" s="6">
        <f>SUM($E21:H21)</f>
        <v>641511.85</v>
      </c>
      <c r="I28" s="6">
        <f>SUM($E21:I21)</f>
        <v>722174.35</v>
      </c>
      <c r="J28" s="6">
        <f>SUM($E21:J21)</f>
        <v>756381.85</v>
      </c>
      <c r="K28" s="6">
        <f>SUM($E21:K21)</f>
        <v>979864.35</v>
      </c>
      <c r="L28" s="6">
        <f>SUM($E21:L21)</f>
        <v>970450.35</v>
      </c>
      <c r="M28" s="6">
        <f>SUM($E21:M21)</f>
        <v>970450.35</v>
      </c>
      <c r="N28" s="6">
        <f>SUM($E21:N21)</f>
        <v>970450.35</v>
      </c>
      <c r="O28" s="6">
        <f>SUM($E21:O21)</f>
        <v>970450.35</v>
      </c>
      <c r="P28" s="6">
        <f>SUM($E21:P21)</f>
        <v>970450.35</v>
      </c>
      <c r="Q28" s="6"/>
    </row>
    <row r="29" spans="3:17">
      <c r="D29" s="4" t="str">
        <f>D22</f>
        <v>% realisation</v>
      </c>
      <c r="E29" s="10">
        <f t="shared" ref="E29:P29" si="3">E27/E26</f>
        <v>1.1677291140392798</v>
      </c>
      <c r="F29" s="10">
        <f t="shared" si="3"/>
        <v>1.328250833881691</v>
      </c>
      <c r="G29" s="10">
        <f t="shared" si="3"/>
        <v>1.3077665664806069</v>
      </c>
      <c r="H29" s="10">
        <f t="shared" si="3"/>
        <v>1.3600075479533542</v>
      </c>
      <c r="I29" s="10">
        <f t="shared" si="3"/>
        <v>1.3217600525741273</v>
      </c>
      <c r="J29" s="10">
        <f t="shared" si="3"/>
        <v>1.2785772661647932</v>
      </c>
      <c r="K29" s="10">
        <f t="shared" si="3"/>
        <v>1.3069779321234223</v>
      </c>
      <c r="L29" s="10">
        <f t="shared" si="3"/>
        <v>1.2640767453631139</v>
      </c>
      <c r="M29" s="10">
        <f t="shared" si="3"/>
        <v>1.1156227349905976</v>
      </c>
      <c r="N29" s="10">
        <f t="shared" si="3"/>
        <v>0.99749417006656638</v>
      </c>
      <c r="O29" s="10">
        <f t="shared" si="3"/>
        <v>0.90126912756756117</v>
      </c>
      <c r="P29" s="10">
        <f t="shared" si="3"/>
        <v>0.82123467255485694</v>
      </c>
      <c r="Q29" s="10"/>
    </row>
    <row r="30" spans="3:17">
      <c r="D30" s="4" t="str">
        <f>'KPI 1a'!D30</f>
        <v>Actual 24/25</v>
      </c>
      <c r="E30" s="6">
        <f>SUM($E23:E23)</f>
        <v>414721.33199999999</v>
      </c>
      <c r="F30" s="6">
        <f>SUM($E23:F23)</f>
        <v>883019.25199999998</v>
      </c>
      <c r="G30" s="6">
        <f>SUM($E23:G23)</f>
        <v>1319658.6919999998</v>
      </c>
      <c r="H30" s="6">
        <f>SUM($E23:H23)</f>
        <v>1780961.1719999998</v>
      </c>
      <c r="I30" s="6">
        <f>SUM($E23:I23)</f>
        <v>2252021.2919999999</v>
      </c>
      <c r="J30" s="6">
        <f>SUM($E23:J23)</f>
        <v>2586697.4920000001</v>
      </c>
      <c r="K30" s="6">
        <f>SUM($E23:K23)</f>
        <v>3162511.6120000002</v>
      </c>
      <c r="L30" s="6">
        <f>SUM($E23:L23)</f>
        <v>3644537.6120000002</v>
      </c>
      <c r="M30" s="6">
        <f>SUM($E23:M23)</f>
        <v>4132531.6120000002</v>
      </c>
      <c r="N30" s="6">
        <f>SUM($E23:N23)</f>
        <v>4523065.0120000001</v>
      </c>
      <c r="O30" s="6">
        <f>SUM($E23:O23)</f>
        <v>5005209.5535730338</v>
      </c>
      <c r="P30" s="6">
        <f>SUM($E23:P23)</f>
        <v>5500119.1935730334</v>
      </c>
    </row>
  </sheetData>
  <mergeCells count="2">
    <mergeCell ref="J4:Q8"/>
    <mergeCell ref="J10:Q15"/>
  </mergeCells>
  <conditionalFormatting sqref="C3">
    <cfRule type="expression" dxfId="83" priority="2">
      <formula>S4&gt;S6</formula>
    </cfRule>
  </conditionalFormatting>
  <conditionalFormatting sqref="C4">
    <cfRule type="expression" dxfId="82" priority="1">
      <formula>AND(S4&gt;S5,S4&lt;=S6)</formula>
    </cfRule>
  </conditionalFormatting>
  <conditionalFormatting sqref="C5">
    <cfRule type="expression" dxfId="81" priority="3">
      <formula>S4&lt;=S5</formula>
    </cfRule>
  </conditionalFormatting>
  <hyperlinks>
    <hyperlink ref="L1" location="'Dashboard Production Quality'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12321" r:id="rId4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4">
    <tabColor rgb="FFFFC000"/>
  </sheetPr>
  <dimension ref="A1:S30"/>
  <sheetViews>
    <sheetView zoomScale="90" zoomScaleNormal="90" zoomScalePageLayoutView="90" workbookViewId="0">
      <pane ySplit="2" topLeftCell="A15" activePane="bottomLeft" state="frozen"/>
      <selection activeCell="G24" sqref="G24"/>
      <selection pane="bottomLeft" activeCell="L1" sqref="L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11" style="4" bestFit="1" customWidth="1"/>
    <col min="18" max="18" width="9.1796875" style="4" customWidth="1"/>
    <col min="19" max="19" width="11" style="4" bestFit="1" customWidth="1"/>
    <col min="20" max="16384" width="9.1796875" style="4"/>
  </cols>
  <sheetData>
    <row r="1" spans="1:19" ht="21">
      <c r="A1" s="5" t="s">
        <v>5</v>
      </c>
      <c r="B1" s="5" t="str">
        <f>+'Dashboard Production Quality'!A158</f>
        <v>19d</v>
      </c>
      <c r="C1" s="5" t="str">
        <f>+'Dashboard Production Quality'!B158</f>
        <v>Chemicals costs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19">
      <c r="A2" s="4" t="s">
        <v>15</v>
      </c>
      <c r="C2" s="4" t="s">
        <v>3</v>
      </c>
      <c r="R2" s="7"/>
    </row>
    <row r="3" spans="1:19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>
      <c r="C4" s="2" t="s">
        <v>6</v>
      </c>
      <c r="E4" s="11"/>
      <c r="F4" s="11"/>
      <c r="G4" s="11"/>
      <c r="H4" s="11"/>
      <c r="I4" s="11"/>
      <c r="J4" s="205"/>
      <c r="K4" s="206"/>
      <c r="L4" s="206"/>
      <c r="M4" s="206"/>
      <c r="N4" s="206"/>
      <c r="O4" s="206"/>
      <c r="P4" s="206"/>
      <c r="Q4" s="207"/>
      <c r="R4" s="4" t="s">
        <v>26</v>
      </c>
      <c r="S4" s="6">
        <f>INDEX(E27:P27,Actual_month)</f>
        <v>83436.68700000002</v>
      </c>
    </row>
    <row r="5" spans="1:19" ht="25.5" customHeight="1">
      <c r="C5" s="2" t="s">
        <v>6</v>
      </c>
      <c r="E5" s="11"/>
      <c r="F5" s="11"/>
      <c r="G5" s="11"/>
      <c r="H5" s="11"/>
      <c r="I5" s="11"/>
      <c r="J5" s="208"/>
      <c r="K5" s="209"/>
      <c r="L5" s="209"/>
      <c r="M5" s="209"/>
      <c r="N5" s="209"/>
      <c r="O5" s="209"/>
      <c r="P5" s="209"/>
      <c r="Q5" s="210"/>
      <c r="R5" s="4" t="s">
        <v>27</v>
      </c>
      <c r="S5" s="6">
        <f>INDEX(E26:P26,Actual_month)</f>
        <v>838975.59999999986</v>
      </c>
    </row>
    <row r="6" spans="1:19">
      <c r="J6" s="208"/>
      <c r="K6" s="209"/>
      <c r="L6" s="209"/>
      <c r="M6" s="209"/>
      <c r="N6" s="209"/>
      <c r="O6" s="209"/>
      <c r="P6" s="209"/>
      <c r="Q6" s="210"/>
      <c r="R6" s="7">
        <v>0.9</v>
      </c>
      <c r="S6" s="6">
        <f>+S5/R6</f>
        <v>932195.11111111089</v>
      </c>
    </row>
    <row r="7" spans="1:19">
      <c r="J7" s="208"/>
      <c r="K7" s="209"/>
      <c r="L7" s="209"/>
      <c r="M7" s="209"/>
      <c r="N7" s="209"/>
      <c r="O7" s="209"/>
      <c r="P7" s="209"/>
      <c r="Q7" s="210"/>
    </row>
    <row r="8" spans="1:19" ht="15" thickBot="1">
      <c r="J8" s="211"/>
      <c r="K8" s="212"/>
      <c r="L8" s="212"/>
      <c r="M8" s="212"/>
      <c r="N8" s="212"/>
      <c r="O8" s="212"/>
      <c r="P8" s="212"/>
      <c r="Q8" s="213"/>
    </row>
    <row r="9" spans="1:19" ht="15" thickBot="1">
      <c r="J9" s="4" t="s">
        <v>14</v>
      </c>
    </row>
    <row r="10" spans="1:19">
      <c r="J10" s="205"/>
      <c r="K10" s="206"/>
      <c r="L10" s="206"/>
      <c r="M10" s="206"/>
      <c r="N10" s="206"/>
      <c r="O10" s="206"/>
      <c r="P10" s="206"/>
      <c r="Q10" s="207"/>
    </row>
    <row r="11" spans="1:19">
      <c r="J11" s="208"/>
      <c r="K11" s="209"/>
      <c r="L11" s="209"/>
      <c r="M11" s="209"/>
      <c r="N11" s="209"/>
      <c r="O11" s="209"/>
      <c r="P11" s="209"/>
      <c r="Q11" s="210"/>
    </row>
    <row r="12" spans="1:19">
      <c r="J12" s="208"/>
      <c r="K12" s="209"/>
      <c r="L12" s="209"/>
      <c r="M12" s="209"/>
      <c r="N12" s="209"/>
      <c r="O12" s="209"/>
      <c r="P12" s="209"/>
      <c r="Q12" s="210"/>
    </row>
    <row r="13" spans="1:19">
      <c r="J13" s="208"/>
      <c r="K13" s="209"/>
      <c r="L13" s="209"/>
      <c r="M13" s="209"/>
      <c r="N13" s="209"/>
      <c r="O13" s="209"/>
      <c r="P13" s="209"/>
      <c r="Q13" s="210"/>
    </row>
    <row r="14" spans="1:19">
      <c r="J14" s="208"/>
      <c r="K14" s="209"/>
      <c r="L14" s="209"/>
      <c r="M14" s="209"/>
      <c r="N14" s="209"/>
      <c r="O14" s="209"/>
      <c r="P14" s="209"/>
      <c r="Q14" s="210"/>
    </row>
    <row r="15" spans="1:19" ht="15" thickBot="1">
      <c r="J15" s="211"/>
      <c r="K15" s="212"/>
      <c r="L15" s="212"/>
      <c r="M15" s="212"/>
      <c r="N15" s="212"/>
      <c r="O15" s="212"/>
      <c r="P15" s="212"/>
      <c r="Q15" s="213"/>
    </row>
    <row r="18" spans="3:17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 t="s">
        <v>0</v>
      </c>
    </row>
    <row r="19" spans="3:17">
      <c r="D19" s="4" t="str">
        <f>'KPI 1a'!D19</f>
        <v>Budget 25/26</v>
      </c>
      <c r="E19" s="6">
        <f>Budget2526!E145</f>
        <v>104871.95</v>
      </c>
      <c r="F19" s="6">
        <f>Budget2526!F145</f>
        <v>104871.95</v>
      </c>
      <c r="G19" s="6">
        <f>Budget2526!G145</f>
        <v>104871.95</v>
      </c>
      <c r="H19" s="6">
        <f>Budget2526!H145</f>
        <v>104871.95</v>
      </c>
      <c r="I19" s="6">
        <f>Budget2526!I145</f>
        <v>104871.95</v>
      </c>
      <c r="J19" s="6">
        <f>Budget2526!J145</f>
        <v>104871.95</v>
      </c>
      <c r="K19" s="6">
        <f>Budget2526!K145</f>
        <v>104871.95</v>
      </c>
      <c r="L19" s="6">
        <f>Budget2526!L145</f>
        <v>104871.95</v>
      </c>
      <c r="M19" s="6">
        <f>Budget2526!M145</f>
        <v>104871.95</v>
      </c>
      <c r="N19" s="6">
        <f>Budget2526!N145</f>
        <v>104871.95</v>
      </c>
      <c r="O19" s="6">
        <f>Budget2526!O145</f>
        <v>104871.95</v>
      </c>
      <c r="P19" s="6">
        <f>Budget2526!P145</f>
        <v>104871.95</v>
      </c>
      <c r="Q19" s="6">
        <f>SUM(E19:P19)</f>
        <v>1258463.3999999997</v>
      </c>
    </row>
    <row r="20" spans="3:17">
      <c r="D20" s="4" t="str">
        <f>'KPI 1a'!D20</f>
        <v>Actual 25/26</v>
      </c>
      <c r="E20" s="6">
        <f>'ACTUAL 2526'!D145</f>
        <v>10262.237000000001</v>
      </c>
      <c r="F20" s="6">
        <f>'ACTUAL 2526'!E145</f>
        <v>13152.7</v>
      </c>
      <c r="G20" s="6">
        <f>'ACTUAL 2526'!F145</f>
        <v>11307.050000000001</v>
      </c>
      <c r="H20" s="6">
        <f>'ACTUAL 2526'!G145</f>
        <v>13747.050000000001</v>
      </c>
      <c r="I20" s="6">
        <f>'ACTUAL 2526'!H145</f>
        <v>10863.45</v>
      </c>
      <c r="J20" s="6">
        <f>'ACTUAL 2526'!I145</f>
        <v>10098.35</v>
      </c>
      <c r="K20" s="6">
        <f>'ACTUAL 2526'!J145</f>
        <v>14005.85</v>
      </c>
      <c r="L20" s="6">
        <f>'ACTUAL 2526'!K145</f>
        <v>0</v>
      </c>
      <c r="M20" s="6">
        <f>'ACTUAL 2526'!L145</f>
        <v>0</v>
      </c>
      <c r="N20" s="6">
        <f>'ACTUAL 2526'!M145</f>
        <v>0</v>
      </c>
      <c r="O20" s="6">
        <f>'ACTUAL 2526'!N145</f>
        <v>0</v>
      </c>
      <c r="P20" s="6">
        <f>'ACTUAL 2526'!O145</f>
        <v>0</v>
      </c>
      <c r="Q20" s="6">
        <f>SUM(E20:P20)</f>
        <v>83436.68700000002</v>
      </c>
    </row>
    <row r="21" spans="3:17">
      <c r="D21" s="4" t="str">
        <f>'KPI 1a'!D21</f>
        <v>Difference</v>
      </c>
      <c r="E21" s="6">
        <f>IF(E20=0,0,E20-E19)</f>
        <v>-94609.712999999989</v>
      </c>
      <c r="F21" s="6">
        <f t="shared" ref="F21:P21" si="0">IF(F20=0,0,F20-F19)</f>
        <v>-91719.25</v>
      </c>
      <c r="G21" s="6">
        <f t="shared" si="0"/>
        <v>-93564.9</v>
      </c>
      <c r="H21" s="6">
        <f t="shared" si="0"/>
        <v>-91124.9</v>
      </c>
      <c r="I21" s="6">
        <f t="shared" si="0"/>
        <v>-94008.5</v>
      </c>
      <c r="J21" s="6">
        <f t="shared" si="0"/>
        <v>-94773.599999999991</v>
      </c>
      <c r="K21" s="6">
        <f t="shared" si="0"/>
        <v>-90866.099999999991</v>
      </c>
      <c r="L21" s="6">
        <f t="shared" si="0"/>
        <v>0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-650666.96299999999</v>
      </c>
    </row>
    <row r="22" spans="3:17">
      <c r="D22" s="4" t="str">
        <f>'KPI 1a'!D22</f>
        <v>% realisation</v>
      </c>
      <c r="E22" s="10">
        <f>E20/E19</f>
        <v>9.7854926889411331E-2</v>
      </c>
      <c r="F22" s="10">
        <f t="shared" ref="F22:P22" si="1">F20/F19</f>
        <v>0.12541675824660456</v>
      </c>
      <c r="G22" s="10">
        <f t="shared" si="1"/>
        <v>0.1078176767000137</v>
      </c>
      <c r="H22" s="10">
        <f t="shared" si="1"/>
        <v>0.13108414595132445</v>
      </c>
      <c r="I22" s="10">
        <f t="shared" si="1"/>
        <v>0.10358775630661965</v>
      </c>
      <c r="J22" s="10">
        <f t="shared" si="1"/>
        <v>9.6292192526218887E-2</v>
      </c>
      <c r="K22" s="10">
        <f t="shared" si="1"/>
        <v>0.13355191736207825</v>
      </c>
      <c r="L22" s="10">
        <f t="shared" si="1"/>
        <v>0</v>
      </c>
      <c r="M22" s="10">
        <f t="shared" si="1"/>
        <v>0</v>
      </c>
      <c r="N22" s="10">
        <f t="shared" si="1"/>
        <v>0</v>
      </c>
      <c r="O22" s="10">
        <f t="shared" si="1"/>
        <v>0</v>
      </c>
      <c r="P22" s="10">
        <f t="shared" si="1"/>
        <v>0</v>
      </c>
    </row>
    <row r="23" spans="3:17">
      <c r="D23" s="4" t="str">
        <f>'KPI 1a'!D23</f>
        <v>Actual 24/25</v>
      </c>
      <c r="E23" s="6">
        <f>Actual2425!D136</f>
        <v>0</v>
      </c>
      <c r="F23" s="6">
        <f>Actual2425!E136</f>
        <v>0</v>
      </c>
      <c r="G23" s="6">
        <f>Actual2425!F136</f>
        <v>0</v>
      </c>
      <c r="H23" s="6">
        <f>Actual2425!G136</f>
        <v>0</v>
      </c>
      <c r="I23" s="6">
        <f>Actual2425!H136</f>
        <v>0</v>
      </c>
      <c r="J23" s="6">
        <f>Actual2425!I136</f>
        <v>0</v>
      </c>
      <c r="K23" s="6">
        <f>Actual2425!J136</f>
        <v>0</v>
      </c>
      <c r="L23" s="6">
        <f>Actual2425!K136</f>
        <v>0</v>
      </c>
      <c r="M23" s="6">
        <f>Actual2425!L136</f>
        <v>239772</v>
      </c>
      <c r="N23" s="6">
        <f>Actual2425!M136</f>
        <v>0</v>
      </c>
      <c r="O23" s="6">
        <f>Actual2425!N136</f>
        <v>824134</v>
      </c>
      <c r="P23" s="6">
        <f>Actual2425!O136</f>
        <v>0</v>
      </c>
      <c r="Q23" s="6">
        <f>SUM(E23:P23)</f>
        <v>1063906</v>
      </c>
    </row>
    <row r="25" spans="3:17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>
      <c r="D26" s="4" t="str">
        <f>D19</f>
        <v>Budget 25/26</v>
      </c>
      <c r="E26" s="6">
        <f>SUM($E19:E19)</f>
        <v>104871.95</v>
      </c>
      <c r="F26" s="6">
        <f>SUM($E19:F19)</f>
        <v>209743.9</v>
      </c>
      <c r="G26" s="6">
        <f>SUM($E19:G19)</f>
        <v>314615.84999999998</v>
      </c>
      <c r="H26" s="6">
        <f>SUM($E19:H19)</f>
        <v>419487.8</v>
      </c>
      <c r="I26" s="6">
        <f>SUM($E19:I19)</f>
        <v>524359.75</v>
      </c>
      <c r="J26" s="6">
        <f>SUM($E19:J19)</f>
        <v>629231.69999999995</v>
      </c>
      <c r="K26" s="6">
        <f>SUM($E19:K19)</f>
        <v>734103.64999999991</v>
      </c>
      <c r="L26" s="6">
        <f>SUM($E19:L19)</f>
        <v>838975.59999999986</v>
      </c>
      <c r="M26" s="6">
        <f>SUM($E19:M19)</f>
        <v>943847.54999999981</v>
      </c>
      <c r="N26" s="6">
        <f>SUM($E19:N19)</f>
        <v>1048719.4999999998</v>
      </c>
      <c r="O26" s="6">
        <f>SUM($E19:O19)</f>
        <v>1153591.4499999997</v>
      </c>
      <c r="P26" s="6">
        <f>SUM($E19:P19)</f>
        <v>1258463.3999999997</v>
      </c>
      <c r="Q26" s="6">
        <f>SUM(E26:P26)</f>
        <v>8180012.0999999987</v>
      </c>
    </row>
    <row r="27" spans="3:17">
      <c r="D27" s="4" t="str">
        <f>D20</f>
        <v>Actual 25/26</v>
      </c>
      <c r="E27" s="6">
        <f>SUM($E20:E20)</f>
        <v>10262.237000000001</v>
      </c>
      <c r="F27" s="6">
        <f>SUM($E20:F20)</f>
        <v>23414.937000000002</v>
      </c>
      <c r="G27" s="6">
        <f>SUM($E20:G20)</f>
        <v>34721.987000000001</v>
      </c>
      <c r="H27" s="6">
        <f>SUM($E20:H20)</f>
        <v>48469.037000000004</v>
      </c>
      <c r="I27" s="6">
        <f>SUM($E20:I20)</f>
        <v>59332.487000000008</v>
      </c>
      <c r="J27" s="6">
        <f>SUM($E20:J20)</f>
        <v>69430.837000000014</v>
      </c>
      <c r="K27" s="6">
        <f>SUM($E20:K20)</f>
        <v>83436.68700000002</v>
      </c>
      <c r="L27" s="6">
        <f>SUM($E20:L20)</f>
        <v>83436.68700000002</v>
      </c>
      <c r="M27" s="6">
        <f>SUM($E20:M20)</f>
        <v>83436.68700000002</v>
      </c>
      <c r="N27" s="6">
        <f>SUM($E20:N20)</f>
        <v>83436.68700000002</v>
      </c>
      <c r="O27" s="6">
        <f>SUM($E20:O20)</f>
        <v>83436.68700000002</v>
      </c>
      <c r="P27" s="6">
        <f>SUM($E20:P20)</f>
        <v>83436.68700000002</v>
      </c>
      <c r="Q27" s="6">
        <f>SUM(E27:P27)</f>
        <v>746251.6440000002</v>
      </c>
    </row>
    <row r="28" spans="3:17">
      <c r="D28" s="4" t="str">
        <f>D21</f>
        <v>Difference</v>
      </c>
      <c r="E28" s="6">
        <f>SUM($E21:E21)</f>
        <v>-94609.712999999989</v>
      </c>
      <c r="F28" s="6">
        <f>SUM($E21:F21)</f>
        <v>-186328.96299999999</v>
      </c>
      <c r="G28" s="6">
        <f>SUM($E21:G21)</f>
        <v>-279893.86300000001</v>
      </c>
      <c r="H28" s="6">
        <f>SUM($E21:H21)</f>
        <v>-371018.76300000004</v>
      </c>
      <c r="I28" s="6">
        <f>SUM($E21:I21)</f>
        <v>-465027.26300000004</v>
      </c>
      <c r="J28" s="6">
        <f>SUM($E21:J21)</f>
        <v>-559800.86300000001</v>
      </c>
      <c r="K28" s="6">
        <f>SUM($E21:K21)</f>
        <v>-650666.96299999999</v>
      </c>
      <c r="L28" s="6">
        <f>SUM($E21:L21)</f>
        <v>-650666.96299999999</v>
      </c>
      <c r="M28" s="6">
        <f>SUM($E21:M21)</f>
        <v>-650666.96299999999</v>
      </c>
      <c r="N28" s="6">
        <f>SUM($E21:N21)</f>
        <v>-650666.96299999999</v>
      </c>
      <c r="O28" s="6">
        <f>SUM($E21:O21)</f>
        <v>-650666.96299999999</v>
      </c>
      <c r="P28" s="6">
        <f>SUM($E21:P21)</f>
        <v>-650666.96299999999</v>
      </c>
      <c r="Q28" s="6">
        <f>SUM(E28:P28)</f>
        <v>-5860681.2059999984</v>
      </c>
    </row>
    <row r="29" spans="3:17">
      <c r="D29" s="4" t="str">
        <f>D22</f>
        <v>% realisation</v>
      </c>
      <c r="E29" s="10">
        <f t="shared" ref="E29:Q29" si="3">E27/E26</f>
        <v>9.7854926889411331E-2</v>
      </c>
      <c r="F29" s="10">
        <f t="shared" si="3"/>
        <v>0.11163584256800795</v>
      </c>
      <c r="G29" s="10">
        <f t="shared" si="3"/>
        <v>0.11036312061200987</v>
      </c>
      <c r="H29" s="10">
        <f t="shared" si="3"/>
        <v>0.11554337694683851</v>
      </c>
      <c r="I29" s="10">
        <f t="shared" si="3"/>
        <v>0.11315225281879475</v>
      </c>
      <c r="J29" s="10">
        <f t="shared" si="3"/>
        <v>0.11034224277003211</v>
      </c>
      <c r="K29" s="10">
        <f t="shared" si="3"/>
        <v>0.11365791056889586</v>
      </c>
      <c r="L29" s="10">
        <f t="shared" si="3"/>
        <v>9.9450671747783881E-2</v>
      </c>
      <c r="M29" s="10">
        <f t="shared" si="3"/>
        <v>8.8400597109141235E-2</v>
      </c>
      <c r="N29" s="10">
        <f t="shared" si="3"/>
        <v>7.9560537398227119E-2</v>
      </c>
      <c r="O29" s="10">
        <f t="shared" si="3"/>
        <v>7.2327761271115565E-2</v>
      </c>
      <c r="P29" s="10">
        <f t="shared" si="3"/>
        <v>6.630044783185593E-2</v>
      </c>
      <c r="Q29" s="10">
        <f t="shared" si="3"/>
        <v>9.1228672387905191E-2</v>
      </c>
    </row>
    <row r="30" spans="3:17">
      <c r="D30" s="4" t="str">
        <f>'KPI 1a'!D30</f>
        <v>Actual 24/25</v>
      </c>
      <c r="E30" s="6">
        <f>SUM($E23:E23)</f>
        <v>0</v>
      </c>
      <c r="F30" s="6">
        <f>SUM($E23:F23)</f>
        <v>0</v>
      </c>
      <c r="G30" s="6">
        <f>SUM($E23:G23)</f>
        <v>0</v>
      </c>
      <c r="H30" s="6">
        <f>SUM($E23:H23)</f>
        <v>0</v>
      </c>
      <c r="I30" s="6">
        <f>SUM($E23:I23)</f>
        <v>0</v>
      </c>
      <c r="J30" s="6">
        <f>SUM($E23:J23)</f>
        <v>0</v>
      </c>
      <c r="K30" s="6">
        <f>SUM($E23:K23)</f>
        <v>0</v>
      </c>
      <c r="L30" s="6">
        <f>SUM($E23:L23)</f>
        <v>0</v>
      </c>
      <c r="M30" s="6">
        <f>SUM($E23:M23)</f>
        <v>239772</v>
      </c>
      <c r="N30" s="6">
        <f>SUM($E23:N23)</f>
        <v>239772</v>
      </c>
      <c r="O30" s="6">
        <f>SUM($E23:O23)</f>
        <v>1063906</v>
      </c>
      <c r="P30" s="6">
        <f>SUM($E23:P23)</f>
        <v>1063906</v>
      </c>
      <c r="Q30" s="6">
        <f>SUM(E30:P30)</f>
        <v>2607356</v>
      </c>
    </row>
  </sheetData>
  <mergeCells count="2">
    <mergeCell ref="J4:Q8"/>
    <mergeCell ref="J10:Q15"/>
  </mergeCells>
  <conditionalFormatting sqref="C3">
    <cfRule type="expression" dxfId="80" priority="2">
      <formula>S4&gt;S6</formula>
    </cfRule>
  </conditionalFormatting>
  <conditionalFormatting sqref="C4">
    <cfRule type="expression" dxfId="79" priority="1">
      <formula>AND(S4&gt;S5,S4&lt;=S6)</formula>
    </cfRule>
  </conditionalFormatting>
  <conditionalFormatting sqref="C5">
    <cfRule type="expression" dxfId="78" priority="3">
      <formula>S4&lt;=S5</formula>
    </cfRule>
  </conditionalFormatting>
  <hyperlinks>
    <hyperlink ref="L1" location="'Dashboard Production Quality'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13345" r:id="rId4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5">
    <tabColor rgb="FFFFC000"/>
  </sheetPr>
  <dimension ref="A1:S30"/>
  <sheetViews>
    <sheetView zoomScale="90" zoomScaleNormal="90" zoomScalePageLayoutView="90" workbookViewId="0">
      <pane ySplit="2" topLeftCell="A12" activePane="bottomLeft" state="frozen"/>
      <selection activeCell="G24" sqref="G24"/>
      <selection pane="bottomLeft" activeCell="L1" sqref="L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4" width="11.1796875" style="4" customWidth="1"/>
    <col min="15" max="15" width="12.453125" style="4" customWidth="1"/>
    <col min="16" max="16" width="13.453125" style="4" customWidth="1"/>
    <col min="17" max="17" width="12.453125" style="4" customWidth="1"/>
    <col min="18" max="18" width="9.1796875" style="4" customWidth="1"/>
    <col min="19" max="19" width="11" style="4" bestFit="1" customWidth="1"/>
    <col min="20" max="16384" width="9.1796875" style="4"/>
  </cols>
  <sheetData>
    <row r="1" spans="1:19" ht="21">
      <c r="A1" s="5" t="s">
        <v>5</v>
      </c>
      <c r="B1" s="5" t="str">
        <f>+'Dashboard Production Quality'!A159</f>
        <v>19e</v>
      </c>
      <c r="C1" s="5" t="str">
        <f>+'Dashboard Production Quality'!B159</f>
        <v>Total direct costs WATER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19">
      <c r="A2" s="4" t="s">
        <v>15</v>
      </c>
      <c r="C2" s="4" t="s">
        <v>3</v>
      </c>
      <c r="R2" s="7"/>
    </row>
    <row r="3" spans="1:19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>
      <c r="C4" s="2" t="s">
        <v>6</v>
      </c>
      <c r="E4" s="11"/>
      <c r="F4" s="11"/>
      <c r="G4" s="11"/>
      <c r="H4" s="11"/>
      <c r="I4" s="11"/>
      <c r="J4" s="205"/>
      <c r="K4" s="206"/>
      <c r="L4" s="206"/>
      <c r="M4" s="206"/>
      <c r="N4" s="206"/>
      <c r="O4" s="206"/>
      <c r="P4" s="206"/>
      <c r="Q4" s="207"/>
      <c r="R4" s="4" t="s">
        <v>26</v>
      </c>
      <c r="S4" s="6">
        <f>INDEX(E27:P27,Actual_month)</f>
        <v>69371363.145503476</v>
      </c>
    </row>
    <row r="5" spans="1:19" ht="25.5" customHeight="1">
      <c r="C5" s="2" t="s">
        <v>6</v>
      </c>
      <c r="E5" s="11"/>
      <c r="F5" s="11"/>
      <c r="G5" s="11"/>
      <c r="H5" s="11"/>
      <c r="I5" s="11"/>
      <c r="J5" s="208"/>
      <c r="K5" s="209"/>
      <c r="L5" s="209"/>
      <c r="M5" s="209"/>
      <c r="N5" s="209"/>
      <c r="O5" s="209"/>
      <c r="P5" s="209"/>
      <c r="Q5" s="210"/>
      <c r="R5" s="4" t="s">
        <v>27</v>
      </c>
      <c r="S5" s="6">
        <f>INDEX(E26:P26,Actual_month)</f>
        <v>61834421.889948539</v>
      </c>
    </row>
    <row r="6" spans="1:19">
      <c r="J6" s="208"/>
      <c r="K6" s="209"/>
      <c r="L6" s="209"/>
      <c r="M6" s="209"/>
      <c r="N6" s="209"/>
      <c r="O6" s="209"/>
      <c r="P6" s="209"/>
      <c r="Q6" s="210"/>
      <c r="R6" s="7">
        <v>0.9</v>
      </c>
      <c r="S6" s="6">
        <f>+S5/R6</f>
        <v>68704913.211053938</v>
      </c>
    </row>
    <row r="7" spans="1:19">
      <c r="J7" s="208"/>
      <c r="K7" s="209"/>
      <c r="L7" s="209"/>
      <c r="M7" s="209"/>
      <c r="N7" s="209"/>
      <c r="O7" s="209"/>
      <c r="P7" s="209"/>
      <c r="Q7" s="210"/>
    </row>
    <row r="8" spans="1:19" ht="15" thickBot="1">
      <c r="J8" s="211"/>
      <c r="K8" s="212"/>
      <c r="L8" s="212"/>
      <c r="M8" s="212"/>
      <c r="N8" s="212"/>
      <c r="O8" s="212"/>
      <c r="P8" s="212"/>
      <c r="Q8" s="213"/>
    </row>
    <row r="9" spans="1:19" ht="15" thickBot="1">
      <c r="J9" s="4" t="s">
        <v>14</v>
      </c>
    </row>
    <row r="10" spans="1:19">
      <c r="J10" s="205"/>
      <c r="K10" s="206"/>
      <c r="L10" s="206"/>
      <c r="M10" s="206"/>
      <c r="N10" s="206"/>
      <c r="O10" s="206"/>
      <c r="P10" s="206"/>
      <c r="Q10" s="207"/>
    </row>
    <row r="11" spans="1:19">
      <c r="J11" s="208"/>
      <c r="K11" s="209"/>
      <c r="L11" s="209"/>
      <c r="M11" s="209"/>
      <c r="N11" s="209"/>
      <c r="O11" s="209"/>
      <c r="P11" s="209"/>
      <c r="Q11" s="210"/>
    </row>
    <row r="12" spans="1:19">
      <c r="J12" s="208"/>
      <c r="K12" s="209"/>
      <c r="L12" s="209"/>
      <c r="M12" s="209"/>
      <c r="N12" s="209"/>
      <c r="O12" s="209"/>
      <c r="P12" s="209"/>
      <c r="Q12" s="210"/>
    </row>
    <row r="13" spans="1:19">
      <c r="J13" s="208"/>
      <c r="K13" s="209"/>
      <c r="L13" s="209"/>
      <c r="M13" s="209"/>
      <c r="N13" s="209"/>
      <c r="O13" s="209"/>
      <c r="P13" s="209"/>
      <c r="Q13" s="210"/>
    </row>
    <row r="14" spans="1:19">
      <c r="J14" s="208"/>
      <c r="K14" s="209"/>
      <c r="L14" s="209"/>
      <c r="M14" s="209"/>
      <c r="N14" s="209"/>
      <c r="O14" s="209"/>
      <c r="P14" s="209"/>
      <c r="Q14" s="210"/>
    </row>
    <row r="15" spans="1:19" ht="15" thickBot="1">
      <c r="J15" s="211"/>
      <c r="K15" s="212"/>
      <c r="L15" s="212"/>
      <c r="M15" s="212"/>
      <c r="N15" s="212"/>
      <c r="O15" s="212"/>
      <c r="P15" s="212"/>
      <c r="Q15" s="213"/>
    </row>
    <row r="18" spans="3:17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 t="s">
        <v>0</v>
      </c>
    </row>
    <row r="19" spans="3:17">
      <c r="D19" s="4" t="str">
        <f>'KPI 1a'!D19</f>
        <v>Budget 25/26</v>
      </c>
      <c r="E19" s="6">
        <f>Budget2526!E146</f>
        <v>7418220.1627302831</v>
      </c>
      <c r="F19" s="6">
        <f>Budget2526!F146</f>
        <v>7610399.3898397256</v>
      </c>
      <c r="G19" s="6">
        <f>Budget2526!G146</f>
        <v>7496226.651511916</v>
      </c>
      <c r="H19" s="6">
        <f>Budget2526!H146</f>
        <v>7611385.2405185429</v>
      </c>
      <c r="I19" s="6">
        <f>Budget2526!I146</f>
        <v>7715203.6109680869</v>
      </c>
      <c r="J19" s="6">
        <f>Budget2526!J146</f>
        <v>8122979.9454110712</v>
      </c>
      <c r="K19" s="6">
        <f>Budget2526!K146</f>
        <v>7893103.5366726993</v>
      </c>
      <c r="L19" s="6">
        <f>Budget2526!L146</f>
        <v>7966903.3522962183</v>
      </c>
      <c r="M19" s="6">
        <f>Budget2526!M146</f>
        <v>8030343.9093673555</v>
      </c>
      <c r="N19" s="6">
        <f>Budget2526!N146</f>
        <v>8070252.7281341581</v>
      </c>
      <c r="O19" s="6">
        <f>Budget2526!O146</f>
        <v>8109204.52880817</v>
      </c>
      <c r="P19" s="6">
        <f>Budget2526!P146</f>
        <v>8146992.3437417662</v>
      </c>
      <c r="Q19" s="6">
        <f>SUM(E19:P19)</f>
        <v>94191215.399999991</v>
      </c>
    </row>
    <row r="20" spans="3:17">
      <c r="D20" s="4" t="str">
        <f>'KPI 1a'!D20</f>
        <v>Actual 25/26</v>
      </c>
      <c r="E20" s="6">
        <f>'ACTUAL 2526'!D146</f>
        <v>10688171.477</v>
      </c>
      <c r="F20" s="6">
        <f>'ACTUAL 2526'!E146</f>
        <v>8892504.3599999994</v>
      </c>
      <c r="G20" s="6">
        <f>'ACTUAL 2526'!F146</f>
        <v>7629870.4100000001</v>
      </c>
      <c r="H20" s="6">
        <f>'ACTUAL 2526'!G146</f>
        <v>8845848.5</v>
      </c>
      <c r="I20" s="6">
        <f>'ACTUAL 2526'!H146</f>
        <v>8216781.1699999999</v>
      </c>
      <c r="J20" s="6">
        <f>'ACTUAL 2526'!I146</f>
        <v>8458930.25</v>
      </c>
      <c r="K20" s="6">
        <f>'ACTUAL 2526'!J146</f>
        <v>7896396.5800000001</v>
      </c>
      <c r="L20" s="6">
        <f>'ACTUAL 2526'!K146</f>
        <v>8742860.3985034786</v>
      </c>
      <c r="M20" s="6">
        <f>'ACTUAL 2526'!L146</f>
        <v>0</v>
      </c>
      <c r="N20" s="6">
        <f>'ACTUAL 2526'!M146</f>
        <v>0</v>
      </c>
      <c r="O20" s="6">
        <f>'ACTUAL 2526'!N146</f>
        <v>0</v>
      </c>
      <c r="P20" s="6">
        <f>'ACTUAL 2526'!O146</f>
        <v>0</v>
      </c>
      <c r="Q20" s="6">
        <f>SUM(E20:P20)</f>
        <v>69371363.145503476</v>
      </c>
    </row>
    <row r="21" spans="3:17">
      <c r="D21" s="4" t="str">
        <f>'KPI 1a'!D21</f>
        <v>Difference</v>
      </c>
      <c r="E21" s="6">
        <f>IF(E19=0,0,E19-E20)</f>
        <v>-3269951.3142697169</v>
      </c>
      <c r="F21" s="6">
        <f t="shared" ref="F21:P21" si="0">IF(F20=0,0,F20-F19)</f>
        <v>1282104.9701602738</v>
      </c>
      <c r="G21" s="6">
        <f t="shared" si="0"/>
        <v>133643.75848808419</v>
      </c>
      <c r="H21" s="6">
        <f t="shared" si="0"/>
        <v>1234463.2594814571</v>
      </c>
      <c r="I21" s="6">
        <f t="shared" si="0"/>
        <v>501577.55903191306</v>
      </c>
      <c r="J21" s="6">
        <f t="shared" si="0"/>
        <v>335950.30458892882</v>
      </c>
      <c r="K21" s="6">
        <f t="shared" si="0"/>
        <v>3293.0433273008093</v>
      </c>
      <c r="L21" s="6">
        <f t="shared" si="0"/>
        <v>775957.04620726034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997038.62701550126</v>
      </c>
    </row>
    <row r="22" spans="3:17">
      <c r="D22" s="4" t="str">
        <f>'KPI 1a'!D22</f>
        <v>% realisation</v>
      </c>
      <c r="E22" s="10">
        <f>E19/E20</f>
        <v>0.69405886485762669</v>
      </c>
      <c r="F22" s="10">
        <f t="shared" ref="F22:P22" si="1">F20/F19</f>
        <v>1.1684675014391426</v>
      </c>
      <c r="G22" s="10">
        <f t="shared" si="1"/>
        <v>1.0178281373684359</v>
      </c>
      <c r="H22" s="10">
        <f t="shared" si="1"/>
        <v>1.1621864116021745</v>
      </c>
      <c r="I22" s="10">
        <f t="shared" si="1"/>
        <v>1.065011577700796</v>
      </c>
      <c r="J22" s="10">
        <f t="shared" si="1"/>
        <v>1.0413580123115678</v>
      </c>
      <c r="K22" s="10">
        <f t="shared" si="1"/>
        <v>1.0004172051350906</v>
      </c>
      <c r="L22" s="10">
        <f t="shared" si="1"/>
        <v>1.0973975724186003</v>
      </c>
      <c r="M22" s="10">
        <f t="shared" si="1"/>
        <v>0</v>
      </c>
      <c r="N22" s="10">
        <f t="shared" si="1"/>
        <v>0</v>
      </c>
      <c r="O22" s="10">
        <f t="shared" si="1"/>
        <v>0</v>
      </c>
      <c r="P22" s="10">
        <f t="shared" si="1"/>
        <v>0</v>
      </c>
    </row>
    <row r="23" spans="3:17">
      <c r="D23" s="4" t="str">
        <f>'KPI 1a'!D23</f>
        <v>Actual 24/25</v>
      </c>
      <c r="E23" s="6">
        <f>Actual2425!D137</f>
        <v>6495621.4584000008</v>
      </c>
      <c r="F23" s="6">
        <f>Actual2425!E137</f>
        <v>7208683.6959999995</v>
      </c>
      <c r="G23" s="6">
        <f>Actual2425!F137</f>
        <v>8027273.1999999993</v>
      </c>
      <c r="H23" s="6">
        <f>Actual2425!G137</f>
        <v>8488206.4000000004</v>
      </c>
      <c r="I23" s="6">
        <f>Actual2425!H137</f>
        <v>8966052.4000000004</v>
      </c>
      <c r="J23" s="6">
        <f>Actual2425!I137</f>
        <v>6371137.4186666664</v>
      </c>
      <c r="K23" s="6">
        <f>Actual2425!J137</f>
        <v>9488868.4799999986</v>
      </c>
      <c r="L23" s="6">
        <f>Actual2425!K137</f>
        <v>8674483.3999999985</v>
      </c>
      <c r="M23" s="6">
        <f>Actual2425!L137</f>
        <v>8664854.2400000002</v>
      </c>
      <c r="N23" s="6">
        <f>Actual2425!M137</f>
        <v>6982890.6800000006</v>
      </c>
      <c r="O23" s="6">
        <f>Actual2425!N137</f>
        <v>8459008.7015730329</v>
      </c>
      <c r="P23" s="6">
        <f>Actual2425!O137</f>
        <v>11446028.120000001</v>
      </c>
      <c r="Q23" s="6">
        <f>SUM(E23:P23)</f>
        <v>99273108.194639698</v>
      </c>
    </row>
    <row r="25" spans="3:17">
      <c r="C25" s="8" t="s">
        <v>4</v>
      </c>
      <c r="E25" s="12">
        <f>E18</f>
        <v>45839</v>
      </c>
      <c r="F25" s="12">
        <f t="shared" ref="F25:P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</row>
    <row r="26" spans="3:17">
      <c r="D26" s="4" t="str">
        <f>D19</f>
        <v>Budget 25/26</v>
      </c>
      <c r="E26" s="6">
        <f>SUM($E19:E19)</f>
        <v>7418220.1627302831</v>
      </c>
      <c r="F26" s="6">
        <f>SUM($E19:F19)</f>
        <v>15028619.552570008</v>
      </c>
      <c r="G26" s="6">
        <f>SUM($E19:G19)</f>
        <v>22524846.204081923</v>
      </c>
      <c r="H26" s="6">
        <f>SUM($E19:H19)</f>
        <v>30136231.444600467</v>
      </c>
      <c r="I26" s="6">
        <f>SUM($E19:I19)</f>
        <v>37851435.055568554</v>
      </c>
      <c r="J26" s="6">
        <f>SUM($E19:J19)</f>
        <v>45974415.000979625</v>
      </c>
      <c r="K26" s="6">
        <f>SUM($E19:K19)</f>
        <v>53867518.537652321</v>
      </c>
      <c r="L26" s="6">
        <f>SUM($E19:L19)</f>
        <v>61834421.889948539</v>
      </c>
      <c r="M26" s="6">
        <f>SUM($E19:M19)</f>
        <v>69864765.7993159</v>
      </c>
      <c r="N26" s="6">
        <f>SUM($E19:N19)</f>
        <v>77935018.527450055</v>
      </c>
      <c r="O26" s="6">
        <f>SUM($E19:O19)</f>
        <v>86044223.056258231</v>
      </c>
      <c r="P26" s="6">
        <f>SUM($E19:P19)</f>
        <v>94191215.399999991</v>
      </c>
    </row>
    <row r="27" spans="3:17">
      <c r="D27" s="4" t="str">
        <f>D20</f>
        <v>Actual 25/26</v>
      </c>
      <c r="E27" s="6">
        <f>SUM($E20:E20)</f>
        <v>10688171.477</v>
      </c>
      <c r="F27" s="6">
        <f>SUM($E20:F20)</f>
        <v>19580675.836999997</v>
      </c>
      <c r="G27" s="6">
        <f>SUM($E20:G20)</f>
        <v>27210546.246999998</v>
      </c>
      <c r="H27" s="6">
        <f>SUM($E20:H20)</f>
        <v>36056394.746999994</v>
      </c>
      <c r="I27" s="6">
        <f>SUM($E20:I20)</f>
        <v>44273175.916999996</v>
      </c>
      <c r="J27" s="6">
        <f>SUM($E20:J20)</f>
        <v>52732106.166999996</v>
      </c>
      <c r="K27" s="6">
        <f>SUM($E20:K20)</f>
        <v>60628502.746999994</v>
      </c>
      <c r="L27" s="6">
        <f>SUM($E20:L20)</f>
        <v>69371363.145503476</v>
      </c>
      <c r="M27" s="6">
        <f>SUM($E20:M20)</f>
        <v>69371363.145503476</v>
      </c>
      <c r="N27" s="6">
        <f>SUM($E20:N20)</f>
        <v>69371363.145503476</v>
      </c>
      <c r="O27" s="6">
        <f>SUM($E20:O20)</f>
        <v>69371363.145503476</v>
      </c>
      <c r="P27" s="6">
        <f>SUM($E20:P20)</f>
        <v>69371363.145503476</v>
      </c>
    </row>
    <row r="28" spans="3:17">
      <c r="D28" s="4" t="str">
        <f>D21</f>
        <v>Difference</v>
      </c>
      <c r="E28" s="6">
        <f>SUM($E21:E21)</f>
        <v>-3269951.3142697169</v>
      </c>
      <c r="F28" s="6">
        <f>SUM($E21:F21)</f>
        <v>-1987846.344109443</v>
      </c>
      <c r="G28" s="6">
        <f>SUM($E21:G21)</f>
        <v>-1854202.5856213588</v>
      </c>
      <c r="H28" s="6">
        <f>SUM($E21:H21)</f>
        <v>-619739.32613990176</v>
      </c>
      <c r="I28" s="6">
        <f>SUM($E21:I21)</f>
        <v>-118161.76710798871</v>
      </c>
      <c r="J28" s="6">
        <f>SUM($E21:J21)</f>
        <v>217788.53748094011</v>
      </c>
      <c r="K28" s="6">
        <f>SUM($E21:K21)</f>
        <v>221081.58080824092</v>
      </c>
      <c r="L28" s="6">
        <f>SUM($E21:L21)</f>
        <v>997038.62701550126</v>
      </c>
      <c r="M28" s="6">
        <f>SUM($E21:M21)</f>
        <v>997038.62701550126</v>
      </c>
      <c r="N28" s="6">
        <f>SUM($E21:N21)</f>
        <v>997038.62701550126</v>
      </c>
      <c r="O28" s="6">
        <f>SUM($E21:O21)</f>
        <v>997038.62701550126</v>
      </c>
      <c r="P28" s="6">
        <f>SUM($E21:P21)</f>
        <v>997038.62701550126</v>
      </c>
    </row>
    <row r="29" spans="3:17">
      <c r="D29" s="4" t="str">
        <f>D22</f>
        <v>% realisation</v>
      </c>
      <c r="E29" s="10">
        <f t="shared" ref="E29:P29" si="3">E27/E26</f>
        <v>1.4407999820089201</v>
      </c>
      <c r="F29" s="10">
        <f t="shared" si="3"/>
        <v>1.302892509089536</v>
      </c>
      <c r="G29" s="10">
        <f t="shared" si="3"/>
        <v>1.2080236198047354</v>
      </c>
      <c r="H29" s="10">
        <f t="shared" si="3"/>
        <v>1.1964467028096257</v>
      </c>
      <c r="I29" s="10">
        <f t="shared" si="3"/>
        <v>1.1696564701444971</v>
      </c>
      <c r="J29" s="10">
        <f t="shared" si="3"/>
        <v>1.1469880838261102</v>
      </c>
      <c r="K29" s="10">
        <f t="shared" si="3"/>
        <v>1.125511335827023</v>
      </c>
      <c r="L29" s="10">
        <f t="shared" si="3"/>
        <v>1.1218890874239758</v>
      </c>
      <c r="M29" s="10">
        <f t="shared" si="3"/>
        <v>0.99293774697206161</v>
      </c>
      <c r="N29" s="10">
        <f t="shared" si="3"/>
        <v>0.89011800415585562</v>
      </c>
      <c r="O29" s="10">
        <f t="shared" si="3"/>
        <v>0.80622917706103814</v>
      </c>
      <c r="P29" s="10">
        <f t="shared" si="3"/>
        <v>0.73649504203662164</v>
      </c>
    </row>
    <row r="30" spans="3:17">
      <c r="D30" s="4" t="str">
        <f>'KPI 1a'!D30</f>
        <v>Actual 24/25</v>
      </c>
      <c r="E30" s="6">
        <f>SUM($E23:E23)</f>
        <v>6495621.4584000008</v>
      </c>
      <c r="F30" s="6">
        <f>SUM($E23:F23)</f>
        <v>13704305.1544</v>
      </c>
      <c r="G30" s="6">
        <f>SUM($E23:G23)</f>
        <v>21731578.354400001</v>
      </c>
      <c r="H30" s="6">
        <f>SUM($E23:H23)</f>
        <v>30219784.7544</v>
      </c>
      <c r="I30" s="6">
        <f>SUM($E23:I23)</f>
        <v>39185837.154399998</v>
      </c>
      <c r="J30" s="6">
        <f>SUM($E23:J23)</f>
        <v>45556974.573066667</v>
      </c>
      <c r="K30" s="6">
        <f>SUM($E23:K23)</f>
        <v>55045843.053066663</v>
      </c>
      <c r="L30" s="6">
        <f>SUM($E23:L23)</f>
        <v>63720326.453066662</v>
      </c>
      <c r="M30" s="6">
        <f>SUM($E23:M23)</f>
        <v>72385180.693066657</v>
      </c>
      <c r="N30" s="6">
        <f>SUM($E23:N23)</f>
        <v>79368071.373066664</v>
      </c>
      <c r="O30" s="6">
        <f>SUM($E23:O23)</f>
        <v>87827080.074639693</v>
      </c>
      <c r="P30" s="6">
        <f>SUM($E23:P23)</f>
        <v>99273108.194639698</v>
      </c>
    </row>
  </sheetData>
  <mergeCells count="2">
    <mergeCell ref="J4:Q8"/>
    <mergeCell ref="J10:Q15"/>
  </mergeCells>
  <conditionalFormatting sqref="C3">
    <cfRule type="expression" dxfId="77" priority="2">
      <formula>S4&gt;S6</formula>
    </cfRule>
  </conditionalFormatting>
  <conditionalFormatting sqref="C4">
    <cfRule type="expression" dxfId="76" priority="1">
      <formula>AND(S4&gt;S5,S4&lt;=S6)</formula>
    </cfRule>
  </conditionalFormatting>
  <conditionalFormatting sqref="C5">
    <cfRule type="expression" dxfId="75" priority="3">
      <formula>S4&lt;=S5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34849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6">
    <tabColor rgb="FFFFC000"/>
  </sheetPr>
  <dimension ref="A1:S30"/>
  <sheetViews>
    <sheetView zoomScale="90" zoomScaleNormal="90" zoomScalePageLayoutView="90" workbookViewId="0">
      <pane ySplit="2" topLeftCell="A10" activePane="bottomLeft" state="frozen"/>
      <selection activeCell="G24" sqref="G24"/>
      <selection pane="bottomLeft" activeCell="L1" sqref="L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11" style="4" bestFit="1" customWidth="1"/>
    <col min="18" max="18" width="9.1796875" style="4" customWidth="1"/>
    <col min="19" max="19" width="11" style="4" bestFit="1" customWidth="1"/>
    <col min="20" max="16384" width="9.1796875" style="4"/>
  </cols>
  <sheetData>
    <row r="1" spans="1:19" ht="21">
      <c r="A1" s="5" t="s">
        <v>5</v>
      </c>
      <c r="B1" s="5" t="str">
        <f>'Dashboard Production Quality'!A160</f>
        <v>19f</v>
      </c>
      <c r="C1" s="5" t="str">
        <f>'Dashboard Production Quality'!B160</f>
        <v>Total direct costs WATER per m3 water produced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19">
      <c r="A2" s="4" t="s">
        <v>15</v>
      </c>
      <c r="C2" s="4" t="s">
        <v>36</v>
      </c>
      <c r="R2" s="7"/>
    </row>
    <row r="3" spans="1:19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>
      <c r="C4" s="2" t="s">
        <v>6</v>
      </c>
      <c r="E4" s="11"/>
      <c r="F4" s="11"/>
      <c r="G4" s="11"/>
      <c r="H4" s="11"/>
      <c r="I4" s="11"/>
      <c r="J4" s="205"/>
      <c r="K4" s="206"/>
      <c r="L4" s="206"/>
      <c r="M4" s="206"/>
      <c r="N4" s="206"/>
      <c r="O4" s="206"/>
      <c r="P4" s="206"/>
      <c r="Q4" s="207"/>
      <c r="R4" s="4" t="s">
        <v>26</v>
      </c>
      <c r="S4" s="6">
        <f>INDEX(E27:P27,Actual_month)</f>
        <v>37.076623983775548</v>
      </c>
    </row>
    <row r="5" spans="1:19" ht="25.5" customHeight="1">
      <c r="C5" s="2" t="s">
        <v>6</v>
      </c>
      <c r="E5" s="11"/>
      <c r="F5" s="11"/>
      <c r="G5" s="11"/>
      <c r="H5" s="11"/>
      <c r="I5" s="11"/>
      <c r="J5" s="208"/>
      <c r="K5" s="209"/>
      <c r="L5" s="209"/>
      <c r="M5" s="209"/>
      <c r="N5" s="209"/>
      <c r="O5" s="209"/>
      <c r="P5" s="209"/>
      <c r="Q5" s="210"/>
      <c r="R5" s="4" t="s">
        <v>27</v>
      </c>
      <c r="S5" s="6">
        <f>INDEX(E26:P26,Actual_month)</f>
        <v>33.660805430643336</v>
      </c>
    </row>
    <row r="6" spans="1:19">
      <c r="J6" s="208"/>
      <c r="K6" s="209"/>
      <c r="L6" s="209"/>
      <c r="M6" s="209"/>
      <c r="N6" s="209"/>
      <c r="O6" s="209"/>
      <c r="P6" s="209"/>
      <c r="Q6" s="210"/>
      <c r="R6" s="7">
        <v>0.9</v>
      </c>
      <c r="S6" s="6">
        <f>+S5/R6</f>
        <v>37.400894922937042</v>
      </c>
    </row>
    <row r="7" spans="1:19">
      <c r="J7" s="208"/>
      <c r="K7" s="209"/>
      <c r="L7" s="209"/>
      <c r="M7" s="209"/>
      <c r="N7" s="209"/>
      <c r="O7" s="209"/>
      <c r="P7" s="209"/>
      <c r="Q7" s="210"/>
    </row>
    <row r="8" spans="1:19" ht="15" thickBot="1">
      <c r="J8" s="211"/>
      <c r="K8" s="212"/>
      <c r="L8" s="212"/>
      <c r="M8" s="212"/>
      <c r="N8" s="212"/>
      <c r="O8" s="212"/>
      <c r="P8" s="212"/>
      <c r="Q8" s="213"/>
    </row>
    <row r="9" spans="1:19" ht="15" thickBot="1">
      <c r="J9" s="4" t="s">
        <v>14</v>
      </c>
    </row>
    <row r="10" spans="1:19">
      <c r="J10" s="205"/>
      <c r="K10" s="206"/>
      <c r="L10" s="206"/>
      <c r="M10" s="206"/>
      <c r="N10" s="206"/>
      <c r="O10" s="206"/>
      <c r="P10" s="206"/>
      <c r="Q10" s="207"/>
    </row>
    <row r="11" spans="1:19">
      <c r="J11" s="208"/>
      <c r="K11" s="209"/>
      <c r="L11" s="209"/>
      <c r="M11" s="209"/>
      <c r="N11" s="209"/>
      <c r="O11" s="209"/>
      <c r="P11" s="209"/>
      <c r="Q11" s="210"/>
    </row>
    <row r="12" spans="1:19">
      <c r="J12" s="208"/>
      <c r="K12" s="209"/>
      <c r="L12" s="209"/>
      <c r="M12" s="209"/>
      <c r="N12" s="209"/>
      <c r="O12" s="209"/>
      <c r="P12" s="209"/>
      <c r="Q12" s="210"/>
    </row>
    <row r="13" spans="1:19">
      <c r="J13" s="208"/>
      <c r="K13" s="209"/>
      <c r="L13" s="209"/>
      <c r="M13" s="209"/>
      <c r="N13" s="209"/>
      <c r="O13" s="209"/>
      <c r="P13" s="209"/>
      <c r="Q13" s="210"/>
    </row>
    <row r="14" spans="1:19">
      <c r="J14" s="208"/>
      <c r="K14" s="209"/>
      <c r="L14" s="209"/>
      <c r="M14" s="209"/>
      <c r="N14" s="209"/>
      <c r="O14" s="209"/>
      <c r="P14" s="209"/>
      <c r="Q14" s="210"/>
    </row>
    <row r="15" spans="1:19" ht="15" thickBot="1">
      <c r="J15" s="211"/>
      <c r="K15" s="212"/>
      <c r="L15" s="212"/>
      <c r="M15" s="212"/>
      <c r="N15" s="212"/>
      <c r="O15" s="212"/>
      <c r="P15" s="212"/>
      <c r="Q15" s="213"/>
    </row>
    <row r="18" spans="3:17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 t="s">
        <v>0</v>
      </c>
    </row>
    <row r="19" spans="3:17">
      <c r="D19" s="4" t="str">
        <f>'KPI 1a'!D19</f>
        <v>Budget 25/26</v>
      </c>
      <c r="E19" s="6">
        <f>Budget2526!E147</f>
        <v>33.764457626045299</v>
      </c>
      <c r="F19" s="6">
        <f>Budget2526!F147</f>
        <v>34.435417252278121</v>
      </c>
      <c r="G19" s="6">
        <f>Budget2526!G147</f>
        <v>33.6070774092126</v>
      </c>
      <c r="H19" s="6">
        <f>Budget2526!H147</f>
        <v>33.500078081549894</v>
      </c>
      <c r="I19" s="6">
        <f>Budget2526!I147</f>
        <v>33.362321294536713</v>
      </c>
      <c r="J19" s="6">
        <f>Budget2526!J147</f>
        <v>34.513734339236777</v>
      </c>
      <c r="K19" s="6">
        <f>Budget2526!K147</f>
        <v>33.107961396248818</v>
      </c>
      <c r="L19" s="6">
        <f>Budget2526!L147</f>
        <v>32.995396046038465</v>
      </c>
      <c r="M19" s="6">
        <f>Budget2526!M147</f>
        <v>32.843270728072454</v>
      </c>
      <c r="N19" s="6">
        <f>Budget2526!N147</f>
        <v>32.73205868116306</v>
      </c>
      <c r="O19" s="6">
        <f>Budget2526!O147</f>
        <v>32.618831193291243</v>
      </c>
      <c r="P19" s="6">
        <f>Budget2526!P147</f>
        <v>32.43810532835009</v>
      </c>
      <c r="Q19" s="6"/>
    </row>
    <row r="20" spans="3:17">
      <c r="D20" s="4" t="str">
        <f>'KPI 1a'!D20</f>
        <v>Actual 25/26</v>
      </c>
      <c r="E20" s="6">
        <f>'ACTUAL 2526'!D147</f>
        <v>52.075251609371328</v>
      </c>
      <c r="F20" s="6">
        <f>'ACTUAL 2526'!E147</f>
        <v>33.804862727804938</v>
      </c>
      <c r="G20" s="6">
        <f>'ACTUAL 2526'!F147</f>
        <v>33.739438713015332</v>
      </c>
      <c r="H20" s="6">
        <f>'ACTUAL 2526'!G147</f>
        <v>32.173624523079496</v>
      </c>
      <c r="I20" s="6">
        <f>'ACTUAL 2526'!H147</f>
        <v>37.818470053251957</v>
      </c>
      <c r="J20" s="6">
        <f>'ACTUAL 2526'!I147</f>
        <v>41.882734555645229</v>
      </c>
      <c r="K20" s="6">
        <f>'ACTUAL 2526'!J147</f>
        <v>28.189637115919421</v>
      </c>
      <c r="L20" s="6">
        <f>'ACTUAL 2526'!K147</f>
        <v>36.928972572116677</v>
      </c>
      <c r="M20" s="6" t="e">
        <f>'ACTUAL 2526'!L147</f>
        <v>#DIV/0!</v>
      </c>
      <c r="N20" s="6">
        <f>'ACTUAL 2526'!M147</f>
        <v>0</v>
      </c>
      <c r="O20" s="6" t="e">
        <f>'ACTUAL 2526'!N147</f>
        <v>#DIV/0!</v>
      </c>
      <c r="P20" s="6" t="e">
        <f>'ACTUAL 2526'!O147</f>
        <v>#DIV/0!</v>
      </c>
      <c r="Q20" s="6"/>
    </row>
    <row r="21" spans="3:17">
      <c r="D21" s="4" t="str">
        <f>'KPI 1a'!D21</f>
        <v>Difference</v>
      </c>
      <c r="E21" s="6">
        <f>IF(E20=0,0,E20-E19)</f>
        <v>18.310793983326029</v>
      </c>
      <c r="F21" s="6">
        <f t="shared" ref="F21:P21" si="0">IF(F20=0,0,F20-F19)</f>
        <v>-0.63055452447318316</v>
      </c>
      <c r="G21" s="6">
        <f t="shared" si="0"/>
        <v>0.13236130380273181</v>
      </c>
      <c r="H21" s="6">
        <f t="shared" si="0"/>
        <v>-1.3264535584703978</v>
      </c>
      <c r="I21" s="6">
        <f t="shared" si="0"/>
        <v>4.4561487587152442</v>
      </c>
      <c r="J21" s="6">
        <f t="shared" si="0"/>
        <v>7.3690002164084518</v>
      </c>
      <c r="K21" s="6">
        <f t="shared" si="0"/>
        <v>-4.9183242803293972</v>
      </c>
      <c r="L21" s="6">
        <f t="shared" si="0"/>
        <v>3.9335765260782125</v>
      </c>
      <c r="M21" s="6" t="e">
        <f t="shared" si="0"/>
        <v>#DIV/0!</v>
      </c>
      <c r="N21" s="6">
        <f t="shared" si="0"/>
        <v>0</v>
      </c>
      <c r="O21" s="6" t="e">
        <f t="shared" si="0"/>
        <v>#DIV/0!</v>
      </c>
      <c r="P21" s="6" t="e">
        <f t="shared" si="0"/>
        <v>#DIV/0!</v>
      </c>
      <c r="Q21" s="6"/>
    </row>
    <row r="22" spans="3:17">
      <c r="D22" s="4" t="str">
        <f>'KPI 1a'!D22</f>
        <v>% realisation</v>
      </c>
      <c r="E22" s="10">
        <f>E20/E19</f>
        <v>1.5423097325040818</v>
      </c>
      <c r="F22" s="10">
        <f t="shared" ref="F22:P22" si="1">F20/F19</f>
        <v>0.98168877932119525</v>
      </c>
      <c r="G22" s="10">
        <f t="shared" si="1"/>
        <v>1.0039384949244783</v>
      </c>
      <c r="H22" s="10">
        <f t="shared" si="1"/>
        <v>0.96040446367792376</v>
      </c>
      <c r="I22" s="10">
        <f t="shared" si="1"/>
        <v>1.1335683065747877</v>
      </c>
      <c r="J22" s="10">
        <f t="shared" si="1"/>
        <v>1.2135092118395034</v>
      </c>
      <c r="K22" s="10">
        <f t="shared" si="1"/>
        <v>0.85144587365362068</v>
      </c>
      <c r="L22" s="10">
        <f t="shared" si="1"/>
        <v>1.1192159209299897</v>
      </c>
      <c r="M22" s="10" t="e">
        <f t="shared" si="1"/>
        <v>#DIV/0!</v>
      </c>
      <c r="N22" s="10">
        <f t="shared" si="1"/>
        <v>0</v>
      </c>
      <c r="O22" s="10" t="e">
        <f t="shared" si="1"/>
        <v>#DIV/0!</v>
      </c>
      <c r="P22" s="10" t="e">
        <f t="shared" si="1"/>
        <v>#DIV/0!</v>
      </c>
    </row>
    <row r="23" spans="3:17">
      <c r="D23" s="4" t="str">
        <f>'KPI 1a'!D23</f>
        <v>Actual 24/25</v>
      </c>
      <c r="E23" s="6">
        <f>Actual2425!D138</f>
        <v>31.325234354716052</v>
      </c>
      <c r="F23" s="6">
        <f>Actual2425!E138</f>
        <v>30.786742319931722</v>
      </c>
      <c r="G23" s="6">
        <f>Actual2425!F138</f>
        <v>36.768429347564208</v>
      </c>
      <c r="H23" s="6">
        <f>Actual2425!G138</f>
        <v>36.801043861719542</v>
      </c>
      <c r="I23" s="6">
        <f>Actual2425!H138</f>
        <v>38.067550273625372</v>
      </c>
      <c r="J23" s="6">
        <f>Actual2425!I138</f>
        <v>38.073441844186505</v>
      </c>
      <c r="K23" s="6">
        <f>Actual2425!J138</f>
        <v>32.958095852182296</v>
      </c>
      <c r="L23" s="6">
        <f>Actual2425!K138</f>
        <v>35.991765589408033</v>
      </c>
      <c r="M23" s="6">
        <f>Actual2425!L138</f>
        <v>35.512134329520443</v>
      </c>
      <c r="N23" s="6">
        <f>Actual2425!M138</f>
        <v>0</v>
      </c>
      <c r="O23" s="6">
        <f>Actual2425!N138</f>
        <v>35.089098692167568</v>
      </c>
      <c r="P23" s="6">
        <f>Actual2425!O138</f>
        <v>46.255021906625217</v>
      </c>
      <c r="Q23" s="6"/>
    </row>
    <row r="25" spans="3:17">
      <c r="C25" s="8" t="s">
        <v>4</v>
      </c>
      <c r="E25" s="12">
        <f>E18</f>
        <v>45839</v>
      </c>
      <c r="F25" s="12">
        <f t="shared" ref="F25:P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</row>
    <row r="26" spans="3:17">
      <c r="D26" s="4" t="str">
        <f>D19</f>
        <v>Budget 25/26</v>
      </c>
      <c r="E26" s="6">
        <f>SUM($E19:E19)</f>
        <v>33.764457626045299</v>
      </c>
      <c r="F26" s="6">
        <f>AVERAGE($E19:F19)</f>
        <v>34.099937439161707</v>
      </c>
      <c r="G26" s="6">
        <f>AVERAGE($E19:G19)</f>
        <v>33.935650762512005</v>
      </c>
      <c r="H26" s="6">
        <f>AVERAGE($E19:H19)</f>
        <v>33.826757592271477</v>
      </c>
      <c r="I26" s="6">
        <f>AVERAGE($E19:I19)</f>
        <v>33.733870332724521</v>
      </c>
      <c r="J26" s="6">
        <f>AVERAGE($E19:J19)</f>
        <v>33.863847667143233</v>
      </c>
      <c r="K26" s="6">
        <f>AVERAGE($E19:K19)</f>
        <v>33.755863914158319</v>
      </c>
      <c r="L26" s="6">
        <f>AVERAGE($E19:L19)</f>
        <v>33.660805430643336</v>
      </c>
      <c r="M26" s="6">
        <f>AVERAGE($E19:M19)</f>
        <v>33.569968241468793</v>
      </c>
      <c r="N26" s="6">
        <f>AVERAGE($E19:N19)</f>
        <v>33.486177285438217</v>
      </c>
      <c r="O26" s="6">
        <f>AVERAGE($E19:O19)</f>
        <v>33.407327640697581</v>
      </c>
      <c r="P26" s="6">
        <f>AVERAGE($E19:P19)</f>
        <v>33.326559114668626</v>
      </c>
    </row>
    <row r="27" spans="3:17">
      <c r="D27" s="4" t="str">
        <f>D20</f>
        <v>Actual 25/26</v>
      </c>
      <c r="E27" s="6">
        <f>SUM($E20:E20)</f>
        <v>52.075251609371328</v>
      </c>
      <c r="F27" s="6">
        <f>AVERAGE($E20:F20)</f>
        <v>42.940057168588133</v>
      </c>
      <c r="G27" s="6">
        <f>AVERAGE($E20:G20)</f>
        <v>39.873184350063866</v>
      </c>
      <c r="H27" s="6">
        <f>AVERAGE($E20:H20)</f>
        <v>37.948294393317774</v>
      </c>
      <c r="I27" s="6">
        <f>AVERAGE($E20:I20)</f>
        <v>37.922329525304612</v>
      </c>
      <c r="J27" s="6">
        <f>AVERAGE($E20:J20)</f>
        <v>38.582397030361385</v>
      </c>
      <c r="K27" s="6">
        <f>AVERAGE($E20:K20)</f>
        <v>37.097717042583959</v>
      </c>
      <c r="L27" s="6">
        <f>AVERAGE($E20:L20)</f>
        <v>37.076623983775548</v>
      </c>
      <c r="M27" s="6" t="e">
        <f>AVERAGE($E20:M20)</f>
        <v>#DIV/0!</v>
      </c>
      <c r="N27" s="6" t="e">
        <f>AVERAGE($E20:N20)</f>
        <v>#DIV/0!</v>
      </c>
      <c r="O27" s="6" t="e">
        <f>AVERAGE($E20:O20)</f>
        <v>#DIV/0!</v>
      </c>
      <c r="P27" s="6" t="e">
        <f>AVERAGE($E20:P20)</f>
        <v>#DIV/0!</v>
      </c>
    </row>
    <row r="28" spans="3:17">
      <c r="D28" s="4" t="str">
        <f>D21</f>
        <v>Difference</v>
      </c>
      <c r="E28" s="6">
        <f>SUM($E21:E21)</f>
        <v>18.310793983326029</v>
      </c>
      <c r="F28" s="6">
        <f>SUM($E21:F21)</f>
        <v>17.680239458852846</v>
      </c>
      <c r="G28" s="6">
        <f>SUM($E21:G21)</f>
        <v>17.812600762655578</v>
      </c>
      <c r="H28" s="6">
        <f>SUM($E21:H21)</f>
        <v>16.48614720418518</v>
      </c>
      <c r="I28" s="6">
        <f>SUM($E21:I21)</f>
        <v>20.942295962900424</v>
      </c>
      <c r="J28" s="6">
        <f>SUM($E21:J21)</f>
        <v>28.311296179308876</v>
      </c>
      <c r="K28" s="6">
        <f>SUM($E21:K21)</f>
        <v>23.392971898979479</v>
      </c>
      <c r="L28" s="6">
        <f>SUM($E21:L21)</f>
        <v>27.326548425057691</v>
      </c>
      <c r="M28" s="6" t="e">
        <f>SUM($E21:M21)</f>
        <v>#DIV/0!</v>
      </c>
      <c r="N28" s="6" t="e">
        <f>SUM($E21:N21)</f>
        <v>#DIV/0!</v>
      </c>
      <c r="O28" s="6" t="e">
        <f>SUM($E21:O21)</f>
        <v>#DIV/0!</v>
      </c>
      <c r="P28" s="6" t="e">
        <f>SUM($E21:P21)</f>
        <v>#DIV/0!</v>
      </c>
    </row>
    <row r="29" spans="3:17">
      <c r="D29" s="4" t="str">
        <f>D22</f>
        <v>% realisation</v>
      </c>
      <c r="E29" s="10">
        <f t="shared" ref="E29:P29" si="3">E27/E26</f>
        <v>1.5423097325040818</v>
      </c>
      <c r="F29" s="10">
        <f t="shared" si="3"/>
        <v>1.2592415233957024</v>
      </c>
      <c r="G29" s="10">
        <f t="shared" si="3"/>
        <v>1.1749644829004113</v>
      </c>
      <c r="H29" s="10">
        <f t="shared" si="3"/>
        <v>1.121842502634304</v>
      </c>
      <c r="I29" s="10">
        <f t="shared" si="3"/>
        <v>1.1241618335301702</v>
      </c>
      <c r="J29" s="10">
        <f t="shared" si="3"/>
        <v>1.1393388432879226</v>
      </c>
      <c r="K29" s="10">
        <f t="shared" si="3"/>
        <v>1.0990006695406767</v>
      </c>
      <c r="L29" s="10">
        <f t="shared" si="3"/>
        <v>1.1014776238842638</v>
      </c>
      <c r="M29" s="10" t="e">
        <f t="shared" si="3"/>
        <v>#DIV/0!</v>
      </c>
      <c r="N29" s="10" t="e">
        <f t="shared" si="3"/>
        <v>#DIV/0!</v>
      </c>
      <c r="O29" s="10" t="e">
        <f t="shared" si="3"/>
        <v>#DIV/0!</v>
      </c>
      <c r="P29" s="10" t="e">
        <f t="shared" si="3"/>
        <v>#DIV/0!</v>
      </c>
    </row>
    <row r="30" spans="3:17">
      <c r="D30" s="4" t="str">
        <f>'KPI 1a'!D30</f>
        <v>Actual 24/25</v>
      </c>
      <c r="E30" s="6">
        <f>SUM($E23:E23)</f>
        <v>31.325234354716052</v>
      </c>
      <c r="F30" s="6">
        <f>AVERAGE($E23:F23)</f>
        <v>31.055988337323889</v>
      </c>
      <c r="G30" s="6">
        <f>AVERAGE($E23:G23)</f>
        <v>32.960135340737331</v>
      </c>
      <c r="H30" s="6">
        <f>AVERAGE($E23:H23)</f>
        <v>33.92036247098288</v>
      </c>
      <c r="I30" s="6">
        <f>AVERAGE($E23:I23)</f>
        <v>34.749800031511384</v>
      </c>
      <c r="J30" s="6">
        <f>AVERAGE($E23:J23)</f>
        <v>35.3037403336239</v>
      </c>
      <c r="K30" s="6">
        <f>AVERAGE($E23:K23)</f>
        <v>34.968648264846529</v>
      </c>
      <c r="L30" s="6">
        <f>AVERAGE($E23:L23)</f>
        <v>35.096537930416716</v>
      </c>
      <c r="M30" s="6">
        <f>AVERAGE($E23:M23)</f>
        <v>35.142715308094907</v>
      </c>
      <c r="N30" s="6">
        <f>AVERAGE($E23:N23)</f>
        <v>31.628443777285419</v>
      </c>
      <c r="O30" s="6">
        <f>AVERAGE($E23:O23)</f>
        <v>31.943048769547431</v>
      </c>
      <c r="P30" s="6">
        <f>AVERAGE($E23:P23)</f>
        <v>33.135713197637244</v>
      </c>
    </row>
  </sheetData>
  <mergeCells count="2">
    <mergeCell ref="J4:Q8"/>
    <mergeCell ref="J10:Q15"/>
  </mergeCells>
  <conditionalFormatting sqref="C3">
    <cfRule type="expression" dxfId="74" priority="2">
      <formula>S4&gt;S6</formula>
    </cfRule>
  </conditionalFormatting>
  <conditionalFormatting sqref="C4">
    <cfRule type="expression" dxfId="73" priority="1">
      <formula>AND(S4&gt;S5,S4&lt;=S6)</formula>
    </cfRule>
  </conditionalFormatting>
  <conditionalFormatting sqref="C5">
    <cfRule type="expression" dxfId="72" priority="3">
      <formula>S4&lt;=S5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35873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5">
    <tabColor rgb="FFFFC000"/>
  </sheetPr>
  <dimension ref="A1:S30"/>
  <sheetViews>
    <sheetView zoomScale="90" zoomScaleNormal="90" zoomScalePageLayoutView="90" workbookViewId="0">
      <pane ySplit="2" topLeftCell="A3" activePane="bottomLeft" state="frozen"/>
      <selection activeCell="G24" sqref="G24"/>
      <selection pane="bottomLeft" activeCell="L1" sqref="L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6" width="11.1796875" style="4" customWidth="1"/>
    <col min="7" max="7" width="13.54296875" style="4" bestFit="1" customWidth="1"/>
    <col min="8" max="11" width="11.54296875" style="4" bestFit="1" customWidth="1"/>
    <col min="12" max="17" width="12" style="4" bestFit="1" customWidth="1"/>
    <col min="18" max="18" width="9.1796875" style="4" customWidth="1"/>
    <col min="19" max="19" width="11" style="4" bestFit="1" customWidth="1"/>
    <col min="20" max="16384" width="9.1796875" style="4"/>
  </cols>
  <sheetData>
    <row r="1" spans="1:19" ht="21">
      <c r="A1" s="5" t="s">
        <v>5</v>
      </c>
      <c r="B1" s="5" t="str">
        <f>+'Dashboard Production Quality'!A161</f>
        <v>19g</v>
      </c>
      <c r="C1" s="5" t="str">
        <f>+'Dashboard Production Quality'!B161</f>
        <v>Direct operational result WATER before depreciation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19">
      <c r="A2" s="4" t="s">
        <v>15</v>
      </c>
      <c r="C2" s="4" t="s">
        <v>3</v>
      </c>
      <c r="R2" s="7"/>
    </row>
    <row r="3" spans="1:19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>
      <c r="C4" s="2" t="s">
        <v>6</v>
      </c>
      <c r="E4" s="11"/>
      <c r="F4" s="11"/>
      <c r="G4" s="11"/>
      <c r="H4" s="11"/>
      <c r="I4" s="11"/>
      <c r="J4" s="205"/>
      <c r="K4" s="206"/>
      <c r="L4" s="206"/>
      <c r="M4" s="206"/>
      <c r="N4" s="206"/>
      <c r="O4" s="206"/>
      <c r="P4" s="206"/>
      <c r="Q4" s="207"/>
      <c r="R4" s="4" t="s">
        <v>26</v>
      </c>
      <c r="S4" s="6">
        <f>INDEX(E27:P27,Actual_month)</f>
        <v>0</v>
      </c>
    </row>
    <row r="5" spans="1:19" ht="25.5" customHeight="1">
      <c r="C5" s="2" t="s">
        <v>6</v>
      </c>
      <c r="E5" s="11"/>
      <c r="F5" s="11"/>
      <c r="G5" s="11"/>
      <c r="H5" s="11"/>
      <c r="I5" s="11"/>
      <c r="J5" s="208"/>
      <c r="K5" s="209"/>
      <c r="L5" s="209"/>
      <c r="M5" s="209"/>
      <c r="N5" s="209"/>
      <c r="O5" s="209"/>
      <c r="P5" s="209"/>
      <c r="Q5" s="210"/>
      <c r="R5" s="4" t="s">
        <v>27</v>
      </c>
      <c r="S5" s="6">
        <f>INDEX(E26:P26,Actual_month)</f>
        <v>0</v>
      </c>
    </row>
    <row r="6" spans="1:19">
      <c r="J6" s="208"/>
      <c r="K6" s="209"/>
      <c r="L6" s="209"/>
      <c r="M6" s="209"/>
      <c r="N6" s="209"/>
      <c r="O6" s="209"/>
      <c r="P6" s="209"/>
      <c r="Q6" s="210"/>
      <c r="R6" s="7">
        <v>0.9</v>
      </c>
      <c r="S6" s="6">
        <f>+S5*R6</f>
        <v>0</v>
      </c>
    </row>
    <row r="7" spans="1:19">
      <c r="J7" s="208"/>
      <c r="K7" s="209"/>
      <c r="L7" s="209"/>
      <c r="M7" s="209"/>
      <c r="N7" s="209"/>
      <c r="O7" s="209"/>
      <c r="P7" s="209"/>
      <c r="Q7" s="210"/>
    </row>
    <row r="8" spans="1:19" ht="15" thickBot="1">
      <c r="J8" s="211"/>
      <c r="K8" s="212"/>
      <c r="L8" s="212"/>
      <c r="M8" s="212"/>
      <c r="N8" s="212"/>
      <c r="O8" s="212"/>
      <c r="P8" s="212"/>
      <c r="Q8" s="213"/>
    </row>
    <row r="9" spans="1:19" ht="15" thickBot="1">
      <c r="J9" s="4" t="s">
        <v>14</v>
      </c>
    </row>
    <row r="10" spans="1:19">
      <c r="J10" s="205"/>
      <c r="K10" s="206"/>
      <c r="L10" s="206"/>
      <c r="M10" s="206"/>
      <c r="N10" s="206"/>
      <c r="O10" s="206"/>
      <c r="P10" s="206"/>
      <c r="Q10" s="207"/>
    </row>
    <row r="11" spans="1:19">
      <c r="J11" s="208"/>
      <c r="K11" s="209"/>
      <c r="L11" s="209"/>
      <c r="M11" s="209"/>
      <c r="N11" s="209"/>
      <c r="O11" s="209"/>
      <c r="P11" s="209"/>
      <c r="Q11" s="210"/>
    </row>
    <row r="12" spans="1:19">
      <c r="J12" s="208"/>
      <c r="K12" s="209"/>
      <c r="L12" s="209"/>
      <c r="M12" s="209"/>
      <c r="N12" s="209"/>
      <c r="O12" s="209"/>
      <c r="P12" s="209"/>
      <c r="Q12" s="210"/>
    </row>
    <row r="13" spans="1:19">
      <c r="J13" s="208"/>
      <c r="K13" s="209"/>
      <c r="L13" s="209"/>
      <c r="M13" s="209"/>
      <c r="N13" s="209"/>
      <c r="O13" s="209"/>
      <c r="P13" s="209"/>
      <c r="Q13" s="210"/>
    </row>
    <row r="14" spans="1:19">
      <c r="J14" s="208"/>
      <c r="K14" s="209"/>
      <c r="L14" s="209"/>
      <c r="M14" s="209"/>
      <c r="N14" s="209"/>
      <c r="O14" s="209"/>
      <c r="P14" s="209"/>
      <c r="Q14" s="210"/>
    </row>
    <row r="15" spans="1:19" ht="15" thickBot="1">
      <c r="J15" s="211"/>
      <c r="K15" s="212"/>
      <c r="L15" s="212"/>
      <c r="M15" s="212"/>
      <c r="N15" s="212"/>
      <c r="O15" s="212"/>
      <c r="P15" s="212"/>
      <c r="Q15" s="213"/>
    </row>
    <row r="18" spans="3:17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 t="s">
        <v>0</v>
      </c>
    </row>
    <row r="19" spans="3:17">
      <c r="D19" s="4" t="str">
        <f>'KPI 1a'!D19</f>
        <v>Budget 25/26</v>
      </c>
      <c r="E19" s="6">
        <f>Budget2526!E148</f>
        <v>0</v>
      </c>
      <c r="F19" s="6">
        <f>Budget2526!F148</f>
        <v>0</v>
      </c>
      <c r="G19" s="6">
        <f>Budget2526!G148</f>
        <v>0</v>
      </c>
      <c r="H19" s="6">
        <f>Budget2526!H148</f>
        <v>0</v>
      </c>
      <c r="I19" s="6">
        <f>Budget2526!I148</f>
        <v>0</v>
      </c>
      <c r="J19" s="6">
        <f>Budget2526!J148</f>
        <v>0</v>
      </c>
      <c r="K19" s="6">
        <f>Budget2526!K148</f>
        <v>0</v>
      </c>
      <c r="L19" s="6">
        <f>Budget2526!L148</f>
        <v>0</v>
      </c>
      <c r="M19" s="6">
        <f>Budget2526!M148</f>
        <v>0</v>
      </c>
      <c r="N19" s="6">
        <f>Budget2526!N148</f>
        <v>0</v>
      </c>
      <c r="O19" s="6">
        <f>Budget2526!O148</f>
        <v>0</v>
      </c>
      <c r="P19" s="6">
        <f>Budget2526!P148</f>
        <v>0</v>
      </c>
      <c r="Q19" s="6">
        <f>SUM(E19:P19)</f>
        <v>0</v>
      </c>
    </row>
    <row r="20" spans="3:17">
      <c r="D20" s="4" t="str">
        <f>'KPI 1a'!D20</f>
        <v>Actual 25/26</v>
      </c>
      <c r="E20" s="6">
        <f>'ACTUAL 2526'!D148</f>
        <v>0</v>
      </c>
      <c r="F20" s="6">
        <f>'ACTUAL 2526'!E148</f>
        <v>0</v>
      </c>
      <c r="G20" s="6">
        <f>'ACTUAL 2526'!F148</f>
        <v>0</v>
      </c>
      <c r="H20" s="6">
        <f>'ACTUAL 2526'!G148</f>
        <v>0</v>
      </c>
      <c r="I20" s="6">
        <f>'ACTUAL 2526'!H148</f>
        <v>0</v>
      </c>
      <c r="J20" s="6">
        <f>'ACTUAL 2526'!I148</f>
        <v>0</v>
      </c>
      <c r="K20" s="6">
        <f>'ACTUAL 2526'!J148</f>
        <v>0</v>
      </c>
      <c r="L20" s="6">
        <f>'ACTUAL 2526'!K148</f>
        <v>0</v>
      </c>
      <c r="M20" s="6">
        <f>'ACTUAL 2526'!L148</f>
        <v>0</v>
      </c>
      <c r="N20" s="6">
        <f>'ACTUAL 2526'!M148</f>
        <v>0</v>
      </c>
      <c r="O20" s="6">
        <f>'ACTUAL 2526'!N148</f>
        <v>0</v>
      </c>
      <c r="P20" s="6">
        <f>'ACTUAL 2526'!O148</f>
        <v>0</v>
      </c>
      <c r="Q20" s="6">
        <f>SUM(E20:P20)</f>
        <v>0</v>
      </c>
    </row>
    <row r="21" spans="3:17">
      <c r="D21" s="4" t="str">
        <f>'KPI 1a'!D21</f>
        <v>Difference</v>
      </c>
      <c r="E21" s="6">
        <f>IF(E20=0,0,E20-E19)</f>
        <v>0</v>
      </c>
      <c r="F21" s="6">
        <f t="shared" ref="F21:P21" si="0">IF(F20=0,0,F20-F19)</f>
        <v>0</v>
      </c>
      <c r="G21" s="6">
        <f t="shared" si="0"/>
        <v>0</v>
      </c>
      <c r="H21" s="6">
        <f t="shared" si="0"/>
        <v>0</v>
      </c>
      <c r="I21" s="6">
        <f t="shared" si="0"/>
        <v>0</v>
      </c>
      <c r="J21" s="6">
        <f t="shared" si="0"/>
        <v>0</v>
      </c>
      <c r="K21" s="6">
        <f t="shared" si="0"/>
        <v>0</v>
      </c>
      <c r="L21" s="6">
        <f t="shared" si="0"/>
        <v>0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0</v>
      </c>
    </row>
    <row r="22" spans="3:17">
      <c r="D22" s="4" t="str">
        <f>'KPI 1a'!D22</f>
        <v>% realisation</v>
      </c>
      <c r="E22" s="10" t="e">
        <f>E20/E19</f>
        <v>#DIV/0!</v>
      </c>
      <c r="F22" s="10" t="e">
        <f t="shared" ref="F22:P22" si="1">F20/F19</f>
        <v>#DIV/0!</v>
      </c>
      <c r="G22" s="10" t="e">
        <f t="shared" si="1"/>
        <v>#DIV/0!</v>
      </c>
      <c r="H22" s="10" t="e">
        <f t="shared" si="1"/>
        <v>#DIV/0!</v>
      </c>
      <c r="I22" s="10" t="e">
        <f t="shared" si="1"/>
        <v>#DIV/0!</v>
      </c>
      <c r="J22" s="10" t="e">
        <f t="shared" si="1"/>
        <v>#DIV/0!</v>
      </c>
      <c r="K22" s="10" t="e">
        <f t="shared" si="1"/>
        <v>#DIV/0!</v>
      </c>
      <c r="L22" s="10" t="e">
        <f t="shared" si="1"/>
        <v>#DIV/0!</v>
      </c>
      <c r="M22" s="10" t="e">
        <f t="shared" si="1"/>
        <v>#DIV/0!</v>
      </c>
      <c r="N22" s="10" t="e">
        <f t="shared" si="1"/>
        <v>#DIV/0!</v>
      </c>
      <c r="O22" s="10" t="e">
        <f t="shared" si="1"/>
        <v>#DIV/0!</v>
      </c>
      <c r="P22" s="10" t="e">
        <f t="shared" si="1"/>
        <v>#DIV/0!</v>
      </c>
    </row>
    <row r="23" spans="3:17">
      <c r="D23" s="4" t="str">
        <f>'KPI 1a'!D23</f>
        <v>Actual 24/25</v>
      </c>
      <c r="E23" s="6" t="e">
        <f>#REF!-'KPI 19e'!E23</f>
        <v>#REF!</v>
      </c>
      <c r="F23" s="6" t="e">
        <f>#REF!-'KPI 19e'!F23</f>
        <v>#REF!</v>
      </c>
      <c r="G23" s="6" t="e">
        <f>#REF!-'KPI 19e'!G23</f>
        <v>#REF!</v>
      </c>
      <c r="H23" s="6" t="e">
        <f>#REF!-'KPI 19e'!H23</f>
        <v>#REF!</v>
      </c>
      <c r="I23" s="6" t="e">
        <f>#REF!-'KPI 19e'!I23</f>
        <v>#REF!</v>
      </c>
      <c r="J23" s="6" t="e">
        <f>#REF!-'KPI 19e'!J23</f>
        <v>#REF!</v>
      </c>
      <c r="K23" s="6" t="e">
        <f>#REF!-'KPI 19e'!K23</f>
        <v>#REF!</v>
      </c>
      <c r="L23" s="6" t="e">
        <f>#REF!-'KPI 19e'!L23</f>
        <v>#REF!</v>
      </c>
      <c r="M23" s="6" t="e">
        <f>#REF!-'KPI 19e'!M23</f>
        <v>#REF!</v>
      </c>
      <c r="N23" s="6" t="e">
        <f>#REF!-'KPI 19e'!N23</f>
        <v>#REF!</v>
      </c>
      <c r="O23" s="6" t="e">
        <f>#REF!-'KPI 19e'!O23</f>
        <v>#REF!</v>
      </c>
      <c r="P23" s="6" t="e">
        <f>#REF!-'KPI 19e'!P23</f>
        <v>#REF!</v>
      </c>
      <c r="Q23" s="6" t="e">
        <f>SUM(E23:P23)</f>
        <v>#REF!</v>
      </c>
    </row>
    <row r="25" spans="3:17">
      <c r="C25" s="8" t="s">
        <v>4</v>
      </c>
      <c r="E25" s="12">
        <f>E18</f>
        <v>45839</v>
      </c>
      <c r="F25" s="12">
        <f t="shared" ref="F25:P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</row>
    <row r="26" spans="3:17">
      <c r="D26" s="4" t="str">
        <f>D19</f>
        <v>Budget 25/26</v>
      </c>
      <c r="E26" s="6">
        <f>SUM($E19:E19)</f>
        <v>0</v>
      </c>
      <c r="F26" s="6">
        <f>SUM($E19:F19)</f>
        <v>0</v>
      </c>
      <c r="G26" s="6">
        <f>SUM($E19:G19)</f>
        <v>0</v>
      </c>
      <c r="H26" s="6">
        <f>SUM($E19:H19)</f>
        <v>0</v>
      </c>
      <c r="I26" s="6">
        <f>SUM($E19:I19)</f>
        <v>0</v>
      </c>
      <c r="J26" s="6">
        <f>SUM($E19:J19)</f>
        <v>0</v>
      </c>
      <c r="K26" s="6">
        <f>SUM($E19:K19)</f>
        <v>0</v>
      </c>
      <c r="L26" s="6">
        <f>SUM($E19:L19)</f>
        <v>0</v>
      </c>
      <c r="M26" s="6">
        <f>SUM($E19:M19)</f>
        <v>0</v>
      </c>
      <c r="N26" s="6">
        <f>SUM($E19:N19)</f>
        <v>0</v>
      </c>
      <c r="O26" s="6">
        <f>SUM($E19:O19)</f>
        <v>0</v>
      </c>
      <c r="P26" s="6">
        <f>SUM($E19:P19)</f>
        <v>0</v>
      </c>
    </row>
    <row r="27" spans="3:17">
      <c r="D27" s="4" t="str">
        <f>D20</f>
        <v>Actual 25/26</v>
      </c>
      <c r="E27" s="6">
        <f>SUM($E20:E20)</f>
        <v>0</v>
      </c>
      <c r="F27" s="6">
        <f>SUM($E20:F20)</f>
        <v>0</v>
      </c>
      <c r="G27" s="6">
        <f>SUM($E20:G20)</f>
        <v>0</v>
      </c>
      <c r="H27" s="6">
        <f>SUM($E20:H20)</f>
        <v>0</v>
      </c>
      <c r="I27" s="6">
        <f>SUM($E20:I20)</f>
        <v>0</v>
      </c>
      <c r="J27" s="6">
        <f>SUM($E20:J20)</f>
        <v>0</v>
      </c>
      <c r="K27" s="6">
        <f>SUM($E20:K20)</f>
        <v>0</v>
      </c>
      <c r="L27" s="6">
        <f>SUM($E20:L20)</f>
        <v>0</v>
      </c>
      <c r="M27" s="6">
        <f>SUM($E20:M20)</f>
        <v>0</v>
      </c>
      <c r="N27" s="6">
        <f>SUM($E20:N20)</f>
        <v>0</v>
      </c>
      <c r="O27" s="6">
        <f>SUM($E20:O20)</f>
        <v>0</v>
      </c>
      <c r="P27" s="6">
        <f>SUM($E20:P20)</f>
        <v>0</v>
      </c>
    </row>
    <row r="28" spans="3:17">
      <c r="D28" s="4" t="str">
        <f>D21</f>
        <v>Difference</v>
      </c>
      <c r="E28" s="6">
        <f>SUM($E21:E21)</f>
        <v>0</v>
      </c>
      <c r="F28" s="6">
        <f>SUM($E21:F21)</f>
        <v>0</v>
      </c>
      <c r="G28" s="6">
        <f>SUM($E21:G21)</f>
        <v>0</v>
      </c>
      <c r="H28" s="6">
        <f>SUM($E21:H21)</f>
        <v>0</v>
      </c>
      <c r="I28" s="6">
        <f>SUM($E21:I21)</f>
        <v>0</v>
      </c>
      <c r="J28" s="6">
        <f>SUM($E21:J21)</f>
        <v>0</v>
      </c>
      <c r="K28" s="6">
        <f>SUM($E21:K21)</f>
        <v>0</v>
      </c>
      <c r="L28" s="6">
        <f>SUM($E21:L21)</f>
        <v>0</v>
      </c>
      <c r="M28" s="6">
        <f>SUM($E21:M21)</f>
        <v>0</v>
      </c>
      <c r="N28" s="6">
        <f>SUM($E21:N21)</f>
        <v>0</v>
      </c>
      <c r="O28" s="6">
        <f>SUM($E21:O21)</f>
        <v>0</v>
      </c>
      <c r="P28" s="6">
        <f>SUM($E21:P21)</f>
        <v>0</v>
      </c>
    </row>
    <row r="29" spans="3:17">
      <c r="D29" s="4" t="str">
        <f>D22</f>
        <v>% realisation</v>
      </c>
      <c r="E29" s="10" t="e">
        <f t="shared" ref="E29:P29" si="3">E27/E26</f>
        <v>#DIV/0!</v>
      </c>
      <c r="F29" s="10" t="e">
        <f t="shared" si="3"/>
        <v>#DIV/0!</v>
      </c>
      <c r="G29" s="10" t="e">
        <f t="shared" si="3"/>
        <v>#DIV/0!</v>
      </c>
      <c r="H29" s="10" t="e">
        <f t="shared" si="3"/>
        <v>#DIV/0!</v>
      </c>
      <c r="I29" s="10" t="e">
        <f t="shared" si="3"/>
        <v>#DIV/0!</v>
      </c>
      <c r="J29" s="10" t="e">
        <f t="shared" si="3"/>
        <v>#DIV/0!</v>
      </c>
      <c r="K29" s="10" t="e">
        <f t="shared" si="3"/>
        <v>#DIV/0!</v>
      </c>
      <c r="L29" s="10" t="e">
        <f t="shared" si="3"/>
        <v>#DIV/0!</v>
      </c>
      <c r="M29" s="10" t="e">
        <f t="shared" si="3"/>
        <v>#DIV/0!</v>
      </c>
      <c r="N29" s="10" t="e">
        <f t="shared" si="3"/>
        <v>#DIV/0!</v>
      </c>
      <c r="O29" s="10" t="e">
        <f t="shared" si="3"/>
        <v>#DIV/0!</v>
      </c>
      <c r="P29" s="10" t="e">
        <f t="shared" si="3"/>
        <v>#DIV/0!</v>
      </c>
    </row>
    <row r="30" spans="3:17">
      <c r="D30" s="4" t="str">
        <f>'KPI 1a'!D30</f>
        <v>Actual 24/25</v>
      </c>
      <c r="E30" s="6" t="e">
        <f>SUM($E23:E23)</f>
        <v>#REF!</v>
      </c>
      <c r="F30" s="6" t="e">
        <f>SUM($E23:F23)</f>
        <v>#REF!</v>
      </c>
      <c r="G30" s="6" t="e">
        <f>SUM($E23:G23)</f>
        <v>#REF!</v>
      </c>
      <c r="H30" s="6" t="e">
        <f>SUM($E23:H23)</f>
        <v>#REF!</v>
      </c>
      <c r="I30" s="6" t="e">
        <f>SUM($E23:I23)</f>
        <v>#REF!</v>
      </c>
      <c r="J30" s="6" t="e">
        <f>SUM($E23:J23)</f>
        <v>#REF!</v>
      </c>
      <c r="K30" s="6" t="e">
        <f>SUM($E23:K23)</f>
        <v>#REF!</v>
      </c>
      <c r="L30" s="6" t="e">
        <f>SUM($E23:L23)</f>
        <v>#REF!</v>
      </c>
      <c r="M30" s="6" t="e">
        <f>SUM($E23:M23)</f>
        <v>#REF!</v>
      </c>
      <c r="N30" s="6" t="e">
        <f>SUM($E23:N23)</f>
        <v>#REF!</v>
      </c>
      <c r="O30" s="6" t="e">
        <f>SUM($E23:O23)</f>
        <v>#REF!</v>
      </c>
      <c r="P30" s="6" t="e">
        <f>SUM($E23:P23)</f>
        <v>#REF!</v>
      </c>
    </row>
  </sheetData>
  <mergeCells count="2">
    <mergeCell ref="J4:Q8"/>
    <mergeCell ref="J10:Q15"/>
  </mergeCells>
  <conditionalFormatting sqref="C3">
    <cfRule type="expression" dxfId="71" priority="2">
      <formula>S4&lt;S6</formula>
    </cfRule>
  </conditionalFormatting>
  <conditionalFormatting sqref="C4">
    <cfRule type="expression" dxfId="70" priority="1">
      <formula>AND(S4&gt;=S6,S4&lt;S5)</formula>
    </cfRule>
  </conditionalFormatting>
  <conditionalFormatting sqref="C5">
    <cfRule type="expression" dxfId="69" priority="3">
      <formula>S4&gt;=S5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36897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6">
    <tabColor rgb="FFFFC000"/>
  </sheetPr>
  <dimension ref="A1:S30"/>
  <sheetViews>
    <sheetView zoomScale="90" zoomScaleNormal="90" zoomScalePageLayoutView="90" workbookViewId="0">
      <pane ySplit="2" topLeftCell="A15" activePane="bottomLeft" state="frozen"/>
      <selection activeCell="G24" sqref="G24"/>
      <selection pane="bottomLeft" activeCell="L1" sqref="L1"/>
    </sheetView>
  </sheetViews>
  <sheetFormatPr defaultColWidth="9.1796875" defaultRowHeight="14.5"/>
  <cols>
    <col min="1" max="1" width="9.1796875" style="4"/>
    <col min="2" max="2" width="5.453125" style="4" bestFit="1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11" style="4" bestFit="1" customWidth="1"/>
    <col min="18" max="18" width="9.1796875" style="4" customWidth="1"/>
    <col min="19" max="19" width="11" style="4" bestFit="1" customWidth="1"/>
    <col min="20" max="16384" width="9.1796875" style="4"/>
  </cols>
  <sheetData>
    <row r="1" spans="1:19" ht="21">
      <c r="A1" s="5" t="s">
        <v>5</v>
      </c>
      <c r="B1" s="5" t="str">
        <f>+'Dashboard Production Quality'!A162</f>
        <v>19h</v>
      </c>
      <c r="C1" s="5" t="str">
        <f>+'Dashboard Production Quality'!B162</f>
        <v>Direct operational result WATER before depreciation per m3 water produced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19">
      <c r="A2" s="4" t="s">
        <v>15</v>
      </c>
      <c r="C2" s="4" t="s">
        <v>36</v>
      </c>
      <c r="R2" s="7"/>
    </row>
    <row r="3" spans="1:19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>
      <c r="C4" s="2" t="s">
        <v>6</v>
      </c>
      <c r="E4" s="11"/>
      <c r="F4" s="11"/>
      <c r="G4" s="11"/>
      <c r="H4" s="11"/>
      <c r="I4" s="11"/>
      <c r="J4" s="205"/>
      <c r="K4" s="206"/>
      <c r="L4" s="206"/>
      <c r="M4" s="206"/>
      <c r="N4" s="206"/>
      <c r="O4" s="206"/>
      <c r="P4" s="206"/>
      <c r="Q4" s="207"/>
      <c r="R4" s="4" t="s">
        <v>26</v>
      </c>
      <c r="S4" s="6">
        <f>INDEX(E27:P27,Actual_month)</f>
        <v>0</v>
      </c>
    </row>
    <row r="5" spans="1:19" ht="25.5" customHeight="1">
      <c r="C5" s="2" t="s">
        <v>6</v>
      </c>
      <c r="E5" s="11"/>
      <c r="F5" s="11"/>
      <c r="G5" s="11"/>
      <c r="H5" s="11"/>
      <c r="I5" s="11"/>
      <c r="J5" s="208"/>
      <c r="K5" s="209"/>
      <c r="L5" s="209"/>
      <c r="M5" s="209"/>
      <c r="N5" s="209"/>
      <c r="O5" s="209"/>
      <c r="P5" s="209"/>
      <c r="Q5" s="210"/>
      <c r="R5" s="4" t="s">
        <v>27</v>
      </c>
      <c r="S5" s="6">
        <f>INDEX(E26:P26,Actual_month)</f>
        <v>0</v>
      </c>
    </row>
    <row r="6" spans="1:19">
      <c r="J6" s="208"/>
      <c r="K6" s="209"/>
      <c r="L6" s="209"/>
      <c r="M6" s="209"/>
      <c r="N6" s="209"/>
      <c r="O6" s="209"/>
      <c r="P6" s="209"/>
      <c r="Q6" s="210"/>
      <c r="R6" s="7">
        <v>0.9</v>
      </c>
      <c r="S6" s="6">
        <f>+S5*R6</f>
        <v>0</v>
      </c>
    </row>
    <row r="7" spans="1:19">
      <c r="J7" s="208"/>
      <c r="K7" s="209"/>
      <c r="L7" s="209"/>
      <c r="M7" s="209"/>
      <c r="N7" s="209"/>
      <c r="O7" s="209"/>
      <c r="P7" s="209"/>
      <c r="Q7" s="210"/>
    </row>
    <row r="8" spans="1:19" ht="15" thickBot="1">
      <c r="J8" s="211"/>
      <c r="K8" s="212"/>
      <c r="L8" s="212"/>
      <c r="M8" s="212"/>
      <c r="N8" s="212"/>
      <c r="O8" s="212"/>
      <c r="P8" s="212"/>
      <c r="Q8" s="213"/>
    </row>
    <row r="9" spans="1:19" ht="15" thickBot="1">
      <c r="J9" s="4" t="s">
        <v>14</v>
      </c>
    </row>
    <row r="10" spans="1:19">
      <c r="J10" s="205"/>
      <c r="K10" s="206"/>
      <c r="L10" s="206"/>
      <c r="M10" s="206"/>
      <c r="N10" s="206"/>
      <c r="O10" s="206"/>
      <c r="P10" s="206"/>
      <c r="Q10" s="207"/>
    </row>
    <row r="11" spans="1:19">
      <c r="J11" s="208"/>
      <c r="K11" s="209"/>
      <c r="L11" s="209"/>
      <c r="M11" s="209"/>
      <c r="N11" s="209"/>
      <c r="O11" s="209"/>
      <c r="P11" s="209"/>
      <c r="Q11" s="210"/>
    </row>
    <row r="12" spans="1:19">
      <c r="J12" s="208"/>
      <c r="K12" s="209"/>
      <c r="L12" s="209"/>
      <c r="M12" s="209"/>
      <c r="N12" s="209"/>
      <c r="O12" s="209"/>
      <c r="P12" s="209"/>
      <c r="Q12" s="210"/>
    </row>
    <row r="13" spans="1:19">
      <c r="J13" s="208"/>
      <c r="K13" s="209"/>
      <c r="L13" s="209"/>
      <c r="M13" s="209"/>
      <c r="N13" s="209"/>
      <c r="O13" s="209"/>
      <c r="P13" s="209"/>
      <c r="Q13" s="210"/>
    </row>
    <row r="14" spans="1:19">
      <c r="J14" s="208"/>
      <c r="K14" s="209"/>
      <c r="L14" s="209"/>
      <c r="M14" s="209"/>
      <c r="N14" s="209"/>
      <c r="O14" s="209"/>
      <c r="P14" s="209"/>
      <c r="Q14" s="210"/>
    </row>
    <row r="15" spans="1:19" ht="15" thickBot="1">
      <c r="J15" s="211"/>
      <c r="K15" s="212"/>
      <c r="L15" s="212"/>
      <c r="M15" s="212"/>
      <c r="N15" s="212"/>
      <c r="O15" s="212"/>
      <c r="P15" s="212"/>
      <c r="Q15" s="213"/>
    </row>
    <row r="18" spans="3:17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 t="s">
        <v>0</v>
      </c>
    </row>
    <row r="19" spans="3:17">
      <c r="D19" s="4" t="str">
        <f>'KPI 1a'!D19</f>
        <v>Budget 25/26</v>
      </c>
      <c r="E19" s="6">
        <f>IFERROR('KPI 19g'!E19/'KPI 16a'!E19,0)</f>
        <v>0</v>
      </c>
      <c r="F19" s="6">
        <f>IFERROR('KPI 19g'!F19/'KPI 16a'!F19,0)</f>
        <v>0</v>
      </c>
      <c r="G19" s="6">
        <f>IFERROR('KPI 19g'!G19/'KPI 16a'!G19,0)</f>
        <v>0</v>
      </c>
      <c r="H19" s="6">
        <f>IFERROR('KPI 19g'!H19/'KPI 16a'!H19,0)</f>
        <v>0</v>
      </c>
      <c r="I19" s="6">
        <f>IFERROR('KPI 19g'!I19/'KPI 16a'!I19,0)</f>
        <v>0</v>
      </c>
      <c r="J19" s="6">
        <f>IFERROR('KPI 19g'!J19/'KPI 16a'!J19,0)</f>
        <v>0</v>
      </c>
      <c r="K19" s="6">
        <f>IFERROR('KPI 19g'!K19/'KPI 16a'!K19,0)</f>
        <v>0</v>
      </c>
      <c r="L19" s="6">
        <f>IFERROR('KPI 19g'!L19/'KPI 16a'!L19,0)</f>
        <v>0</v>
      </c>
      <c r="M19" s="6">
        <f>IFERROR('KPI 19g'!M19/'KPI 16a'!M19,0)</f>
        <v>0</v>
      </c>
      <c r="N19" s="6">
        <f>IFERROR('KPI 19g'!N19/'KPI 16a'!N19,0)</f>
        <v>0</v>
      </c>
      <c r="O19" s="6">
        <f>IFERROR('KPI 19g'!O19/'KPI 16a'!O19,0)</f>
        <v>0</v>
      </c>
      <c r="P19" s="6">
        <f>IFERROR('KPI 19g'!P19/'KPI 16a'!P19,0)</f>
        <v>0</v>
      </c>
      <c r="Q19" s="6"/>
    </row>
    <row r="20" spans="3:17">
      <c r="D20" s="4" t="str">
        <f>'KPI 1a'!D20</f>
        <v>Actual 25/26</v>
      </c>
      <c r="E20" s="6">
        <f>IFERROR('KPI 19g'!E20/'KPI 16a'!E20,0)</f>
        <v>0</v>
      </c>
      <c r="F20" s="6">
        <f>IFERROR('KPI 19g'!F20/'KPI 16a'!F20,0)</f>
        <v>0</v>
      </c>
      <c r="G20" s="6">
        <f>IFERROR('KPI 19g'!G20/'KPI 16a'!G20,0)</f>
        <v>0</v>
      </c>
      <c r="H20" s="6">
        <f>IFERROR('KPI 19g'!H20/'KPI 16a'!H20,0)</f>
        <v>0</v>
      </c>
      <c r="I20" s="6">
        <f>IFERROR('KPI 19g'!I20/'KPI 16a'!I20,0)</f>
        <v>0</v>
      </c>
      <c r="J20" s="6">
        <f>IFERROR('KPI 19g'!J20/'KPI 16a'!J20,0)</f>
        <v>0</v>
      </c>
      <c r="K20" s="6">
        <f>IFERROR('KPI 19g'!K20/'KPI 16a'!K20,0)</f>
        <v>0</v>
      </c>
      <c r="L20" s="6">
        <f>IFERROR('KPI 19g'!L20/'KPI 16a'!L20,0)</f>
        <v>0</v>
      </c>
      <c r="M20" s="6">
        <f>IFERROR('KPI 19g'!M20/'KPI 16a'!M20,0)</f>
        <v>0</v>
      </c>
      <c r="N20" s="6">
        <f>IFERROR('KPI 19g'!N20/'KPI 16a'!N20,0)</f>
        <v>0</v>
      </c>
      <c r="O20" s="6">
        <f>IFERROR('KPI 19g'!O20/'KPI 16a'!O20,0)</f>
        <v>0</v>
      </c>
      <c r="P20" s="6">
        <f>IFERROR('KPI 19g'!P20/'KPI 16a'!P20,0)</f>
        <v>0</v>
      </c>
      <c r="Q20" s="6"/>
    </row>
    <row r="21" spans="3:17">
      <c r="D21" s="4" t="str">
        <f>'KPI 1a'!D21</f>
        <v>Difference</v>
      </c>
      <c r="E21" s="6">
        <f>IF(E20=0,0,E20-E19)</f>
        <v>0</v>
      </c>
      <c r="F21" s="6">
        <f t="shared" ref="F21:P21" si="0">IF(F20=0,0,F20-F19)</f>
        <v>0</v>
      </c>
      <c r="G21" s="6">
        <f t="shared" si="0"/>
        <v>0</v>
      </c>
      <c r="H21" s="6">
        <f t="shared" si="0"/>
        <v>0</v>
      </c>
      <c r="I21" s="6">
        <f t="shared" si="0"/>
        <v>0</v>
      </c>
      <c r="J21" s="6">
        <f t="shared" si="0"/>
        <v>0</v>
      </c>
      <c r="K21" s="6">
        <f t="shared" si="0"/>
        <v>0</v>
      </c>
      <c r="L21" s="6">
        <f t="shared" si="0"/>
        <v>0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/>
    </row>
    <row r="22" spans="3:17">
      <c r="D22" s="4" t="str">
        <f>'KPI 1a'!D22</f>
        <v>% realisation</v>
      </c>
      <c r="E22" s="10" t="e">
        <f>E20/E19</f>
        <v>#DIV/0!</v>
      </c>
      <c r="F22" s="10" t="e">
        <f t="shared" ref="F22:P22" si="1">F20/F19</f>
        <v>#DIV/0!</v>
      </c>
      <c r="G22" s="10" t="e">
        <f t="shared" si="1"/>
        <v>#DIV/0!</v>
      </c>
      <c r="H22" s="10" t="e">
        <f t="shared" si="1"/>
        <v>#DIV/0!</v>
      </c>
      <c r="I22" s="10" t="e">
        <f t="shared" si="1"/>
        <v>#DIV/0!</v>
      </c>
      <c r="J22" s="10" t="e">
        <f t="shared" si="1"/>
        <v>#DIV/0!</v>
      </c>
      <c r="K22" s="10" t="e">
        <f t="shared" si="1"/>
        <v>#DIV/0!</v>
      </c>
      <c r="L22" s="10" t="e">
        <f t="shared" si="1"/>
        <v>#DIV/0!</v>
      </c>
      <c r="M22" s="10" t="e">
        <f t="shared" si="1"/>
        <v>#DIV/0!</v>
      </c>
      <c r="N22" s="10" t="e">
        <f t="shared" si="1"/>
        <v>#DIV/0!</v>
      </c>
      <c r="O22" s="10" t="e">
        <f t="shared" si="1"/>
        <v>#DIV/0!</v>
      </c>
      <c r="P22" s="10" t="e">
        <f t="shared" si="1"/>
        <v>#DIV/0!</v>
      </c>
    </row>
    <row r="23" spans="3:17">
      <c r="D23" s="4" t="str">
        <f>'KPI 1a'!D23</f>
        <v>Actual 24/25</v>
      </c>
      <c r="E23" s="6" t="e">
        <f>'KPI 19g'!E23/'KPI 16a'!E23</f>
        <v>#REF!</v>
      </c>
      <c r="F23" s="6" t="e">
        <f>'KPI 19g'!F23/'KPI 16a'!F23</f>
        <v>#REF!</v>
      </c>
      <c r="G23" s="6" t="e">
        <f>'KPI 19g'!G23/'KPI 16a'!G23</f>
        <v>#REF!</v>
      </c>
      <c r="H23" s="6" t="e">
        <f>'KPI 19g'!H23/'KPI 16a'!H23</f>
        <v>#REF!</v>
      </c>
      <c r="I23" s="6" t="e">
        <f>'KPI 19g'!I23/'KPI 16a'!I23</f>
        <v>#REF!</v>
      </c>
      <c r="J23" s="6" t="e">
        <f>'KPI 19g'!J23/'KPI 16a'!J23</f>
        <v>#REF!</v>
      </c>
      <c r="K23" s="6" t="e">
        <f>'KPI 19g'!K23/'KPI 16a'!K23</f>
        <v>#REF!</v>
      </c>
      <c r="L23" s="6" t="e">
        <f>'KPI 19g'!L23/'KPI 16a'!L23</f>
        <v>#REF!</v>
      </c>
      <c r="M23" s="6" t="e">
        <f>'KPI 19g'!M23/'KPI 16a'!M23</f>
        <v>#REF!</v>
      </c>
      <c r="N23" s="6" t="e">
        <f>'KPI 19g'!N23/'KPI 16a'!N23</f>
        <v>#REF!</v>
      </c>
      <c r="O23" s="6" t="e">
        <f>'KPI 19g'!O23/'KPI 16a'!O23</f>
        <v>#REF!</v>
      </c>
      <c r="P23" s="6" t="e">
        <f>'KPI 19g'!P23/'KPI 16a'!P23</f>
        <v>#REF!</v>
      </c>
      <c r="Q23" s="6"/>
    </row>
    <row r="25" spans="3:17">
      <c r="C25" s="8" t="s">
        <v>4</v>
      </c>
      <c r="E25" s="12">
        <f>E18</f>
        <v>45839</v>
      </c>
      <c r="F25" s="12">
        <f t="shared" ref="F25:P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</row>
    <row r="26" spans="3:17">
      <c r="D26" s="4" t="str">
        <f>D19</f>
        <v>Budget 25/26</v>
      </c>
      <c r="E26" s="6">
        <f>IFERROR('KPI 19g'!E26/'KPI 16a'!E26,0)</f>
        <v>0</v>
      </c>
      <c r="F26" s="6">
        <f>IFERROR('KPI 19g'!F26/'KPI 16a'!F26,0)</f>
        <v>0</v>
      </c>
      <c r="G26" s="6">
        <f>IFERROR('KPI 19g'!G26/'KPI 16a'!G26,0)</f>
        <v>0</v>
      </c>
      <c r="H26" s="6">
        <f>IFERROR('KPI 19g'!H26/'KPI 16a'!H26,0)</f>
        <v>0</v>
      </c>
      <c r="I26" s="6">
        <f>IFERROR('KPI 19g'!I26/'KPI 16a'!I26,0)</f>
        <v>0</v>
      </c>
      <c r="J26" s="6">
        <f>IFERROR('KPI 19g'!J26/'KPI 16a'!J26,0)</f>
        <v>0</v>
      </c>
      <c r="K26" s="6">
        <f>IFERROR('KPI 19g'!K26/'KPI 16a'!K26,0)</f>
        <v>0</v>
      </c>
      <c r="L26" s="6">
        <f>IFERROR('KPI 19g'!L26/'KPI 16a'!L26,0)</f>
        <v>0</v>
      </c>
      <c r="M26" s="6">
        <f>IFERROR('KPI 19g'!M26/'KPI 16a'!M26,0)</f>
        <v>0</v>
      </c>
      <c r="N26" s="6">
        <f>IFERROR('KPI 19g'!N26/'KPI 16a'!N26,0)</f>
        <v>0</v>
      </c>
      <c r="O26" s="6">
        <f>IFERROR('KPI 19g'!O26/'KPI 16a'!O26,0)</f>
        <v>0</v>
      </c>
      <c r="P26" s="6">
        <f>IFERROR('KPI 19g'!P26/'KPI 16a'!P26,0)</f>
        <v>0</v>
      </c>
    </row>
    <row r="27" spans="3:17">
      <c r="D27" s="4" t="str">
        <f>D20</f>
        <v>Actual 25/26</v>
      </c>
      <c r="E27" s="6">
        <f>IFERROR('KPI 19g'!E27/'KPI 16a'!E27,0)</f>
        <v>0</v>
      </c>
      <c r="F27" s="6">
        <f>IFERROR('KPI 19g'!F27/'KPI 16a'!F27,0)</f>
        <v>0</v>
      </c>
      <c r="G27" s="6">
        <f>IFERROR('KPI 19g'!G27/'KPI 16a'!G27,0)</f>
        <v>0</v>
      </c>
      <c r="H27" s="6">
        <f>IFERROR('KPI 19g'!H27/'KPI 16a'!H27,0)</f>
        <v>0</v>
      </c>
      <c r="I27" s="6">
        <f>IFERROR('KPI 19g'!I27/'KPI 16a'!I27,0)</f>
        <v>0</v>
      </c>
      <c r="J27" s="6">
        <f>IFERROR('KPI 19g'!J27/'KPI 16a'!J27,0)</f>
        <v>0</v>
      </c>
      <c r="K27" s="6">
        <f>IFERROR('KPI 19g'!K27/'KPI 16a'!K27,0)</f>
        <v>0</v>
      </c>
      <c r="L27" s="6">
        <f>IFERROR('KPI 19g'!L27/'KPI 16a'!L27,0)</f>
        <v>0</v>
      </c>
      <c r="M27" s="6">
        <f>IFERROR('KPI 19g'!M27/'KPI 16a'!M27,0)</f>
        <v>0</v>
      </c>
      <c r="N27" s="6">
        <f>IFERROR('KPI 19g'!N27/'KPI 16a'!N27,0)</f>
        <v>0</v>
      </c>
      <c r="O27" s="6">
        <f>IFERROR('KPI 19g'!O27/'KPI 16a'!O27,0)</f>
        <v>0</v>
      </c>
      <c r="P27" s="6">
        <f>IFERROR('KPI 19g'!P27/'KPI 16a'!P27,0)</f>
        <v>0</v>
      </c>
    </row>
    <row r="28" spans="3:17">
      <c r="D28" s="4" t="str">
        <f>D21</f>
        <v>Difference</v>
      </c>
      <c r="E28" s="6">
        <f>SUM($E21:E21)</f>
        <v>0</v>
      </c>
      <c r="F28" s="6">
        <f>SUM($E21:F21)</f>
        <v>0</v>
      </c>
      <c r="G28" s="6">
        <f>SUM($E21:G21)</f>
        <v>0</v>
      </c>
      <c r="H28" s="6">
        <f>SUM($E21:H21)</f>
        <v>0</v>
      </c>
      <c r="I28" s="6">
        <f>SUM($E21:I21)</f>
        <v>0</v>
      </c>
      <c r="J28" s="6">
        <f>SUM($E21:J21)</f>
        <v>0</v>
      </c>
      <c r="K28" s="6">
        <f>SUM($E21:K21)</f>
        <v>0</v>
      </c>
      <c r="L28" s="6">
        <f>SUM($E21:L21)</f>
        <v>0</v>
      </c>
      <c r="M28" s="6">
        <f>SUM($E21:M21)</f>
        <v>0</v>
      </c>
      <c r="N28" s="6">
        <f>SUM($E21:N21)</f>
        <v>0</v>
      </c>
      <c r="O28" s="6">
        <f>SUM($E21:O21)</f>
        <v>0</v>
      </c>
      <c r="P28" s="6">
        <f>SUM($E21:P21)</f>
        <v>0</v>
      </c>
    </row>
    <row r="29" spans="3:17">
      <c r="D29" s="4" t="str">
        <f>D22</f>
        <v>% realisation</v>
      </c>
      <c r="E29" s="10" t="e">
        <f t="shared" ref="E29:P29" si="3">E27/E26</f>
        <v>#DIV/0!</v>
      </c>
      <c r="F29" s="10" t="e">
        <f t="shared" si="3"/>
        <v>#DIV/0!</v>
      </c>
      <c r="G29" s="10" t="e">
        <f t="shared" si="3"/>
        <v>#DIV/0!</v>
      </c>
      <c r="H29" s="10" t="e">
        <f t="shared" si="3"/>
        <v>#DIV/0!</v>
      </c>
      <c r="I29" s="10" t="e">
        <f t="shared" si="3"/>
        <v>#DIV/0!</v>
      </c>
      <c r="J29" s="10" t="e">
        <f t="shared" si="3"/>
        <v>#DIV/0!</v>
      </c>
      <c r="K29" s="10" t="e">
        <f t="shared" si="3"/>
        <v>#DIV/0!</v>
      </c>
      <c r="L29" s="10" t="e">
        <f t="shared" si="3"/>
        <v>#DIV/0!</v>
      </c>
      <c r="M29" s="10" t="e">
        <f t="shared" si="3"/>
        <v>#DIV/0!</v>
      </c>
      <c r="N29" s="10" t="e">
        <f t="shared" si="3"/>
        <v>#DIV/0!</v>
      </c>
      <c r="O29" s="10" t="e">
        <f t="shared" si="3"/>
        <v>#DIV/0!</v>
      </c>
      <c r="P29" s="10" t="e">
        <f t="shared" si="3"/>
        <v>#DIV/0!</v>
      </c>
    </row>
    <row r="30" spans="3:17">
      <c r="D30" s="4" t="str">
        <f>'KPI 1a'!D30</f>
        <v>Actual 24/25</v>
      </c>
      <c r="E30" s="6" t="e">
        <f>'KPI 19g'!E30/'KPI 16a'!E30</f>
        <v>#REF!</v>
      </c>
      <c r="F30" s="6" t="e">
        <f>'KPI 19g'!F30/'KPI 16a'!F30</f>
        <v>#REF!</v>
      </c>
      <c r="G30" s="6" t="e">
        <f>'KPI 19g'!G30/'KPI 16a'!G30</f>
        <v>#REF!</v>
      </c>
      <c r="H30" s="6" t="e">
        <f>'KPI 19g'!H30/'KPI 16a'!H30</f>
        <v>#REF!</v>
      </c>
      <c r="I30" s="6" t="e">
        <f>'KPI 19g'!I30/'KPI 16a'!I30</f>
        <v>#REF!</v>
      </c>
      <c r="J30" s="6" t="e">
        <f>'KPI 19g'!J30/'KPI 16a'!J30</f>
        <v>#REF!</v>
      </c>
      <c r="K30" s="6" t="e">
        <f>'KPI 19g'!K30/'KPI 16a'!K30</f>
        <v>#REF!</v>
      </c>
      <c r="L30" s="6" t="e">
        <f>'KPI 19g'!L30/'KPI 16a'!L30</f>
        <v>#REF!</v>
      </c>
      <c r="M30" s="6" t="e">
        <f>'KPI 19g'!M30/'KPI 16a'!M30</f>
        <v>#REF!</v>
      </c>
      <c r="N30" s="6" t="e">
        <f>'KPI 19g'!N30/'KPI 16a'!N30</f>
        <v>#REF!</v>
      </c>
      <c r="O30" s="6" t="e">
        <f>'KPI 19g'!O30/'KPI 16a'!O30</f>
        <v>#REF!</v>
      </c>
      <c r="P30" s="6" t="e">
        <f>'KPI 19g'!P30/'KPI 16a'!P30</f>
        <v>#REF!</v>
      </c>
    </row>
  </sheetData>
  <mergeCells count="2">
    <mergeCell ref="J4:Q8"/>
    <mergeCell ref="J10:Q15"/>
  </mergeCells>
  <conditionalFormatting sqref="C3">
    <cfRule type="expression" dxfId="68" priority="2">
      <formula>S4&lt;S6</formula>
    </cfRule>
  </conditionalFormatting>
  <conditionalFormatting sqref="C4">
    <cfRule type="expression" dxfId="67" priority="1">
      <formula>AND(S4&gt;=S6,S4&lt;S5)</formula>
    </cfRule>
  </conditionalFormatting>
  <conditionalFormatting sqref="C5">
    <cfRule type="expression" dxfId="66" priority="3">
      <formula>S4&gt;=S5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37921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7">
    <tabColor rgb="FFFFC000"/>
  </sheetPr>
  <dimension ref="A1:S30"/>
  <sheetViews>
    <sheetView zoomScale="90" zoomScaleNormal="90" zoomScalePageLayoutView="90" workbookViewId="0">
      <pane ySplit="2" topLeftCell="A12" activePane="bottomLeft" state="frozen"/>
      <selection activeCell="G24" sqref="G24"/>
      <selection pane="bottomLeft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11" style="4" bestFit="1" customWidth="1"/>
    <col min="18" max="18" width="9.1796875" style="4" customWidth="1"/>
    <col min="19" max="19" width="11" style="4" bestFit="1" customWidth="1"/>
    <col min="20" max="16384" width="9.1796875" style="4"/>
  </cols>
  <sheetData>
    <row r="1" spans="1:19" ht="39.65" customHeight="1">
      <c r="A1" s="5" t="s">
        <v>5</v>
      </c>
      <c r="B1" s="5" t="str">
        <f>+'Dashboard Production Quality'!A164</f>
        <v>20a</v>
      </c>
      <c r="C1" s="214" t="str">
        <f>+'Dashboard Production Quality'!B164</f>
        <v>Number of tests compared to budget, production, chemical</v>
      </c>
      <c r="D1" s="214"/>
      <c r="E1" s="214"/>
      <c r="F1" s="214"/>
      <c r="G1" s="4" t="s">
        <v>11</v>
      </c>
      <c r="I1" s="13">
        <f>INDEX(E18:P18,Actual_month)</f>
        <v>46054</v>
      </c>
      <c r="L1" s="16" t="s">
        <v>22</v>
      </c>
      <c r="R1" s="6"/>
    </row>
    <row r="2" spans="1:19">
      <c r="A2" s="4" t="s">
        <v>15</v>
      </c>
      <c r="C2" s="4" t="str">
        <f>'Dashboard Production Quality'!C164</f>
        <v>#</v>
      </c>
      <c r="R2" s="7"/>
    </row>
    <row r="3" spans="1:19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>
      <c r="C4" s="2" t="s">
        <v>6</v>
      </c>
      <c r="E4" s="11"/>
      <c r="F4" s="11"/>
      <c r="G4" s="11"/>
      <c r="H4" s="11"/>
      <c r="I4" s="11"/>
      <c r="J4" s="205"/>
      <c r="K4" s="206"/>
      <c r="L4" s="206"/>
      <c r="M4" s="206"/>
      <c r="N4" s="206"/>
      <c r="O4" s="206"/>
      <c r="P4" s="206"/>
      <c r="Q4" s="207"/>
      <c r="R4" s="4" t="s">
        <v>26</v>
      </c>
      <c r="S4" s="6">
        <f>INDEX(E27:P27,Actual_month)</f>
        <v>2384</v>
      </c>
    </row>
    <row r="5" spans="1:19" ht="25.5" customHeight="1">
      <c r="C5" s="2" t="s">
        <v>6</v>
      </c>
      <c r="E5" s="11"/>
      <c r="F5" s="11"/>
      <c r="G5" s="11"/>
      <c r="H5" s="11"/>
      <c r="I5" s="11"/>
      <c r="J5" s="208"/>
      <c r="K5" s="209"/>
      <c r="L5" s="209"/>
      <c r="M5" s="209"/>
      <c r="N5" s="209"/>
      <c r="O5" s="209"/>
      <c r="P5" s="209"/>
      <c r="Q5" s="210"/>
      <c r="R5" s="4" t="s">
        <v>27</v>
      </c>
      <c r="S5" s="6">
        <f>INDEX(E26:P26,Actual_month)</f>
        <v>2384</v>
      </c>
    </row>
    <row r="6" spans="1:19">
      <c r="J6" s="208"/>
      <c r="K6" s="209"/>
      <c r="L6" s="209"/>
      <c r="M6" s="209"/>
      <c r="N6" s="209"/>
      <c r="O6" s="209"/>
      <c r="P6" s="209"/>
      <c r="Q6" s="210"/>
      <c r="R6" s="7">
        <v>0.9</v>
      </c>
      <c r="S6" s="6">
        <f>+S5*R6</f>
        <v>2145.6</v>
      </c>
    </row>
    <row r="7" spans="1:19">
      <c r="J7" s="208"/>
      <c r="K7" s="209"/>
      <c r="L7" s="209"/>
      <c r="M7" s="209"/>
      <c r="N7" s="209"/>
      <c r="O7" s="209"/>
      <c r="P7" s="209"/>
      <c r="Q7" s="210"/>
    </row>
    <row r="8" spans="1:19" ht="15" thickBot="1">
      <c r="J8" s="211"/>
      <c r="K8" s="212"/>
      <c r="L8" s="212"/>
      <c r="M8" s="212"/>
      <c r="N8" s="212"/>
      <c r="O8" s="212"/>
      <c r="P8" s="212"/>
      <c r="Q8" s="213"/>
    </row>
    <row r="9" spans="1:19" ht="15" thickBot="1">
      <c r="J9" s="4" t="s">
        <v>14</v>
      </c>
    </row>
    <row r="10" spans="1:19">
      <c r="J10" s="205"/>
      <c r="K10" s="206"/>
      <c r="L10" s="206"/>
      <c r="M10" s="206"/>
      <c r="N10" s="206"/>
      <c r="O10" s="206"/>
      <c r="P10" s="206"/>
      <c r="Q10" s="207"/>
    </row>
    <row r="11" spans="1:19">
      <c r="J11" s="208"/>
      <c r="K11" s="209"/>
      <c r="L11" s="209"/>
      <c r="M11" s="209"/>
      <c r="N11" s="209"/>
      <c r="O11" s="209"/>
      <c r="P11" s="209"/>
      <c r="Q11" s="210"/>
    </row>
    <row r="12" spans="1:19">
      <c r="J12" s="208"/>
      <c r="K12" s="209"/>
      <c r="L12" s="209"/>
      <c r="M12" s="209"/>
      <c r="N12" s="209"/>
      <c r="O12" s="209"/>
      <c r="P12" s="209"/>
      <c r="Q12" s="210"/>
    </row>
    <row r="13" spans="1:19">
      <c r="J13" s="208"/>
      <c r="K13" s="209"/>
      <c r="L13" s="209"/>
      <c r="M13" s="209"/>
      <c r="N13" s="209"/>
      <c r="O13" s="209"/>
      <c r="P13" s="209"/>
      <c r="Q13" s="210"/>
    </row>
    <row r="14" spans="1:19">
      <c r="J14" s="208"/>
      <c r="K14" s="209"/>
      <c r="L14" s="209"/>
      <c r="M14" s="209"/>
      <c r="N14" s="209"/>
      <c r="O14" s="209"/>
      <c r="P14" s="209"/>
      <c r="Q14" s="210"/>
    </row>
    <row r="15" spans="1:19" ht="15" thickBot="1">
      <c r="J15" s="211"/>
      <c r="K15" s="212"/>
      <c r="L15" s="212"/>
      <c r="M15" s="212"/>
      <c r="N15" s="212"/>
      <c r="O15" s="212"/>
      <c r="P15" s="212"/>
      <c r="Q15" s="213"/>
    </row>
    <row r="18" spans="3:17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 t="s">
        <v>0</v>
      </c>
    </row>
    <row r="19" spans="3:17">
      <c r="D19" s="4" t="str">
        <f>'KPI 1a'!D19</f>
        <v>Budget 25/26</v>
      </c>
      <c r="E19" s="6">
        <f>Budget2526!E151</f>
        <v>298</v>
      </c>
      <c r="F19" s="6">
        <f>Budget2526!F151</f>
        <v>298</v>
      </c>
      <c r="G19" s="6">
        <f>Budget2526!G151</f>
        <v>298</v>
      </c>
      <c r="H19" s="6">
        <f>Budget2526!H151</f>
        <v>298</v>
      </c>
      <c r="I19" s="6">
        <f>Budget2526!I151</f>
        <v>298</v>
      </c>
      <c r="J19" s="6">
        <f>Budget2526!J151</f>
        <v>298</v>
      </c>
      <c r="K19" s="6">
        <f>Budget2526!K151</f>
        <v>298</v>
      </c>
      <c r="L19" s="6">
        <f>Budget2526!L151</f>
        <v>298</v>
      </c>
      <c r="M19" s="6">
        <f>Budget2526!M151</f>
        <v>298</v>
      </c>
      <c r="N19" s="6">
        <f>Budget2526!N151</f>
        <v>298</v>
      </c>
      <c r="O19" s="6">
        <f>Budget2526!O151</f>
        <v>298</v>
      </c>
      <c r="P19" s="6">
        <f>Budget2526!P151</f>
        <v>298</v>
      </c>
      <c r="Q19" s="6"/>
    </row>
    <row r="20" spans="3:17">
      <c r="D20" s="4" t="str">
        <f>'KPI 1a'!D20</f>
        <v>Actual 25/26</v>
      </c>
      <c r="E20" s="6">
        <f>'ACTUAL 2526'!D151</f>
        <v>298</v>
      </c>
      <c r="F20" s="6">
        <f>'ACTUAL 2526'!E151</f>
        <v>298</v>
      </c>
      <c r="G20" s="6">
        <f>'ACTUAL 2526'!F151</f>
        <v>298</v>
      </c>
      <c r="H20" s="6">
        <f>'ACTUAL 2526'!G151</f>
        <v>298</v>
      </c>
      <c r="I20" s="6">
        <f>'ACTUAL 2526'!H151</f>
        <v>298</v>
      </c>
      <c r="J20" s="6">
        <f>'ACTUAL 2526'!I151</f>
        <v>298</v>
      </c>
      <c r="K20" s="6">
        <f>'ACTUAL 2526'!J151</f>
        <v>298</v>
      </c>
      <c r="L20" s="6">
        <f>'ACTUAL 2526'!K151</f>
        <v>298</v>
      </c>
      <c r="M20" s="6">
        <f>'ACTUAL 2526'!L151</f>
        <v>0</v>
      </c>
      <c r="N20" s="6">
        <f>'ACTUAL 2526'!M151</f>
        <v>0</v>
      </c>
      <c r="O20" s="6">
        <f>'ACTUAL 2526'!N151</f>
        <v>0</v>
      </c>
      <c r="P20" s="6">
        <f>'ACTUAL 2526'!O151</f>
        <v>0</v>
      </c>
      <c r="Q20" s="6"/>
    </row>
    <row r="21" spans="3:17">
      <c r="D21" s="4" t="str">
        <f>'KPI 1a'!D21</f>
        <v>Difference</v>
      </c>
      <c r="E21" s="6">
        <f>IF(E20=0,0,E20-E19)</f>
        <v>0</v>
      </c>
      <c r="F21" s="6">
        <f t="shared" ref="F21:P21" si="0">IF(F20=0,0,F20-F19)</f>
        <v>0</v>
      </c>
      <c r="G21" s="6">
        <f t="shared" si="0"/>
        <v>0</v>
      </c>
      <c r="H21" s="6">
        <f t="shared" si="0"/>
        <v>0</v>
      </c>
      <c r="I21" s="6">
        <f t="shared" si="0"/>
        <v>0</v>
      </c>
      <c r="J21" s="6">
        <f t="shared" si="0"/>
        <v>0</v>
      </c>
      <c r="K21" s="6">
        <f t="shared" si="0"/>
        <v>0</v>
      </c>
      <c r="L21" s="6">
        <f t="shared" si="0"/>
        <v>0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/>
    </row>
    <row r="22" spans="3:17">
      <c r="D22" s="4" t="str">
        <f>'KPI 1a'!D22</f>
        <v>% realisation</v>
      </c>
      <c r="E22" s="10">
        <f>E20/E19</f>
        <v>1</v>
      </c>
      <c r="F22" s="10">
        <f t="shared" ref="F22:P22" si="1">F20/F19</f>
        <v>1</v>
      </c>
      <c r="G22" s="10">
        <f t="shared" si="1"/>
        <v>1</v>
      </c>
      <c r="H22" s="10">
        <f t="shared" si="1"/>
        <v>1</v>
      </c>
      <c r="I22" s="10">
        <f t="shared" si="1"/>
        <v>1</v>
      </c>
      <c r="J22" s="10">
        <f t="shared" si="1"/>
        <v>1</v>
      </c>
      <c r="K22" s="10">
        <f t="shared" si="1"/>
        <v>1</v>
      </c>
      <c r="L22" s="10">
        <f t="shared" si="1"/>
        <v>1</v>
      </c>
      <c r="M22" s="10">
        <f t="shared" si="1"/>
        <v>0</v>
      </c>
      <c r="N22" s="10">
        <f t="shared" si="1"/>
        <v>0</v>
      </c>
      <c r="O22" s="10">
        <f t="shared" si="1"/>
        <v>0</v>
      </c>
      <c r="P22" s="10">
        <f t="shared" si="1"/>
        <v>0</v>
      </c>
    </row>
    <row r="23" spans="3:17">
      <c r="D23" s="4" t="str">
        <f>'KPI 1a'!D23</f>
        <v>Actual 24/25</v>
      </c>
      <c r="E23" s="6">
        <f>Actual2425!D142</f>
        <v>298</v>
      </c>
      <c r="F23" s="6">
        <f>Actual2425!E142</f>
        <v>298</v>
      </c>
      <c r="G23" s="6">
        <f>Actual2425!F142</f>
        <v>298</v>
      </c>
      <c r="H23" s="6">
        <f>Actual2425!G142</f>
        <v>298</v>
      </c>
      <c r="I23" s="6">
        <f>Actual2425!H142</f>
        <v>298</v>
      </c>
      <c r="J23" s="6">
        <f>Actual2425!I142</f>
        <v>298</v>
      </c>
      <c r="K23" s="6">
        <f>Actual2425!J142</f>
        <v>298</v>
      </c>
      <c r="L23" s="6">
        <f>Actual2425!K142</f>
        <v>298</v>
      </c>
      <c r="M23" s="6">
        <f>Actual2425!L142</f>
        <v>298</v>
      </c>
      <c r="N23" s="6">
        <f>Actual2425!M142</f>
        <v>298</v>
      </c>
      <c r="O23" s="6">
        <f>Actual2425!N142</f>
        <v>298</v>
      </c>
      <c r="P23" s="6">
        <f>Actual2425!O142</f>
        <v>298</v>
      </c>
      <c r="Q23" s="6">
        <f>Actual2122!P80</f>
        <v>0</v>
      </c>
    </row>
    <row r="25" spans="3:17">
      <c r="C25" s="8" t="s">
        <v>4</v>
      </c>
      <c r="E25" s="12">
        <f>E18</f>
        <v>45839</v>
      </c>
      <c r="F25" s="12">
        <f t="shared" ref="F25:P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</row>
    <row r="26" spans="3:17">
      <c r="D26" s="4" t="str">
        <f>D19</f>
        <v>Budget 25/26</v>
      </c>
      <c r="E26" s="6">
        <f>SUM($E19:E19)</f>
        <v>298</v>
      </c>
      <c r="F26" s="6">
        <f>SUM($E19:F19)</f>
        <v>596</v>
      </c>
      <c r="G26" s="6">
        <f>SUM($E19:G19)</f>
        <v>894</v>
      </c>
      <c r="H26" s="6">
        <f>SUM($E19:H19)</f>
        <v>1192</v>
      </c>
      <c r="I26" s="6">
        <f>SUM($E19:I19)</f>
        <v>1490</v>
      </c>
      <c r="J26" s="6">
        <f>SUM($E19:J19)</f>
        <v>1788</v>
      </c>
      <c r="K26" s="6">
        <f>SUM($E19:K19)</f>
        <v>2086</v>
      </c>
      <c r="L26" s="6">
        <f>SUM($E19:L19)</f>
        <v>2384</v>
      </c>
      <c r="M26" s="6">
        <f>SUM($E19:M19)</f>
        <v>2682</v>
      </c>
      <c r="N26" s="6">
        <f>SUM($E19:N19)</f>
        <v>2980</v>
      </c>
      <c r="O26" s="6">
        <f>SUM($E19:O19)</f>
        <v>3278</v>
      </c>
      <c r="P26" s="6">
        <f>SUM($E19:P19)</f>
        <v>3576</v>
      </c>
    </row>
    <row r="27" spans="3:17">
      <c r="D27" s="4" t="str">
        <f>D20</f>
        <v>Actual 25/26</v>
      </c>
      <c r="E27" s="6">
        <f>SUM($E20:E20)</f>
        <v>298</v>
      </c>
      <c r="F27" s="6">
        <f>SUM($E20:F20)</f>
        <v>596</v>
      </c>
      <c r="G27" s="6">
        <f>SUM($E20:G20)</f>
        <v>894</v>
      </c>
      <c r="H27" s="6">
        <f>SUM($E20:H20)</f>
        <v>1192</v>
      </c>
      <c r="I27" s="6">
        <f>SUM($E20:I20)</f>
        <v>1490</v>
      </c>
      <c r="J27" s="6">
        <f>SUM($E20:J20)</f>
        <v>1788</v>
      </c>
      <c r="K27" s="6">
        <f>SUM($E20:K20)</f>
        <v>2086</v>
      </c>
      <c r="L27" s="6">
        <f>SUM($E20:L20)</f>
        <v>2384</v>
      </c>
      <c r="M27" s="6">
        <f>SUM($E20:M20)</f>
        <v>2384</v>
      </c>
      <c r="N27" s="6">
        <f>SUM($E20:N20)</f>
        <v>2384</v>
      </c>
      <c r="O27" s="6">
        <f>SUM($E20:O20)</f>
        <v>2384</v>
      </c>
      <c r="P27" s="6">
        <f>SUM($E20:P20)</f>
        <v>2384</v>
      </c>
    </row>
    <row r="28" spans="3:17">
      <c r="D28" s="4" t="str">
        <f>D21</f>
        <v>Difference</v>
      </c>
      <c r="E28" s="6">
        <f>SUM($E21:E21)</f>
        <v>0</v>
      </c>
      <c r="F28" s="6">
        <f>SUM($E21:F21)</f>
        <v>0</v>
      </c>
      <c r="G28" s="6">
        <f>SUM($E21:G21)</f>
        <v>0</v>
      </c>
      <c r="H28" s="6">
        <f>SUM($E21:H21)</f>
        <v>0</v>
      </c>
      <c r="I28" s="6">
        <f>SUM($E21:I21)</f>
        <v>0</v>
      </c>
      <c r="J28" s="6">
        <f>SUM($E21:J21)</f>
        <v>0</v>
      </c>
      <c r="K28" s="6">
        <f>SUM($E21:K21)</f>
        <v>0</v>
      </c>
      <c r="L28" s="6">
        <f>SUM($E21:L21)</f>
        <v>0</v>
      </c>
      <c r="M28" s="6">
        <f>SUM($E21:M21)</f>
        <v>0</v>
      </c>
      <c r="N28" s="6">
        <f>SUM($E21:N21)</f>
        <v>0</v>
      </c>
      <c r="O28" s="6">
        <f>SUM($E21:O21)</f>
        <v>0</v>
      </c>
      <c r="P28" s="6">
        <f>SUM($E21:P21)</f>
        <v>0</v>
      </c>
    </row>
    <row r="29" spans="3:17">
      <c r="D29" s="4" t="str">
        <f>D22</f>
        <v>% realisation</v>
      </c>
      <c r="E29" s="10">
        <f t="shared" ref="E29:P29" si="3">E27/E26</f>
        <v>1</v>
      </c>
      <c r="F29" s="10">
        <f t="shared" si="3"/>
        <v>1</v>
      </c>
      <c r="G29" s="10">
        <f t="shared" si="3"/>
        <v>1</v>
      </c>
      <c r="H29" s="10">
        <f t="shared" si="3"/>
        <v>1</v>
      </c>
      <c r="I29" s="10">
        <f t="shared" si="3"/>
        <v>1</v>
      </c>
      <c r="J29" s="10">
        <f t="shared" si="3"/>
        <v>1</v>
      </c>
      <c r="K29" s="10">
        <f t="shared" si="3"/>
        <v>1</v>
      </c>
      <c r="L29" s="10">
        <f t="shared" si="3"/>
        <v>1</v>
      </c>
      <c r="M29" s="10">
        <f t="shared" si="3"/>
        <v>0.88888888888888884</v>
      </c>
      <c r="N29" s="10">
        <f t="shared" si="3"/>
        <v>0.8</v>
      </c>
      <c r="O29" s="10">
        <f t="shared" si="3"/>
        <v>0.72727272727272729</v>
      </c>
      <c r="P29" s="10">
        <f t="shared" si="3"/>
        <v>0.66666666666666663</v>
      </c>
    </row>
    <row r="30" spans="3:17">
      <c r="D30" s="4" t="str">
        <f>'KPI 1a'!D30</f>
        <v>Actual 24/25</v>
      </c>
      <c r="E30" s="6">
        <f>SUM($E23:E23)</f>
        <v>298</v>
      </c>
      <c r="F30" s="6">
        <f>SUM($E23:F23)</f>
        <v>596</v>
      </c>
      <c r="G30" s="6">
        <f>SUM($E23:G23)</f>
        <v>894</v>
      </c>
      <c r="H30" s="6">
        <f>SUM($E23:H23)</f>
        <v>1192</v>
      </c>
      <c r="I30" s="6">
        <f>SUM($E23:I23)</f>
        <v>1490</v>
      </c>
      <c r="J30" s="6">
        <f>SUM($E23:J23)</f>
        <v>1788</v>
      </c>
      <c r="K30" s="6">
        <f>SUM($E23:K23)</f>
        <v>2086</v>
      </c>
      <c r="L30" s="6">
        <f>SUM($E23:L23)</f>
        <v>2384</v>
      </c>
      <c r="M30" s="6">
        <f>SUM($E23:M23)</f>
        <v>2682</v>
      </c>
      <c r="N30" s="6">
        <f>SUM($E23:N23)</f>
        <v>2980</v>
      </c>
      <c r="O30" s="6">
        <f>SUM($E23:O23)</f>
        <v>3278</v>
      </c>
      <c r="P30" s="6">
        <f>SUM($E23:P23)</f>
        <v>3576</v>
      </c>
    </row>
  </sheetData>
  <mergeCells count="3">
    <mergeCell ref="J4:Q8"/>
    <mergeCell ref="J10:Q15"/>
    <mergeCell ref="C1:F1"/>
  </mergeCells>
  <conditionalFormatting sqref="C3">
    <cfRule type="expression" dxfId="65" priority="2">
      <formula>S4&lt;S6</formula>
    </cfRule>
  </conditionalFormatting>
  <conditionalFormatting sqref="C4">
    <cfRule type="expression" dxfId="64" priority="1">
      <formula>AND(S4&gt;=S6,S4&lt;S5)</formula>
    </cfRule>
  </conditionalFormatting>
  <conditionalFormatting sqref="C5">
    <cfRule type="expression" dxfId="63" priority="3">
      <formula>S4&gt;=S5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84001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8">
    <tabColor rgb="FFFFC000"/>
  </sheetPr>
  <dimension ref="A1:S30"/>
  <sheetViews>
    <sheetView zoomScale="90" zoomScaleNormal="90" zoomScalePageLayoutView="90" workbookViewId="0">
      <pane ySplit="2" topLeftCell="A15" activePane="bottomLeft" state="frozen"/>
      <selection activeCell="G24" sqref="G24"/>
      <selection pane="bottomLeft" activeCell="L1" sqref="L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11" style="4" bestFit="1" customWidth="1"/>
    <col min="18" max="18" width="9.1796875" style="4" customWidth="1"/>
    <col min="19" max="19" width="11" style="4" bestFit="1" customWidth="1"/>
    <col min="20" max="16384" width="9.1796875" style="4"/>
  </cols>
  <sheetData>
    <row r="1" spans="1:19" ht="39.65" customHeight="1">
      <c r="A1" s="5" t="s">
        <v>5</v>
      </c>
      <c r="B1" s="5" t="str">
        <f>+'Dashboard Production Quality'!A165</f>
        <v>20b</v>
      </c>
      <c r="C1" s="214" t="str">
        <f>+'Dashboard Production Quality'!B165</f>
        <v>Number of tests compared to budget, production, biological</v>
      </c>
      <c r="D1" s="214"/>
      <c r="E1" s="214"/>
      <c r="F1" s="214"/>
      <c r="G1" s="4" t="s">
        <v>11</v>
      </c>
      <c r="I1" s="13">
        <f>INDEX(E18:P18,Actual_month)</f>
        <v>46054</v>
      </c>
      <c r="L1" s="16" t="s">
        <v>22</v>
      </c>
      <c r="R1" s="6"/>
    </row>
    <row r="2" spans="1:19">
      <c r="A2" s="4" t="s">
        <v>15</v>
      </c>
      <c r="C2" s="4" t="str">
        <f>+'Dashboard Production Quality'!C165</f>
        <v>#</v>
      </c>
      <c r="R2" s="7"/>
    </row>
    <row r="3" spans="1:19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>
      <c r="C4" s="2" t="s">
        <v>6</v>
      </c>
      <c r="E4" s="11"/>
      <c r="F4" s="11"/>
      <c r="G4" s="11"/>
      <c r="H4" s="11"/>
      <c r="I4" s="11"/>
      <c r="J4" s="205"/>
      <c r="K4" s="206"/>
      <c r="L4" s="206"/>
      <c r="M4" s="206"/>
      <c r="N4" s="206"/>
      <c r="O4" s="206"/>
      <c r="P4" s="206"/>
      <c r="Q4" s="207"/>
      <c r="R4" s="4" t="s">
        <v>26</v>
      </c>
      <c r="S4" s="6">
        <f>INDEX(E27:P27,Actual_month)</f>
        <v>336</v>
      </c>
    </row>
    <row r="5" spans="1:19" ht="25.5" customHeight="1">
      <c r="C5" s="2" t="s">
        <v>6</v>
      </c>
      <c r="E5" s="11"/>
      <c r="F5" s="11"/>
      <c r="G5" s="11"/>
      <c r="H5" s="11"/>
      <c r="I5" s="11"/>
      <c r="J5" s="208"/>
      <c r="K5" s="209"/>
      <c r="L5" s="209"/>
      <c r="M5" s="209"/>
      <c r="N5" s="209"/>
      <c r="O5" s="209"/>
      <c r="P5" s="209"/>
      <c r="Q5" s="210"/>
      <c r="R5" s="4" t="s">
        <v>27</v>
      </c>
      <c r="S5" s="6">
        <f>INDEX(E26:P26,Actual_month)</f>
        <v>336</v>
      </c>
    </row>
    <row r="6" spans="1:19">
      <c r="J6" s="208"/>
      <c r="K6" s="209"/>
      <c r="L6" s="209"/>
      <c r="M6" s="209"/>
      <c r="N6" s="209"/>
      <c r="O6" s="209"/>
      <c r="P6" s="209"/>
      <c r="Q6" s="210"/>
      <c r="R6" s="7">
        <v>0.9</v>
      </c>
      <c r="S6" s="6">
        <f>+S5*R6</f>
        <v>302.40000000000003</v>
      </c>
    </row>
    <row r="7" spans="1:19">
      <c r="J7" s="208"/>
      <c r="K7" s="209"/>
      <c r="L7" s="209"/>
      <c r="M7" s="209"/>
      <c r="N7" s="209"/>
      <c r="O7" s="209"/>
      <c r="P7" s="209"/>
      <c r="Q7" s="210"/>
    </row>
    <row r="8" spans="1:19" ht="15" thickBot="1">
      <c r="J8" s="211"/>
      <c r="K8" s="212"/>
      <c r="L8" s="212"/>
      <c r="M8" s="212"/>
      <c r="N8" s="212"/>
      <c r="O8" s="212"/>
      <c r="P8" s="212"/>
      <c r="Q8" s="213"/>
    </row>
    <row r="9" spans="1:19" ht="15" thickBot="1">
      <c r="J9" s="4" t="s">
        <v>14</v>
      </c>
    </row>
    <row r="10" spans="1:19">
      <c r="J10" s="205"/>
      <c r="K10" s="206"/>
      <c r="L10" s="206"/>
      <c r="M10" s="206"/>
      <c r="N10" s="206"/>
      <c r="O10" s="206"/>
      <c r="P10" s="206"/>
      <c r="Q10" s="207"/>
    </row>
    <row r="11" spans="1:19">
      <c r="J11" s="208"/>
      <c r="K11" s="209"/>
      <c r="L11" s="209"/>
      <c r="M11" s="209"/>
      <c r="N11" s="209"/>
      <c r="O11" s="209"/>
      <c r="P11" s="209"/>
      <c r="Q11" s="210"/>
    </row>
    <row r="12" spans="1:19">
      <c r="J12" s="208"/>
      <c r="K12" s="209"/>
      <c r="L12" s="209"/>
      <c r="M12" s="209"/>
      <c r="N12" s="209"/>
      <c r="O12" s="209"/>
      <c r="P12" s="209"/>
      <c r="Q12" s="210"/>
    </row>
    <row r="13" spans="1:19">
      <c r="J13" s="208"/>
      <c r="K13" s="209"/>
      <c r="L13" s="209"/>
      <c r="M13" s="209"/>
      <c r="N13" s="209"/>
      <c r="O13" s="209"/>
      <c r="P13" s="209"/>
      <c r="Q13" s="210"/>
    </row>
    <row r="14" spans="1:19">
      <c r="J14" s="208"/>
      <c r="K14" s="209"/>
      <c r="L14" s="209"/>
      <c r="M14" s="209"/>
      <c r="N14" s="209"/>
      <c r="O14" s="209"/>
      <c r="P14" s="209"/>
      <c r="Q14" s="210"/>
    </row>
    <row r="15" spans="1:19" ht="15" thickBot="1">
      <c r="J15" s="211"/>
      <c r="K15" s="212"/>
      <c r="L15" s="212"/>
      <c r="M15" s="212"/>
      <c r="N15" s="212"/>
      <c r="O15" s="212"/>
      <c r="P15" s="212"/>
      <c r="Q15" s="213"/>
    </row>
    <row r="18" spans="3:18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 t="s">
        <v>0</v>
      </c>
    </row>
    <row r="19" spans="3:18">
      <c r="D19" s="4" t="str">
        <f>'KPI 1a'!D19</f>
        <v>Budget 25/26</v>
      </c>
      <c r="E19" s="6">
        <f>Budget2526!E152</f>
        <v>42</v>
      </c>
      <c r="F19" s="6">
        <f>Budget2526!F152</f>
        <v>42</v>
      </c>
      <c r="G19" s="6">
        <f>Budget2526!G152</f>
        <v>42</v>
      </c>
      <c r="H19" s="6">
        <f>Budget2526!H152</f>
        <v>42</v>
      </c>
      <c r="I19" s="6">
        <f>Budget2526!I152</f>
        <v>42</v>
      </c>
      <c r="J19" s="6">
        <f>Budget2526!J152</f>
        <v>42</v>
      </c>
      <c r="K19" s="6">
        <f>Budget2526!K152</f>
        <v>42</v>
      </c>
      <c r="L19" s="6">
        <f>Budget2526!L152</f>
        <v>42</v>
      </c>
      <c r="M19" s="6">
        <f>Budget2526!M152</f>
        <v>42</v>
      </c>
      <c r="N19" s="6">
        <f>Budget2526!N152</f>
        <v>42</v>
      </c>
      <c r="O19" s="6">
        <f>Budget2526!O152</f>
        <v>42</v>
      </c>
      <c r="P19" s="6">
        <f>Budget2526!P152</f>
        <v>42</v>
      </c>
      <c r="Q19" s="6"/>
    </row>
    <row r="20" spans="3:18">
      <c r="D20" s="4" t="str">
        <f>'KPI 1a'!D20</f>
        <v>Actual 25/26</v>
      </c>
      <c r="E20" s="6">
        <f>'ACTUAL 2526'!D152</f>
        <v>42</v>
      </c>
      <c r="F20" s="6">
        <f>'ACTUAL 2526'!E152</f>
        <v>42</v>
      </c>
      <c r="G20" s="6">
        <f>'ACTUAL 2526'!F152</f>
        <v>42</v>
      </c>
      <c r="H20" s="6">
        <f>'ACTUAL 2526'!G152</f>
        <v>42</v>
      </c>
      <c r="I20" s="6">
        <f>'ACTUAL 2526'!H152</f>
        <v>42</v>
      </c>
      <c r="J20" s="6">
        <f>'ACTUAL 2526'!I152</f>
        <v>42</v>
      </c>
      <c r="K20" s="6">
        <f>'ACTUAL 2526'!J152</f>
        <v>42</v>
      </c>
      <c r="L20" s="6">
        <f>'ACTUAL 2526'!K152</f>
        <v>42</v>
      </c>
      <c r="M20" s="6">
        <f>'ACTUAL 2526'!L152</f>
        <v>0</v>
      </c>
      <c r="N20" s="6">
        <f>'ACTUAL 2526'!M152</f>
        <v>0</v>
      </c>
      <c r="O20" s="6">
        <f>'ACTUAL 2526'!N152</f>
        <v>0</v>
      </c>
      <c r="P20" s="6">
        <f>'ACTUAL 2526'!O152</f>
        <v>0</v>
      </c>
      <c r="Q20" s="6"/>
    </row>
    <row r="21" spans="3:18">
      <c r="D21" s="4" t="str">
        <f>'KPI 1a'!D21</f>
        <v>Difference</v>
      </c>
      <c r="E21" s="6">
        <f>IF(E20=0,0,E20-E19)</f>
        <v>0</v>
      </c>
      <c r="F21" s="6">
        <f t="shared" ref="F21:P21" si="0">IF(F20=0,0,F20-F19)</f>
        <v>0</v>
      </c>
      <c r="G21" s="6">
        <f t="shared" si="0"/>
        <v>0</v>
      </c>
      <c r="H21" s="6">
        <f t="shared" si="0"/>
        <v>0</v>
      </c>
      <c r="I21" s="6">
        <f t="shared" si="0"/>
        <v>0</v>
      </c>
      <c r="J21" s="6">
        <f t="shared" si="0"/>
        <v>0</v>
      </c>
      <c r="K21" s="6">
        <f t="shared" si="0"/>
        <v>0</v>
      </c>
      <c r="L21" s="6">
        <f t="shared" si="0"/>
        <v>0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/>
    </row>
    <row r="22" spans="3:18">
      <c r="D22" s="4" t="str">
        <f>'KPI 1a'!D22</f>
        <v>% realisation</v>
      </c>
      <c r="E22" s="10">
        <f>E20/E19</f>
        <v>1</v>
      </c>
      <c r="F22" s="10">
        <f t="shared" ref="F22:P22" si="1">F20/F19</f>
        <v>1</v>
      </c>
      <c r="G22" s="10">
        <f t="shared" si="1"/>
        <v>1</v>
      </c>
      <c r="H22" s="10">
        <f t="shared" si="1"/>
        <v>1</v>
      </c>
      <c r="I22" s="10">
        <f t="shared" si="1"/>
        <v>1</v>
      </c>
      <c r="J22" s="10">
        <f t="shared" si="1"/>
        <v>1</v>
      </c>
      <c r="K22" s="10">
        <f t="shared" si="1"/>
        <v>1</v>
      </c>
      <c r="L22" s="10">
        <f t="shared" si="1"/>
        <v>1</v>
      </c>
      <c r="M22" s="10">
        <f t="shared" si="1"/>
        <v>0</v>
      </c>
      <c r="N22" s="10">
        <f t="shared" si="1"/>
        <v>0</v>
      </c>
      <c r="O22" s="10">
        <f t="shared" si="1"/>
        <v>0</v>
      </c>
      <c r="P22" s="10">
        <f t="shared" si="1"/>
        <v>0</v>
      </c>
    </row>
    <row r="23" spans="3:18">
      <c r="D23" s="4" t="str">
        <f>'KPI 1a'!D23</f>
        <v>Actual 24/25</v>
      </c>
      <c r="E23" s="6">
        <f>Actual2425!D143</f>
        <v>42</v>
      </c>
      <c r="F23" s="6">
        <f>Actual2425!E143</f>
        <v>42</v>
      </c>
      <c r="G23" s="6">
        <f>Actual2425!F143</f>
        <v>42</v>
      </c>
      <c r="H23" s="6">
        <f>Actual2425!G143</f>
        <v>42</v>
      </c>
      <c r="I23" s="6">
        <f>Actual2425!H143</f>
        <v>42</v>
      </c>
      <c r="J23" s="6">
        <f>Actual2425!I143</f>
        <v>42</v>
      </c>
      <c r="K23" s="6">
        <f>Actual2425!J143</f>
        <v>42</v>
      </c>
      <c r="L23" s="6">
        <f>Actual2425!K143</f>
        <v>42</v>
      </c>
      <c r="M23" s="6">
        <f>Actual2425!L143</f>
        <v>42</v>
      </c>
      <c r="N23" s="6">
        <f>Actual2425!M143</f>
        <v>42</v>
      </c>
      <c r="O23" s="6">
        <f>Actual2425!N143</f>
        <v>42</v>
      </c>
      <c r="P23" s="6">
        <f>Actual2425!O143</f>
        <v>42</v>
      </c>
      <c r="Q23" s="6"/>
    </row>
    <row r="25" spans="3:18">
      <c r="C25" s="8" t="s">
        <v>4</v>
      </c>
      <c r="E25" s="12">
        <f>E18</f>
        <v>45839</v>
      </c>
      <c r="F25" s="12">
        <f t="shared" ref="F25:P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</row>
    <row r="26" spans="3:18">
      <c r="D26" s="4" t="str">
        <f>D19</f>
        <v>Budget 25/26</v>
      </c>
      <c r="E26" s="6">
        <f>SUM($E19:E19)</f>
        <v>42</v>
      </c>
      <c r="F26" s="6">
        <f>SUM($E19:F19)</f>
        <v>84</v>
      </c>
      <c r="G26" s="6">
        <f>SUM($E19:G19)</f>
        <v>126</v>
      </c>
      <c r="H26" s="6">
        <f>SUM($E19:H19)</f>
        <v>168</v>
      </c>
      <c r="I26" s="6">
        <f>SUM($E19:I19)</f>
        <v>210</v>
      </c>
      <c r="J26" s="6">
        <f>SUM($E19:J19)</f>
        <v>252</v>
      </c>
      <c r="K26" s="6">
        <f>SUM($E19:K19)</f>
        <v>294</v>
      </c>
      <c r="L26" s="6">
        <f>SUM($E19:L19)</f>
        <v>336</v>
      </c>
      <c r="M26" s="6">
        <f>SUM($E19:M19)</f>
        <v>378</v>
      </c>
      <c r="N26" s="6">
        <f>SUM($E19:N19)</f>
        <v>420</v>
      </c>
      <c r="O26" s="6">
        <f>SUM($E19:O19)</f>
        <v>462</v>
      </c>
      <c r="P26" s="6">
        <f>SUM($E19:P19)</f>
        <v>504</v>
      </c>
    </row>
    <row r="27" spans="3:18">
      <c r="D27" s="4" t="str">
        <f>D20</f>
        <v>Actual 25/26</v>
      </c>
      <c r="E27" s="6">
        <f>SUM($E20:E20)</f>
        <v>42</v>
      </c>
      <c r="F27" s="6">
        <f>SUM($E20:F20)</f>
        <v>84</v>
      </c>
      <c r="G27" s="6">
        <f>SUM($E20:G20)</f>
        <v>126</v>
      </c>
      <c r="H27" s="6">
        <f>SUM($E20:H20)</f>
        <v>168</v>
      </c>
      <c r="I27" s="6">
        <f>SUM($E20:I20)</f>
        <v>210</v>
      </c>
      <c r="J27" s="6">
        <f>SUM($E20:J20)</f>
        <v>252</v>
      </c>
      <c r="K27" s="6">
        <f>SUM($E20:K20)</f>
        <v>294</v>
      </c>
      <c r="L27" s="6">
        <f>SUM($E20:L20)</f>
        <v>336</v>
      </c>
      <c r="M27" s="6">
        <f>SUM($E20:M20)</f>
        <v>336</v>
      </c>
      <c r="N27" s="6">
        <f>SUM($E20:N20)</f>
        <v>336</v>
      </c>
      <c r="O27" s="6">
        <f>SUM($E20:O20)</f>
        <v>336</v>
      </c>
      <c r="P27" s="6">
        <f>SUM($E20:P20)</f>
        <v>336</v>
      </c>
    </row>
    <row r="28" spans="3:18">
      <c r="D28" s="4" t="str">
        <f>D21</f>
        <v>Difference</v>
      </c>
      <c r="E28" s="6">
        <f>SUM($E21:E21)</f>
        <v>0</v>
      </c>
      <c r="F28" s="6">
        <f>SUM($E21:F21)</f>
        <v>0</v>
      </c>
      <c r="G28" s="6">
        <f>SUM($E21:G21)</f>
        <v>0</v>
      </c>
      <c r="H28" s="6">
        <f>SUM($E21:H21)</f>
        <v>0</v>
      </c>
      <c r="I28" s="6">
        <f>SUM($E21:I21)</f>
        <v>0</v>
      </c>
      <c r="J28" s="6">
        <f>SUM($E21:J21)</f>
        <v>0</v>
      </c>
      <c r="K28" s="6">
        <f>SUM($E21:K21)</f>
        <v>0</v>
      </c>
      <c r="L28" s="6">
        <f>SUM($E21:L21)</f>
        <v>0</v>
      </c>
      <c r="M28" s="6">
        <f>SUM($E21:M21)</f>
        <v>0</v>
      </c>
      <c r="N28" s="6">
        <f>SUM($E21:N21)</f>
        <v>0</v>
      </c>
      <c r="O28" s="6">
        <f>SUM($E21:O21)</f>
        <v>0</v>
      </c>
      <c r="P28" s="6">
        <f>SUM($E21:P21)</f>
        <v>0</v>
      </c>
      <c r="R28" s="4" t="e">
        <f>$C$1=#REF!</f>
        <v>#REF!</v>
      </c>
    </row>
    <row r="29" spans="3:18">
      <c r="D29" s="4" t="str">
        <f>D22</f>
        <v>% realisation</v>
      </c>
      <c r="E29" s="10">
        <f t="shared" ref="E29:P29" si="3">E27/E26</f>
        <v>1</v>
      </c>
      <c r="F29" s="10">
        <f t="shared" si="3"/>
        <v>1</v>
      </c>
      <c r="G29" s="10">
        <f t="shared" si="3"/>
        <v>1</v>
      </c>
      <c r="H29" s="10">
        <f t="shared" si="3"/>
        <v>1</v>
      </c>
      <c r="I29" s="10">
        <f t="shared" si="3"/>
        <v>1</v>
      </c>
      <c r="J29" s="10">
        <f t="shared" si="3"/>
        <v>1</v>
      </c>
      <c r="K29" s="10">
        <f t="shared" si="3"/>
        <v>1</v>
      </c>
      <c r="L29" s="10">
        <f t="shared" si="3"/>
        <v>1</v>
      </c>
      <c r="M29" s="10">
        <f t="shared" si="3"/>
        <v>0.88888888888888884</v>
      </c>
      <c r="N29" s="10">
        <f t="shared" si="3"/>
        <v>0.8</v>
      </c>
      <c r="O29" s="10">
        <f t="shared" si="3"/>
        <v>0.72727272727272729</v>
      </c>
      <c r="P29" s="10">
        <f t="shared" si="3"/>
        <v>0.66666666666666663</v>
      </c>
      <c r="R29" s="4" t="e">
        <f>$C$1=#REF!</f>
        <v>#REF!</v>
      </c>
    </row>
    <row r="30" spans="3:18">
      <c r="D30" s="4" t="str">
        <f>'KPI 1a'!D30</f>
        <v>Actual 24/25</v>
      </c>
      <c r="E30" s="6">
        <f>SUM($E23:E23)</f>
        <v>42</v>
      </c>
      <c r="F30" s="6">
        <f>SUM($E23:F23)</f>
        <v>84</v>
      </c>
      <c r="G30" s="6">
        <f>SUM($E23:G23)</f>
        <v>126</v>
      </c>
      <c r="H30" s="6">
        <f>SUM($E23:H23)</f>
        <v>168</v>
      </c>
      <c r="I30" s="6">
        <f>SUM($E23:I23)</f>
        <v>210</v>
      </c>
      <c r="J30" s="6">
        <f>SUM($E23:J23)</f>
        <v>252</v>
      </c>
      <c r="K30" s="6">
        <f>SUM($E23:K23)</f>
        <v>294</v>
      </c>
      <c r="L30" s="6">
        <f>SUM($E23:L23)</f>
        <v>336</v>
      </c>
      <c r="M30" s="6">
        <f>SUM($E23:M23)</f>
        <v>378</v>
      </c>
      <c r="N30" s="6">
        <f>SUM($E23:N23)</f>
        <v>420</v>
      </c>
      <c r="O30" s="6">
        <f>SUM($E23:O23)</f>
        <v>462</v>
      </c>
      <c r="P30" s="6">
        <f>SUM($E23:P23)</f>
        <v>504</v>
      </c>
      <c r="R30" s="4" t="e">
        <f>$C$1=#REF!</f>
        <v>#REF!</v>
      </c>
    </row>
  </sheetData>
  <mergeCells count="3">
    <mergeCell ref="C1:F1"/>
    <mergeCell ref="J4:Q8"/>
    <mergeCell ref="J10:Q15"/>
  </mergeCells>
  <conditionalFormatting sqref="C3">
    <cfRule type="expression" dxfId="62" priority="2">
      <formula>S4&lt;S6</formula>
    </cfRule>
  </conditionalFormatting>
  <conditionalFormatting sqref="C4">
    <cfRule type="expression" dxfId="61" priority="1">
      <formula>AND(S4&gt;=S6,S4&lt;S5)</formula>
    </cfRule>
  </conditionalFormatting>
  <conditionalFormatting sqref="C5">
    <cfRule type="expression" dxfId="60" priority="3">
      <formula>S4&gt;=S5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85025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9">
    <tabColor rgb="FFFFC000"/>
  </sheetPr>
  <dimension ref="A1:S30"/>
  <sheetViews>
    <sheetView zoomScale="90" zoomScaleNormal="90" zoomScalePageLayoutView="90" workbookViewId="0">
      <pane ySplit="2" topLeftCell="A15" activePane="bottomLeft" state="frozen"/>
      <selection activeCell="G24" sqref="G24"/>
      <selection pane="bottomLeft" activeCell="L1" sqref="L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33.1796875" style="4" customWidth="1"/>
    <col min="5" max="16" width="11.1796875" style="4" customWidth="1"/>
    <col min="17" max="17" width="11" style="4" bestFit="1" customWidth="1"/>
    <col min="18" max="18" width="9.1796875" style="4" customWidth="1"/>
    <col min="19" max="19" width="11" style="4" bestFit="1" customWidth="1"/>
    <col min="20" max="16384" width="9.1796875" style="4"/>
  </cols>
  <sheetData>
    <row r="1" spans="1:19" ht="39.65" customHeight="1">
      <c r="A1" s="5" t="s">
        <v>5</v>
      </c>
      <c r="B1" s="5" t="str">
        <f>+'Dashboard Production Quality'!A166</f>
        <v>20c</v>
      </c>
      <c r="C1" s="214" t="str">
        <f>+'Dashboard Production Quality'!B166</f>
        <v>Number of tests compared to budget, consumer, chemical</v>
      </c>
      <c r="D1" s="214"/>
      <c r="E1" s="214"/>
      <c r="F1" s="214"/>
      <c r="G1" s="4" t="s">
        <v>11</v>
      </c>
      <c r="I1" s="13">
        <f>INDEX(E18:P18,Actual_month)</f>
        <v>46054</v>
      </c>
      <c r="L1" s="16" t="s">
        <v>22</v>
      </c>
      <c r="R1" s="6"/>
    </row>
    <row r="2" spans="1:19">
      <c r="A2" s="4" t="s">
        <v>15</v>
      </c>
      <c r="C2" s="4" t="str">
        <f>+'Dashboard Production Quality'!C166</f>
        <v>#</v>
      </c>
      <c r="R2" s="7"/>
    </row>
    <row r="3" spans="1:19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6">
        <f>INDEX(E27:P27,Actual_month)</f>
        <v>2533</v>
      </c>
    </row>
    <row r="5" spans="1:19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6">
        <f>INDEX(E26:P26,Actual_month)</f>
        <v>2496</v>
      </c>
    </row>
    <row r="6" spans="1:19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6">
        <f>+S5*R6</f>
        <v>2246.4</v>
      </c>
    </row>
    <row r="7" spans="1:19">
      <c r="J7" s="199"/>
      <c r="K7" s="200"/>
      <c r="L7" s="200"/>
      <c r="M7" s="200"/>
      <c r="N7" s="200"/>
      <c r="O7" s="200"/>
      <c r="P7" s="200"/>
      <c r="Q7" s="201"/>
    </row>
    <row r="8" spans="1:19" ht="15" thickBot="1">
      <c r="J8" s="202"/>
      <c r="K8" s="203"/>
      <c r="L8" s="203"/>
      <c r="M8" s="203"/>
      <c r="N8" s="203"/>
      <c r="O8" s="203"/>
      <c r="P8" s="203"/>
      <c r="Q8" s="204"/>
    </row>
    <row r="9" spans="1:19" ht="15" thickBot="1">
      <c r="J9" s="4" t="s">
        <v>14</v>
      </c>
    </row>
    <row r="10" spans="1:19">
      <c r="J10" s="196"/>
      <c r="K10" s="197"/>
      <c r="L10" s="197"/>
      <c r="M10" s="197"/>
      <c r="N10" s="197"/>
      <c r="O10" s="197"/>
      <c r="P10" s="197"/>
      <c r="Q10" s="198"/>
    </row>
    <row r="11" spans="1:19">
      <c r="J11" s="199"/>
      <c r="K11" s="200"/>
      <c r="L11" s="200"/>
      <c r="M11" s="200"/>
      <c r="N11" s="200"/>
      <c r="O11" s="200"/>
      <c r="P11" s="200"/>
      <c r="Q11" s="201"/>
    </row>
    <row r="12" spans="1:19">
      <c r="J12" s="199"/>
      <c r="K12" s="200"/>
      <c r="L12" s="200"/>
      <c r="M12" s="200"/>
      <c r="N12" s="200"/>
      <c r="O12" s="200"/>
      <c r="P12" s="200"/>
      <c r="Q12" s="201"/>
    </row>
    <row r="13" spans="1:19">
      <c r="J13" s="199"/>
      <c r="K13" s="200"/>
      <c r="L13" s="200"/>
      <c r="M13" s="200"/>
      <c r="N13" s="200"/>
      <c r="O13" s="200"/>
      <c r="P13" s="200"/>
      <c r="Q13" s="201"/>
    </row>
    <row r="14" spans="1:19">
      <c r="J14" s="199"/>
      <c r="K14" s="200"/>
      <c r="L14" s="200"/>
      <c r="M14" s="200"/>
      <c r="N14" s="200"/>
      <c r="O14" s="200"/>
      <c r="P14" s="200"/>
      <c r="Q14" s="201"/>
    </row>
    <row r="15" spans="1:19" ht="15" thickBot="1">
      <c r="J15" s="202"/>
      <c r="K15" s="203"/>
      <c r="L15" s="203"/>
      <c r="M15" s="203"/>
      <c r="N15" s="203"/>
      <c r="O15" s="203"/>
      <c r="P15" s="203"/>
      <c r="Q15" s="204"/>
    </row>
    <row r="18" spans="3:18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 t="s">
        <v>0</v>
      </c>
    </row>
    <row r="19" spans="3:18">
      <c r="D19" s="4" t="str">
        <f>'KPI 1a'!D19</f>
        <v>Budget 25/26</v>
      </c>
      <c r="E19" s="6">
        <f>Budget2526!G157</f>
        <v>312</v>
      </c>
      <c r="F19" s="6">
        <f>Budget2526!H157</f>
        <v>312</v>
      </c>
      <c r="G19" s="6">
        <f>Budget2526!I157</f>
        <v>312</v>
      </c>
      <c r="H19" s="6">
        <f>Budget2526!J157</f>
        <v>312</v>
      </c>
      <c r="I19" s="6">
        <f>Budget2526!K157</f>
        <v>312</v>
      </c>
      <c r="J19" s="6">
        <f>Budget2526!L157</f>
        <v>312</v>
      </c>
      <c r="K19" s="6">
        <f>Budget2526!M157</f>
        <v>312</v>
      </c>
      <c r="L19" s="6">
        <f>Budget2526!N157</f>
        <v>312</v>
      </c>
      <c r="M19" s="6">
        <f>Budget2526!O157</f>
        <v>312</v>
      </c>
      <c r="N19" s="6">
        <f>Budget2526!P157</f>
        <v>312</v>
      </c>
      <c r="O19" s="6">
        <f>Budget2526!Q157</f>
        <v>0</v>
      </c>
      <c r="P19" s="6">
        <f>Budget2526!R157</f>
        <v>0</v>
      </c>
      <c r="Q19" s="6"/>
    </row>
    <row r="20" spans="3:18">
      <c r="D20" s="4" t="str">
        <f>'KPI 1a'!D20</f>
        <v>Actual 25/26</v>
      </c>
      <c r="E20" s="6">
        <f>'ACTUAL 2526'!D157</f>
        <v>306</v>
      </c>
      <c r="F20" s="6">
        <f>'ACTUAL 2526'!E157</f>
        <v>306</v>
      </c>
      <c r="G20" s="6">
        <f>'ACTUAL 2526'!F157</f>
        <v>306</v>
      </c>
      <c r="H20" s="6">
        <f>'ACTUAL 2526'!G157</f>
        <v>306</v>
      </c>
      <c r="I20" s="6">
        <f>'ACTUAL 2526'!H157</f>
        <v>306</v>
      </c>
      <c r="J20" s="6">
        <f>'ACTUAL 2526'!I157</f>
        <v>306</v>
      </c>
      <c r="K20" s="6">
        <f>'ACTUAL 2526'!J157</f>
        <v>346</v>
      </c>
      <c r="L20" s="6">
        <f>'ACTUAL 2526'!K157</f>
        <v>351</v>
      </c>
      <c r="M20" s="6">
        <f>'ACTUAL 2526'!L157</f>
        <v>0</v>
      </c>
      <c r="N20" s="6">
        <f>'ACTUAL 2526'!M157</f>
        <v>0</v>
      </c>
      <c r="O20" s="6">
        <f>'ACTUAL 2526'!N157</f>
        <v>0</v>
      </c>
      <c r="P20" s="6">
        <f>'ACTUAL 2526'!O157</f>
        <v>0</v>
      </c>
      <c r="Q20" s="6"/>
    </row>
    <row r="21" spans="3:18">
      <c r="D21" s="4" t="str">
        <f>'KPI 1a'!D21</f>
        <v>Difference</v>
      </c>
      <c r="E21" s="6">
        <f>IF(E20=0,0,E20-E19)</f>
        <v>-6</v>
      </c>
      <c r="F21" s="6">
        <f t="shared" ref="F21:P21" si="0">IF(F20=0,0,F20-F19)</f>
        <v>-6</v>
      </c>
      <c r="G21" s="6">
        <f t="shared" si="0"/>
        <v>-6</v>
      </c>
      <c r="H21" s="6">
        <f t="shared" si="0"/>
        <v>-6</v>
      </c>
      <c r="I21" s="6">
        <f t="shared" si="0"/>
        <v>-6</v>
      </c>
      <c r="J21" s="6">
        <f t="shared" si="0"/>
        <v>-6</v>
      </c>
      <c r="K21" s="6">
        <f t="shared" si="0"/>
        <v>34</v>
      </c>
      <c r="L21" s="6">
        <f t="shared" si="0"/>
        <v>39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/>
    </row>
    <row r="22" spans="3:18">
      <c r="D22" s="4" t="str">
        <f>'KPI 1a'!D22</f>
        <v>% realisation</v>
      </c>
      <c r="E22" s="10">
        <f>E20/E19</f>
        <v>0.98076923076923073</v>
      </c>
      <c r="F22" s="10">
        <f t="shared" ref="F22:P22" si="1">F20/F19</f>
        <v>0.98076923076923073</v>
      </c>
      <c r="G22" s="10">
        <f t="shared" si="1"/>
        <v>0.98076923076923073</v>
      </c>
      <c r="H22" s="10">
        <f t="shared" si="1"/>
        <v>0.98076923076923073</v>
      </c>
      <c r="I22" s="10">
        <f t="shared" si="1"/>
        <v>0.98076923076923073</v>
      </c>
      <c r="J22" s="10">
        <f t="shared" si="1"/>
        <v>0.98076923076923073</v>
      </c>
      <c r="K22" s="10">
        <f t="shared" si="1"/>
        <v>1.108974358974359</v>
      </c>
      <c r="L22" s="10">
        <f t="shared" si="1"/>
        <v>1.125</v>
      </c>
      <c r="M22" s="10">
        <f t="shared" si="1"/>
        <v>0</v>
      </c>
      <c r="N22" s="10">
        <f t="shared" si="1"/>
        <v>0</v>
      </c>
      <c r="O22" s="10" t="e">
        <f t="shared" si="1"/>
        <v>#DIV/0!</v>
      </c>
      <c r="P22" s="10" t="e">
        <f t="shared" si="1"/>
        <v>#DIV/0!</v>
      </c>
    </row>
    <row r="23" spans="3:18">
      <c r="D23" s="4" t="str">
        <f>'KPI 1a'!D23</f>
        <v>Actual 24/25</v>
      </c>
      <c r="E23" s="6">
        <f>Actual2425!D148</f>
        <v>306</v>
      </c>
      <c r="F23" s="6">
        <f>Actual2425!E148</f>
        <v>306</v>
      </c>
      <c r="G23" s="6">
        <f>Actual2425!F148</f>
        <v>306</v>
      </c>
      <c r="H23" s="6">
        <f>Actual2425!G148</f>
        <v>306</v>
      </c>
      <c r="I23" s="6">
        <f>Actual2425!H148</f>
        <v>306</v>
      </c>
      <c r="J23" s="6">
        <f>Actual2425!I148</f>
        <v>306</v>
      </c>
      <c r="K23" s="6">
        <f>Actual2425!J148</f>
        <v>306</v>
      </c>
      <c r="L23" s="6">
        <f>Actual2425!K148</f>
        <v>306</v>
      </c>
      <c r="M23" s="6">
        <f>Actual2425!L148</f>
        <v>306</v>
      </c>
      <c r="N23" s="6">
        <f>Actual2425!M148</f>
        <v>306</v>
      </c>
      <c r="O23" s="6">
        <f>Actual2425!N148</f>
        <v>306</v>
      </c>
      <c r="P23" s="6">
        <f>Actual2425!O148</f>
        <v>306</v>
      </c>
      <c r="Q23" s="6"/>
    </row>
    <row r="25" spans="3:18">
      <c r="C25" s="8" t="s">
        <v>4</v>
      </c>
      <c r="E25" s="12">
        <f>E18</f>
        <v>45839</v>
      </c>
      <c r="F25" s="12">
        <f t="shared" ref="F25:P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</row>
    <row r="26" spans="3:18">
      <c r="D26" s="4" t="str">
        <f>D19</f>
        <v>Budget 25/26</v>
      </c>
      <c r="E26" s="6">
        <f>SUM($E19:E19)</f>
        <v>312</v>
      </c>
      <c r="F26" s="6">
        <f>SUM($E19:F19)</f>
        <v>624</v>
      </c>
      <c r="G26" s="6">
        <f>SUM($E19:G19)</f>
        <v>936</v>
      </c>
      <c r="H26" s="6">
        <f>SUM($E19:H19)</f>
        <v>1248</v>
      </c>
      <c r="I26" s="6">
        <f>SUM($E19:I19)</f>
        <v>1560</v>
      </c>
      <c r="J26" s="6">
        <f>SUM($E19:J19)</f>
        <v>1872</v>
      </c>
      <c r="K26" s="6">
        <f>SUM($E19:K19)</f>
        <v>2184</v>
      </c>
      <c r="L26" s="6">
        <f>SUM($E19:L19)</f>
        <v>2496</v>
      </c>
      <c r="M26" s="6">
        <f>SUM($E19:M19)</f>
        <v>2808</v>
      </c>
      <c r="N26" s="6">
        <f>SUM($E19:N19)</f>
        <v>3120</v>
      </c>
      <c r="O26" s="6">
        <f>SUM($E19:O19)</f>
        <v>3120</v>
      </c>
      <c r="P26" s="6">
        <f>SUM($E19:P19)</f>
        <v>3120</v>
      </c>
    </row>
    <row r="27" spans="3:18">
      <c r="D27" s="4" t="str">
        <f>D20</f>
        <v>Actual 25/26</v>
      </c>
      <c r="E27" s="6">
        <f>SUM($E20:E20)</f>
        <v>306</v>
      </c>
      <c r="F27" s="6">
        <f>SUM($E20:F20)</f>
        <v>612</v>
      </c>
      <c r="G27" s="6">
        <f>SUM($E20:G20)</f>
        <v>918</v>
      </c>
      <c r="H27" s="6">
        <f>SUM($E20:H20)</f>
        <v>1224</v>
      </c>
      <c r="I27" s="6">
        <f>SUM($E20:I20)</f>
        <v>1530</v>
      </c>
      <c r="J27" s="6">
        <f>SUM($E20:J20)</f>
        <v>1836</v>
      </c>
      <c r="K27" s="6">
        <f>SUM($E20:K20)</f>
        <v>2182</v>
      </c>
      <c r="L27" s="6">
        <f>SUM($E20:L20)</f>
        <v>2533</v>
      </c>
      <c r="M27" s="6">
        <f>SUM($E20:M20)</f>
        <v>2533</v>
      </c>
      <c r="N27" s="6">
        <f>SUM($E20:N20)</f>
        <v>2533</v>
      </c>
      <c r="O27" s="6">
        <f>SUM($E20:O20)</f>
        <v>2533</v>
      </c>
      <c r="P27" s="6">
        <f>SUM($E20:P20)</f>
        <v>2533</v>
      </c>
    </row>
    <row r="28" spans="3:18">
      <c r="D28" s="4" t="str">
        <f>D21</f>
        <v>Difference</v>
      </c>
      <c r="E28" s="6">
        <f>SUM($E21:E21)</f>
        <v>-6</v>
      </c>
      <c r="F28" s="6">
        <f>SUM($E21:F21)</f>
        <v>-12</v>
      </c>
      <c r="G28" s="6">
        <f>SUM($E21:G21)</f>
        <v>-18</v>
      </c>
      <c r="H28" s="6">
        <f>SUM($E21:H21)</f>
        <v>-24</v>
      </c>
      <c r="I28" s="6">
        <f>SUM($E21:I21)</f>
        <v>-30</v>
      </c>
      <c r="J28" s="6">
        <f>SUM($E21:J21)</f>
        <v>-36</v>
      </c>
      <c r="K28" s="6">
        <f>SUM($E21:K21)</f>
        <v>-2</v>
      </c>
      <c r="L28" s="6">
        <f>SUM($E21:L21)</f>
        <v>37</v>
      </c>
      <c r="M28" s="6">
        <f>SUM($E21:M21)</f>
        <v>37</v>
      </c>
      <c r="N28" s="6">
        <f>SUM($E21:N21)</f>
        <v>37</v>
      </c>
      <c r="O28" s="6">
        <f>SUM($E21:O21)</f>
        <v>37</v>
      </c>
      <c r="P28" s="6">
        <f>SUM($E21:P21)</f>
        <v>37</v>
      </c>
    </row>
    <row r="29" spans="3:18">
      <c r="D29" s="4" t="str">
        <f>D22</f>
        <v>% realisation</v>
      </c>
      <c r="E29" s="10">
        <f t="shared" ref="E29:P29" si="3">E27/E26</f>
        <v>0.98076923076923073</v>
      </c>
      <c r="F29" s="10">
        <f t="shared" si="3"/>
        <v>0.98076923076923073</v>
      </c>
      <c r="G29" s="10">
        <f t="shared" si="3"/>
        <v>0.98076923076923073</v>
      </c>
      <c r="H29" s="10">
        <f t="shared" si="3"/>
        <v>0.98076923076923073</v>
      </c>
      <c r="I29" s="10">
        <f t="shared" si="3"/>
        <v>0.98076923076923073</v>
      </c>
      <c r="J29" s="10">
        <f t="shared" si="3"/>
        <v>0.98076923076923073</v>
      </c>
      <c r="K29" s="10">
        <f t="shared" si="3"/>
        <v>0.99908424908424909</v>
      </c>
      <c r="L29" s="10">
        <f t="shared" si="3"/>
        <v>1.0148237179487178</v>
      </c>
      <c r="M29" s="10">
        <f t="shared" si="3"/>
        <v>0.90206552706552712</v>
      </c>
      <c r="N29" s="10">
        <f t="shared" si="3"/>
        <v>0.81185897435897436</v>
      </c>
      <c r="O29" s="10">
        <f t="shared" si="3"/>
        <v>0.81185897435897436</v>
      </c>
      <c r="P29" s="10">
        <f t="shared" si="3"/>
        <v>0.81185897435897436</v>
      </c>
      <c r="R29" s="4" t="e">
        <f>$C$1=#REF!</f>
        <v>#REF!</v>
      </c>
    </row>
    <row r="30" spans="3:18">
      <c r="D30" s="4" t="str">
        <f>'KPI 1a'!D30</f>
        <v>Actual 24/25</v>
      </c>
      <c r="E30" s="6">
        <f>SUM($E23:E23)</f>
        <v>306</v>
      </c>
      <c r="F30" s="6">
        <f>SUM($E23:F23)</f>
        <v>612</v>
      </c>
      <c r="G30" s="6">
        <f>SUM($E23:G23)</f>
        <v>918</v>
      </c>
      <c r="H30" s="6">
        <f>SUM($E23:H23)</f>
        <v>1224</v>
      </c>
      <c r="I30" s="6">
        <f>SUM($E23:I23)</f>
        <v>1530</v>
      </c>
      <c r="J30" s="6">
        <f>SUM($E23:J23)</f>
        <v>1836</v>
      </c>
      <c r="K30" s="6">
        <f>SUM($E23:K23)</f>
        <v>2142</v>
      </c>
      <c r="L30" s="6">
        <f>SUM($E23:L23)</f>
        <v>2448</v>
      </c>
      <c r="M30" s="6">
        <f>SUM($E23:M23)</f>
        <v>2754</v>
      </c>
      <c r="N30" s="6">
        <f>SUM($E23:N23)</f>
        <v>3060</v>
      </c>
      <c r="O30" s="6">
        <f>SUM($E23:O23)</f>
        <v>3366</v>
      </c>
      <c r="P30" s="6">
        <f>SUM($E23:P23)</f>
        <v>3672</v>
      </c>
      <c r="R30" s="4" t="e">
        <f>$C$1=#REF!</f>
        <v>#REF!</v>
      </c>
    </row>
  </sheetData>
  <mergeCells count="3">
    <mergeCell ref="C1:F1"/>
    <mergeCell ref="J4:Q8"/>
    <mergeCell ref="J10:Q15"/>
  </mergeCells>
  <conditionalFormatting sqref="C3">
    <cfRule type="expression" dxfId="59" priority="2">
      <formula>S4&lt;S6</formula>
    </cfRule>
  </conditionalFormatting>
  <conditionalFormatting sqref="C4">
    <cfRule type="expression" dxfId="58" priority="1">
      <formula>AND(S4&gt;=S6,S4&lt;S5)</formula>
    </cfRule>
  </conditionalFormatting>
  <conditionalFormatting sqref="C5">
    <cfRule type="expression" dxfId="57" priority="3">
      <formula>S4&gt;=S5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86049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0">
    <tabColor rgb="FFFFC000"/>
  </sheetPr>
  <dimension ref="A1:S30"/>
  <sheetViews>
    <sheetView zoomScale="90" zoomScaleNormal="90" zoomScalePageLayoutView="90" workbookViewId="0">
      <pane ySplit="2" topLeftCell="A3" activePane="bottomLeft" state="frozen"/>
      <selection activeCell="G24" sqref="G24"/>
      <selection pane="bottomLeft" activeCell="B1" sqref="B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8.1796875" style="4" customWidth="1"/>
    <col min="5" max="16" width="11.1796875" style="4" customWidth="1"/>
    <col min="17" max="17" width="11" style="4" bestFit="1" customWidth="1"/>
    <col min="18" max="18" width="9.1796875" style="4" customWidth="1"/>
    <col min="19" max="19" width="11" style="4" bestFit="1" customWidth="1"/>
    <col min="20" max="16384" width="9.1796875" style="4"/>
  </cols>
  <sheetData>
    <row r="1" spans="1:19" ht="39.65" customHeight="1">
      <c r="A1" s="5" t="s">
        <v>5</v>
      </c>
      <c r="B1" s="5" t="str">
        <f>+'Dashboard Production Quality'!A167</f>
        <v>20d</v>
      </c>
      <c r="C1" s="214" t="str">
        <f>+'Dashboard Production Quality'!B167</f>
        <v>Number of tests compared to budget, consumer, biological</v>
      </c>
      <c r="D1" s="214"/>
      <c r="E1" s="214"/>
      <c r="F1" s="214"/>
      <c r="G1" s="4" t="s">
        <v>11</v>
      </c>
      <c r="I1" s="13">
        <f>INDEX(E18:P18,Actual_month)</f>
        <v>46054</v>
      </c>
      <c r="L1" s="16" t="s">
        <v>22</v>
      </c>
      <c r="R1" s="6"/>
    </row>
    <row r="2" spans="1:19">
      <c r="A2" s="4" t="s">
        <v>15</v>
      </c>
      <c r="C2" s="4" t="str">
        <f>+'Dashboard Production Quality'!C167</f>
        <v>#</v>
      </c>
      <c r="R2" s="7"/>
    </row>
    <row r="3" spans="1:19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6">
        <f>INDEX(E27:P27,Actual_month)</f>
        <v>1048</v>
      </c>
    </row>
    <row r="5" spans="1:19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6">
        <f>INDEX(E26:P26,Actual_month)</f>
        <v>1072</v>
      </c>
    </row>
    <row r="6" spans="1:19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6">
        <f>+S5*R6</f>
        <v>964.80000000000007</v>
      </c>
    </row>
    <row r="7" spans="1:19">
      <c r="J7" s="199"/>
      <c r="K7" s="200"/>
      <c r="L7" s="200"/>
      <c r="M7" s="200"/>
      <c r="N7" s="200"/>
      <c r="O7" s="200"/>
      <c r="P7" s="200"/>
      <c r="Q7" s="201"/>
    </row>
    <row r="8" spans="1:19" ht="15" thickBot="1">
      <c r="J8" s="202"/>
      <c r="K8" s="203"/>
      <c r="L8" s="203"/>
      <c r="M8" s="203"/>
      <c r="N8" s="203"/>
      <c r="O8" s="203"/>
      <c r="P8" s="203"/>
      <c r="Q8" s="204"/>
    </row>
    <row r="9" spans="1:19" ht="15" thickBot="1">
      <c r="J9" s="4" t="s">
        <v>14</v>
      </c>
    </row>
    <row r="10" spans="1:19">
      <c r="J10" s="196"/>
      <c r="K10" s="197"/>
      <c r="L10" s="197"/>
      <c r="M10" s="197"/>
      <c r="N10" s="197"/>
      <c r="O10" s="197"/>
      <c r="P10" s="197"/>
      <c r="Q10" s="198"/>
    </row>
    <row r="11" spans="1:19">
      <c r="J11" s="199"/>
      <c r="K11" s="200"/>
      <c r="L11" s="200"/>
      <c r="M11" s="200"/>
      <c r="N11" s="200"/>
      <c r="O11" s="200"/>
      <c r="P11" s="200"/>
      <c r="Q11" s="201"/>
    </row>
    <row r="12" spans="1:19">
      <c r="J12" s="199"/>
      <c r="K12" s="200"/>
      <c r="L12" s="200"/>
      <c r="M12" s="200"/>
      <c r="N12" s="200"/>
      <c r="O12" s="200"/>
      <c r="P12" s="200"/>
      <c r="Q12" s="201"/>
    </row>
    <row r="13" spans="1:19">
      <c r="J13" s="199"/>
      <c r="K13" s="200"/>
      <c r="L13" s="200"/>
      <c r="M13" s="200"/>
      <c r="N13" s="200"/>
      <c r="O13" s="200"/>
      <c r="P13" s="200"/>
      <c r="Q13" s="201"/>
    </row>
    <row r="14" spans="1:19">
      <c r="J14" s="199"/>
      <c r="K14" s="200"/>
      <c r="L14" s="200"/>
      <c r="M14" s="200"/>
      <c r="N14" s="200"/>
      <c r="O14" s="200"/>
      <c r="P14" s="200"/>
      <c r="Q14" s="201"/>
    </row>
    <row r="15" spans="1:19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 t="s">
        <v>0</v>
      </c>
    </row>
    <row r="19" spans="3:17">
      <c r="D19" s="4" t="str">
        <f>'KPI 1a'!D19</f>
        <v>Budget 25/26</v>
      </c>
      <c r="E19" s="6">
        <f>Budget2526!E154</f>
        <v>134</v>
      </c>
      <c r="F19" s="6">
        <f>Budget2526!F154</f>
        <v>134</v>
      </c>
      <c r="G19" s="6">
        <f>Budget2526!G154</f>
        <v>134</v>
      </c>
      <c r="H19" s="6">
        <f>Budget2526!H154</f>
        <v>134</v>
      </c>
      <c r="I19" s="6">
        <f>Budget2526!I154</f>
        <v>134</v>
      </c>
      <c r="J19" s="6">
        <f>Budget2526!J154</f>
        <v>134</v>
      </c>
      <c r="K19" s="6">
        <f>Budget2526!K154</f>
        <v>134</v>
      </c>
      <c r="L19" s="6">
        <f>Budget2526!L154</f>
        <v>134</v>
      </c>
      <c r="M19" s="6">
        <f>Budget2526!M154</f>
        <v>134</v>
      </c>
      <c r="N19" s="6">
        <f>Budget2526!N154</f>
        <v>134</v>
      </c>
      <c r="O19" s="6">
        <f>Budget2526!O154</f>
        <v>134</v>
      </c>
      <c r="P19" s="6">
        <f>Budget2526!P154</f>
        <v>134</v>
      </c>
      <c r="Q19" s="6"/>
    </row>
    <row r="20" spans="3:17">
      <c r="D20" s="4" t="str">
        <f>'KPI 1a'!D20</f>
        <v>Actual 25/26</v>
      </c>
      <c r="E20" s="6">
        <f>'ACTUAL 2526'!D154</f>
        <v>131</v>
      </c>
      <c r="F20" s="6">
        <f>'ACTUAL 2526'!E154</f>
        <v>131</v>
      </c>
      <c r="G20" s="6">
        <f>'ACTUAL 2526'!F154</f>
        <v>131</v>
      </c>
      <c r="H20" s="6">
        <f>'ACTUAL 2526'!G154</f>
        <v>131</v>
      </c>
      <c r="I20" s="6">
        <f>'ACTUAL 2526'!H154</f>
        <v>131</v>
      </c>
      <c r="J20" s="6">
        <f>'ACTUAL 2526'!I154</f>
        <v>131</v>
      </c>
      <c r="K20" s="6">
        <f>'ACTUAL 2526'!J154</f>
        <v>131</v>
      </c>
      <c r="L20" s="6">
        <f>'ACTUAL 2526'!K154</f>
        <v>131</v>
      </c>
      <c r="M20" s="6">
        <f>'ACTUAL 2526'!L154</f>
        <v>0</v>
      </c>
      <c r="N20" s="6">
        <f>'ACTUAL 2526'!M154</f>
        <v>0</v>
      </c>
      <c r="O20" s="6">
        <f>'ACTUAL 2526'!N154</f>
        <v>0</v>
      </c>
      <c r="P20" s="6">
        <f>'ACTUAL 2526'!O154</f>
        <v>0</v>
      </c>
      <c r="Q20" s="6"/>
    </row>
    <row r="21" spans="3:17">
      <c r="D21" s="4" t="str">
        <f>'KPI 1a'!D21</f>
        <v>Difference</v>
      </c>
      <c r="E21" s="6">
        <f>IF(E20=0,0,E20-E19)</f>
        <v>-3</v>
      </c>
      <c r="F21" s="6">
        <f t="shared" ref="F21:P21" si="0">IF(F20=0,0,F20-F19)</f>
        <v>-3</v>
      </c>
      <c r="G21" s="6">
        <f t="shared" si="0"/>
        <v>-3</v>
      </c>
      <c r="H21" s="6">
        <f t="shared" si="0"/>
        <v>-3</v>
      </c>
      <c r="I21" s="6">
        <f t="shared" si="0"/>
        <v>-3</v>
      </c>
      <c r="J21" s="6">
        <f t="shared" si="0"/>
        <v>-3</v>
      </c>
      <c r="K21" s="6">
        <f t="shared" si="0"/>
        <v>-3</v>
      </c>
      <c r="L21" s="6">
        <f t="shared" si="0"/>
        <v>-3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/>
    </row>
    <row r="22" spans="3:17">
      <c r="D22" s="4" t="str">
        <f>'KPI 1a'!D22</f>
        <v>% realisation</v>
      </c>
      <c r="E22" s="10">
        <f>E20/E19</f>
        <v>0.97761194029850751</v>
      </c>
      <c r="F22" s="10">
        <f t="shared" ref="F22:P22" si="1">F20/F19</f>
        <v>0.97761194029850751</v>
      </c>
      <c r="G22" s="10">
        <f t="shared" si="1"/>
        <v>0.97761194029850751</v>
      </c>
      <c r="H22" s="10">
        <f t="shared" si="1"/>
        <v>0.97761194029850751</v>
      </c>
      <c r="I22" s="10">
        <f t="shared" si="1"/>
        <v>0.97761194029850751</v>
      </c>
      <c r="J22" s="10">
        <f t="shared" si="1"/>
        <v>0.97761194029850751</v>
      </c>
      <c r="K22" s="10">
        <f t="shared" si="1"/>
        <v>0.97761194029850751</v>
      </c>
      <c r="L22" s="10">
        <f t="shared" si="1"/>
        <v>0.97761194029850751</v>
      </c>
      <c r="M22" s="10">
        <f t="shared" si="1"/>
        <v>0</v>
      </c>
      <c r="N22" s="10">
        <f t="shared" si="1"/>
        <v>0</v>
      </c>
      <c r="O22" s="10">
        <f t="shared" si="1"/>
        <v>0</v>
      </c>
      <c r="P22" s="10">
        <f t="shared" si="1"/>
        <v>0</v>
      </c>
    </row>
    <row r="23" spans="3:17">
      <c r="D23" s="4" t="str">
        <f>'KPI 1a'!D23</f>
        <v>Actual 24/25</v>
      </c>
      <c r="E23" s="6">
        <f>Actual2425!D145</f>
        <v>131</v>
      </c>
      <c r="F23" s="6">
        <f>Actual2425!E145</f>
        <v>131</v>
      </c>
      <c r="G23" s="6">
        <f>Actual2425!F145</f>
        <v>131</v>
      </c>
      <c r="H23" s="6">
        <f>Actual2425!G145</f>
        <v>131</v>
      </c>
      <c r="I23" s="6">
        <f>Actual2425!H145</f>
        <v>131</v>
      </c>
      <c r="J23" s="6">
        <f>Actual2425!I145</f>
        <v>131</v>
      </c>
      <c r="K23" s="6">
        <f>Actual2425!J145</f>
        <v>131</v>
      </c>
      <c r="L23" s="6">
        <f>Actual2425!K145</f>
        <v>131</v>
      </c>
      <c r="M23" s="6">
        <f>Actual2425!L145</f>
        <v>131</v>
      </c>
      <c r="N23" s="6">
        <f>Actual2425!M145</f>
        <v>131</v>
      </c>
      <c r="O23" s="6">
        <f>Actual2425!N145</f>
        <v>131</v>
      </c>
      <c r="P23" s="6">
        <f>Actual2425!O145</f>
        <v>131</v>
      </c>
      <c r="Q23" s="6"/>
    </row>
    <row r="25" spans="3:17">
      <c r="C25" s="8" t="s">
        <v>4</v>
      </c>
      <c r="E25" s="12">
        <f>E18</f>
        <v>45839</v>
      </c>
      <c r="F25" s="12">
        <f t="shared" ref="F25:P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</row>
    <row r="26" spans="3:17">
      <c r="D26" s="4" t="str">
        <f>D19</f>
        <v>Budget 25/26</v>
      </c>
      <c r="E26" s="6">
        <f>SUM($E19:E19)</f>
        <v>134</v>
      </c>
      <c r="F26" s="6">
        <f>SUM($E19:F19)</f>
        <v>268</v>
      </c>
      <c r="G26" s="6">
        <f>SUM($E19:G19)</f>
        <v>402</v>
      </c>
      <c r="H26" s="6">
        <f>SUM($E19:H19)</f>
        <v>536</v>
      </c>
      <c r="I26" s="6">
        <f>SUM($E19:I19)</f>
        <v>670</v>
      </c>
      <c r="J26" s="6">
        <f>SUM($E19:J19)</f>
        <v>804</v>
      </c>
      <c r="K26" s="6">
        <f>SUM($E19:K19)</f>
        <v>938</v>
      </c>
      <c r="L26" s="6">
        <f>SUM($E19:L19)</f>
        <v>1072</v>
      </c>
      <c r="M26" s="6">
        <f>SUM($E19:M19)</f>
        <v>1206</v>
      </c>
      <c r="N26" s="6">
        <f>SUM($E19:N19)</f>
        <v>1340</v>
      </c>
      <c r="O26" s="6">
        <f>SUM($E19:O19)</f>
        <v>1474</v>
      </c>
      <c r="P26" s="6">
        <f>SUM($E19:P19)</f>
        <v>1608</v>
      </c>
    </row>
    <row r="27" spans="3:17">
      <c r="D27" s="4" t="str">
        <f>D20</f>
        <v>Actual 25/26</v>
      </c>
      <c r="E27" s="6">
        <f>SUM($E20:E20)</f>
        <v>131</v>
      </c>
      <c r="F27" s="6">
        <f>SUM($E20:F20)</f>
        <v>262</v>
      </c>
      <c r="G27" s="6">
        <f>SUM($E20:G20)</f>
        <v>393</v>
      </c>
      <c r="H27" s="6">
        <f>SUM($E20:H20)</f>
        <v>524</v>
      </c>
      <c r="I27" s="6">
        <f>SUM($E20:I20)</f>
        <v>655</v>
      </c>
      <c r="J27" s="6">
        <f>SUM($E20:J20)</f>
        <v>786</v>
      </c>
      <c r="K27" s="6">
        <f>SUM($E20:K20)</f>
        <v>917</v>
      </c>
      <c r="L27" s="6">
        <f>SUM($E20:L20)</f>
        <v>1048</v>
      </c>
      <c r="M27" s="6">
        <f>SUM($E20:M20)</f>
        <v>1048</v>
      </c>
      <c r="N27" s="6">
        <f>SUM($E20:N20)</f>
        <v>1048</v>
      </c>
      <c r="O27" s="6">
        <f>SUM($E20:O20)</f>
        <v>1048</v>
      </c>
      <c r="P27" s="6">
        <f>SUM($E20:P20)</f>
        <v>1048</v>
      </c>
    </row>
    <row r="28" spans="3:17">
      <c r="D28" s="4" t="str">
        <f>D21</f>
        <v>Difference</v>
      </c>
      <c r="E28" s="6">
        <f>SUM($E21:E21)</f>
        <v>-3</v>
      </c>
      <c r="F28" s="6">
        <f>SUM($E21:F21)</f>
        <v>-6</v>
      </c>
      <c r="G28" s="6">
        <f>SUM($E21:G21)</f>
        <v>-9</v>
      </c>
      <c r="H28" s="6">
        <f>SUM($E21:H21)</f>
        <v>-12</v>
      </c>
      <c r="I28" s="6">
        <f>SUM($E21:I21)</f>
        <v>-15</v>
      </c>
      <c r="J28" s="6">
        <f>SUM($E21:J21)</f>
        <v>-18</v>
      </c>
      <c r="K28" s="6">
        <f>SUM($E21:K21)</f>
        <v>-21</v>
      </c>
      <c r="L28" s="6">
        <f>SUM($E21:L21)</f>
        <v>-24</v>
      </c>
      <c r="M28" s="6">
        <f>SUM($E21:M21)</f>
        <v>-24</v>
      </c>
      <c r="N28" s="6">
        <f>SUM($E21:N21)</f>
        <v>-24</v>
      </c>
      <c r="O28" s="6">
        <f>SUM($E21:O21)</f>
        <v>-24</v>
      </c>
      <c r="P28" s="6">
        <f>SUM($E21:P21)</f>
        <v>-24</v>
      </c>
    </row>
    <row r="29" spans="3:17">
      <c r="D29" s="4" t="str">
        <f>D22</f>
        <v>% realisation</v>
      </c>
      <c r="E29" s="10">
        <f t="shared" ref="E29:P29" si="3">E27/E26</f>
        <v>0.97761194029850751</v>
      </c>
      <c r="F29" s="10">
        <f t="shared" si="3"/>
        <v>0.97761194029850751</v>
      </c>
      <c r="G29" s="10">
        <f t="shared" si="3"/>
        <v>0.97761194029850751</v>
      </c>
      <c r="H29" s="10">
        <f t="shared" si="3"/>
        <v>0.97761194029850751</v>
      </c>
      <c r="I29" s="10">
        <f t="shared" si="3"/>
        <v>0.97761194029850751</v>
      </c>
      <c r="J29" s="10">
        <f t="shared" si="3"/>
        <v>0.97761194029850751</v>
      </c>
      <c r="K29" s="10">
        <f t="shared" si="3"/>
        <v>0.97761194029850751</v>
      </c>
      <c r="L29" s="10">
        <f t="shared" si="3"/>
        <v>0.97761194029850751</v>
      </c>
      <c r="M29" s="10">
        <f t="shared" si="3"/>
        <v>0.86898839137645112</v>
      </c>
      <c r="N29" s="10">
        <f t="shared" si="3"/>
        <v>0.78208955223880594</v>
      </c>
      <c r="O29" s="10">
        <f t="shared" si="3"/>
        <v>0.71099050203527814</v>
      </c>
      <c r="P29" s="10">
        <f t="shared" si="3"/>
        <v>0.65174129353233834</v>
      </c>
    </row>
    <row r="30" spans="3:17">
      <c r="D30" s="4" t="str">
        <f>'KPI 1a'!D30</f>
        <v>Actual 24/25</v>
      </c>
      <c r="E30" s="6">
        <f>SUM($E23:E23)</f>
        <v>131</v>
      </c>
      <c r="F30" s="6">
        <f>SUM($E23:F23)</f>
        <v>262</v>
      </c>
      <c r="G30" s="6">
        <f>SUM($E23:G23)</f>
        <v>393</v>
      </c>
      <c r="H30" s="6">
        <f>SUM($E23:H23)</f>
        <v>524</v>
      </c>
      <c r="I30" s="6">
        <f>SUM($E23:I23)</f>
        <v>655</v>
      </c>
      <c r="J30" s="6">
        <f>SUM($E23:J23)</f>
        <v>786</v>
      </c>
      <c r="K30" s="6">
        <f>SUM($E23:K23)</f>
        <v>917</v>
      </c>
      <c r="L30" s="6">
        <f>SUM($E23:L23)</f>
        <v>1048</v>
      </c>
      <c r="M30" s="6">
        <f>SUM($E23:M23)</f>
        <v>1179</v>
      </c>
      <c r="N30" s="6">
        <f>SUM($E23:N23)</f>
        <v>1310</v>
      </c>
      <c r="O30" s="6">
        <f>SUM($E23:O23)</f>
        <v>1441</v>
      </c>
      <c r="P30" s="6">
        <f>SUM($E23:P23)</f>
        <v>1572</v>
      </c>
    </row>
  </sheetData>
  <mergeCells count="3">
    <mergeCell ref="C1:F1"/>
    <mergeCell ref="J4:Q8"/>
    <mergeCell ref="J10:Q15"/>
  </mergeCells>
  <conditionalFormatting sqref="C3">
    <cfRule type="expression" dxfId="56" priority="2">
      <formula>S4&lt;S6</formula>
    </cfRule>
  </conditionalFormatting>
  <conditionalFormatting sqref="C4">
    <cfRule type="expression" dxfId="55" priority="1">
      <formula>AND(S4&gt;=S6,S4&lt;S5)</formula>
    </cfRule>
  </conditionalFormatting>
  <conditionalFormatting sqref="C5">
    <cfRule type="expression" dxfId="54" priority="3">
      <formula>S4&gt;=S5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9841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1">
    <tabColor rgb="FFFFC000"/>
  </sheetPr>
  <dimension ref="A1:S30"/>
  <sheetViews>
    <sheetView zoomScale="90" zoomScaleNormal="90" zoomScalePageLayoutView="90" workbookViewId="0">
      <pane ySplit="2" topLeftCell="A12" activePane="bottomLeft" state="frozen"/>
      <selection activeCell="G24" sqref="G24"/>
      <selection pane="bottomLeft" activeCell="C2" sqref="C2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11" style="4" bestFit="1" customWidth="1"/>
    <col min="18" max="18" width="9.1796875" style="4" customWidth="1"/>
    <col min="19" max="19" width="11" style="4" bestFit="1" customWidth="1"/>
    <col min="20" max="16384" width="9.1796875" style="4"/>
  </cols>
  <sheetData>
    <row r="1" spans="1:19" ht="39.65" customHeight="1">
      <c r="A1" s="5" t="s">
        <v>5</v>
      </c>
      <c r="B1" s="5" t="str">
        <f>+'Dashboard Production Quality'!A168</f>
        <v>20e</v>
      </c>
      <c r="C1" s="214" t="str">
        <f>+'Dashboard Production Quality'!B168</f>
        <v>Number of tests compared to budget, production, chemical</v>
      </c>
      <c r="D1" s="214"/>
      <c r="E1" s="214"/>
      <c r="F1" s="214"/>
      <c r="G1" s="4" t="s">
        <v>11</v>
      </c>
      <c r="I1" s="13">
        <f>INDEX(E18:P18,Actual_month)</f>
        <v>46054</v>
      </c>
      <c r="L1" s="16" t="s">
        <v>22</v>
      </c>
      <c r="R1" s="6"/>
    </row>
    <row r="2" spans="1:19">
      <c r="A2" s="4" t="s">
        <v>15</v>
      </c>
      <c r="C2" s="4" t="str">
        <f>'Dashboard Production Quality'!C164</f>
        <v>#</v>
      </c>
      <c r="R2" s="7"/>
    </row>
    <row r="3" spans="1:19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>
      <c r="C4" s="2" t="s">
        <v>6</v>
      </c>
      <c r="E4" s="11"/>
      <c r="F4" s="11"/>
      <c r="G4" s="11"/>
      <c r="H4" s="11"/>
      <c r="I4" s="11"/>
      <c r="J4" s="205"/>
      <c r="K4" s="206"/>
      <c r="L4" s="206"/>
      <c r="M4" s="206"/>
      <c r="N4" s="206"/>
      <c r="O4" s="206"/>
      <c r="P4" s="206"/>
      <c r="Q4" s="207"/>
      <c r="R4" s="4" t="s">
        <v>26</v>
      </c>
      <c r="S4" s="6">
        <f>INDEX(E27:P27,Actual_month)</f>
        <v>2332</v>
      </c>
    </row>
    <row r="5" spans="1:19" ht="25.5" customHeight="1">
      <c r="C5" s="2" t="s">
        <v>6</v>
      </c>
      <c r="E5" s="11"/>
      <c r="F5" s="11"/>
      <c r="G5" s="11"/>
      <c r="H5" s="11"/>
      <c r="I5" s="11"/>
      <c r="J5" s="208"/>
      <c r="K5" s="209"/>
      <c r="L5" s="209"/>
      <c r="M5" s="209"/>
      <c r="N5" s="209"/>
      <c r="O5" s="209"/>
      <c r="P5" s="209"/>
      <c r="Q5" s="210"/>
      <c r="R5" s="4" t="s">
        <v>27</v>
      </c>
      <c r="S5" s="6">
        <f>INDEX(E26:P26,Actual_month)</f>
        <v>2384</v>
      </c>
    </row>
    <row r="6" spans="1:19">
      <c r="J6" s="208"/>
      <c r="K6" s="209"/>
      <c r="L6" s="209"/>
      <c r="M6" s="209"/>
      <c r="N6" s="209"/>
      <c r="O6" s="209"/>
      <c r="P6" s="209"/>
      <c r="Q6" s="210"/>
      <c r="R6" s="7">
        <v>0.9</v>
      </c>
      <c r="S6" s="6">
        <f>+S5*R6</f>
        <v>2145.6</v>
      </c>
    </row>
    <row r="7" spans="1:19">
      <c r="J7" s="208"/>
      <c r="K7" s="209"/>
      <c r="L7" s="209"/>
      <c r="M7" s="209"/>
      <c r="N7" s="209"/>
      <c r="O7" s="209"/>
      <c r="P7" s="209"/>
      <c r="Q7" s="210"/>
    </row>
    <row r="8" spans="1:19" ht="15" thickBot="1">
      <c r="J8" s="211"/>
      <c r="K8" s="212"/>
      <c r="L8" s="212"/>
      <c r="M8" s="212"/>
      <c r="N8" s="212"/>
      <c r="O8" s="212"/>
      <c r="P8" s="212"/>
      <c r="Q8" s="213"/>
    </row>
    <row r="9" spans="1:19" ht="15" thickBot="1">
      <c r="J9" s="4" t="s">
        <v>14</v>
      </c>
    </row>
    <row r="10" spans="1:19">
      <c r="J10" s="205"/>
      <c r="K10" s="206"/>
      <c r="L10" s="206"/>
      <c r="M10" s="206"/>
      <c r="N10" s="206"/>
      <c r="O10" s="206"/>
      <c r="P10" s="206"/>
      <c r="Q10" s="207"/>
    </row>
    <row r="11" spans="1:19">
      <c r="J11" s="208"/>
      <c r="K11" s="209"/>
      <c r="L11" s="209"/>
      <c r="M11" s="209"/>
      <c r="N11" s="209"/>
      <c r="O11" s="209"/>
      <c r="P11" s="209"/>
      <c r="Q11" s="210"/>
    </row>
    <row r="12" spans="1:19">
      <c r="J12" s="208"/>
      <c r="K12" s="209"/>
      <c r="L12" s="209"/>
      <c r="M12" s="209"/>
      <c r="N12" s="209"/>
      <c r="O12" s="209"/>
      <c r="P12" s="209"/>
      <c r="Q12" s="210"/>
    </row>
    <row r="13" spans="1:19">
      <c r="J13" s="208"/>
      <c r="K13" s="209"/>
      <c r="L13" s="209"/>
      <c r="M13" s="209"/>
      <c r="N13" s="209"/>
      <c r="O13" s="209"/>
      <c r="P13" s="209"/>
      <c r="Q13" s="210"/>
    </row>
    <row r="14" spans="1:19">
      <c r="J14" s="208"/>
      <c r="K14" s="209"/>
      <c r="L14" s="209"/>
      <c r="M14" s="209"/>
      <c r="N14" s="209"/>
      <c r="O14" s="209"/>
      <c r="P14" s="209"/>
      <c r="Q14" s="210"/>
    </row>
    <row r="15" spans="1:19" ht="15" thickBot="1">
      <c r="J15" s="211"/>
      <c r="K15" s="212"/>
      <c r="L15" s="212"/>
      <c r="M15" s="212"/>
      <c r="N15" s="212"/>
      <c r="O15" s="212"/>
      <c r="P15" s="212"/>
      <c r="Q15" s="213"/>
    </row>
    <row r="18" spans="3:17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 t="s">
        <v>0</v>
      </c>
    </row>
    <row r="19" spans="3:17">
      <c r="D19" s="4" t="str">
        <f>'KPI 1a'!D19</f>
        <v>Budget 25/26</v>
      </c>
      <c r="E19" s="6">
        <f>Budget2526!E155</f>
        <v>298</v>
      </c>
      <c r="F19" s="6">
        <f>Budget2526!F155</f>
        <v>298</v>
      </c>
      <c r="G19" s="6">
        <f>Budget2526!G155</f>
        <v>298</v>
      </c>
      <c r="H19" s="6">
        <f>Budget2526!H155</f>
        <v>298</v>
      </c>
      <c r="I19" s="6">
        <f>Budget2526!I155</f>
        <v>298</v>
      </c>
      <c r="J19" s="6">
        <f>Budget2526!J155</f>
        <v>298</v>
      </c>
      <c r="K19" s="6">
        <f>Budget2526!K155</f>
        <v>298</v>
      </c>
      <c r="L19" s="6">
        <f>Budget2526!L155</f>
        <v>298</v>
      </c>
      <c r="M19" s="6">
        <f>Budget2526!M155</f>
        <v>298</v>
      </c>
      <c r="N19" s="6">
        <f>Budget2526!N155</f>
        <v>298</v>
      </c>
      <c r="O19" s="6">
        <f>Budget2526!O155</f>
        <v>298</v>
      </c>
      <c r="P19" s="6">
        <f>Budget2526!P155</f>
        <v>298</v>
      </c>
      <c r="Q19" s="6"/>
    </row>
    <row r="20" spans="3:17">
      <c r="D20" s="4" t="str">
        <f>'KPI 1a'!D20</f>
        <v>Actual 25/26</v>
      </c>
      <c r="E20" s="6">
        <f>'ACTUAL 2526'!D155</f>
        <v>294</v>
      </c>
      <c r="F20" s="6">
        <f>'ACTUAL 2526'!E155</f>
        <v>294</v>
      </c>
      <c r="G20" s="6">
        <f>'ACTUAL 2526'!F155</f>
        <v>294</v>
      </c>
      <c r="H20" s="6">
        <f>'ACTUAL 2526'!G155</f>
        <v>294</v>
      </c>
      <c r="I20" s="6">
        <f>'ACTUAL 2526'!H155</f>
        <v>294</v>
      </c>
      <c r="J20" s="6">
        <f>'ACTUAL 2526'!I155</f>
        <v>294</v>
      </c>
      <c r="K20" s="6">
        <f>'ACTUAL 2526'!J155</f>
        <v>286</v>
      </c>
      <c r="L20" s="6">
        <f>'ACTUAL 2526'!K155</f>
        <v>282</v>
      </c>
      <c r="M20" s="6">
        <f>'ACTUAL 2526'!L155</f>
        <v>0</v>
      </c>
      <c r="N20" s="6">
        <f>'ACTUAL 2526'!M155</f>
        <v>0</v>
      </c>
      <c r="O20" s="6">
        <f>'ACTUAL 2526'!N155</f>
        <v>0</v>
      </c>
      <c r="P20" s="6">
        <f>'ACTUAL 2526'!O155</f>
        <v>0</v>
      </c>
      <c r="Q20" s="6"/>
    </row>
    <row r="21" spans="3:17">
      <c r="D21" s="4" t="str">
        <f>'KPI 1a'!D21</f>
        <v>Difference</v>
      </c>
      <c r="E21" s="6">
        <f>IF(E20=0,0,E20-E19)</f>
        <v>-4</v>
      </c>
      <c r="F21" s="6">
        <f t="shared" ref="F21:P21" si="0">IF(F20=0,0,F20-F19)</f>
        <v>-4</v>
      </c>
      <c r="G21" s="6">
        <f t="shared" si="0"/>
        <v>-4</v>
      </c>
      <c r="H21" s="6">
        <f t="shared" si="0"/>
        <v>-4</v>
      </c>
      <c r="I21" s="6">
        <f t="shared" si="0"/>
        <v>-4</v>
      </c>
      <c r="J21" s="6">
        <f t="shared" si="0"/>
        <v>-4</v>
      </c>
      <c r="K21" s="6">
        <f t="shared" si="0"/>
        <v>-12</v>
      </c>
      <c r="L21" s="6">
        <f t="shared" si="0"/>
        <v>-16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/>
    </row>
    <row r="22" spans="3:17">
      <c r="D22" s="4" t="str">
        <f>'KPI 1a'!D22</f>
        <v>% realisation</v>
      </c>
      <c r="E22" s="10">
        <f>E20/E19</f>
        <v>0.98657718120805371</v>
      </c>
      <c r="F22" s="10">
        <f t="shared" ref="F22:P22" si="1">F20/F19</f>
        <v>0.98657718120805371</v>
      </c>
      <c r="G22" s="10">
        <f t="shared" si="1"/>
        <v>0.98657718120805371</v>
      </c>
      <c r="H22" s="10">
        <f t="shared" si="1"/>
        <v>0.98657718120805371</v>
      </c>
      <c r="I22" s="10">
        <f t="shared" si="1"/>
        <v>0.98657718120805371</v>
      </c>
      <c r="J22" s="10">
        <f t="shared" si="1"/>
        <v>0.98657718120805371</v>
      </c>
      <c r="K22" s="10">
        <f t="shared" si="1"/>
        <v>0.95973154362416102</v>
      </c>
      <c r="L22" s="10">
        <f t="shared" si="1"/>
        <v>0.94630872483221473</v>
      </c>
      <c r="M22" s="10">
        <f t="shared" si="1"/>
        <v>0</v>
      </c>
      <c r="N22" s="10">
        <f t="shared" si="1"/>
        <v>0</v>
      </c>
      <c r="O22" s="10">
        <f t="shared" si="1"/>
        <v>0</v>
      </c>
      <c r="P22" s="10">
        <f t="shared" si="1"/>
        <v>0</v>
      </c>
    </row>
    <row r="23" spans="3:17">
      <c r="D23" s="4" t="str">
        <f>'KPI 1a'!D23</f>
        <v>Actual 24/25</v>
      </c>
      <c r="E23" s="6">
        <f>Actual2425!D146</f>
        <v>294</v>
      </c>
      <c r="F23" s="6">
        <f>Actual2425!E146</f>
        <v>294</v>
      </c>
      <c r="G23" s="6">
        <f>Actual2425!F146</f>
        <v>294</v>
      </c>
      <c r="H23" s="6">
        <f>Actual2425!G146</f>
        <v>294</v>
      </c>
      <c r="I23" s="6">
        <f>Actual2425!H146</f>
        <v>294</v>
      </c>
      <c r="J23" s="6">
        <f>Actual2425!I146</f>
        <v>294</v>
      </c>
      <c r="K23" s="6">
        <f>Actual2425!J146</f>
        <v>294</v>
      </c>
      <c r="L23" s="6">
        <f>Actual2425!K146</f>
        <v>294</v>
      </c>
      <c r="M23" s="6">
        <f>Actual2425!L146</f>
        <v>294</v>
      </c>
      <c r="N23" s="6">
        <f>Actual2425!M146</f>
        <v>294</v>
      </c>
      <c r="O23" s="6">
        <f>Actual2425!N146</f>
        <v>294</v>
      </c>
      <c r="P23" s="6">
        <f>Actual2425!O146</f>
        <v>294</v>
      </c>
      <c r="Q23" s="6">
        <f>Actual2122!P80</f>
        <v>0</v>
      </c>
    </row>
    <row r="25" spans="3:17">
      <c r="C25" s="8" t="s">
        <v>4</v>
      </c>
      <c r="E25" s="12">
        <f>E18</f>
        <v>45839</v>
      </c>
      <c r="F25" s="12">
        <f t="shared" ref="F25:P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</row>
    <row r="26" spans="3:17">
      <c r="D26" s="4" t="str">
        <f>D19</f>
        <v>Budget 25/26</v>
      </c>
      <c r="E26" s="6">
        <f>SUM($E19:E19)</f>
        <v>298</v>
      </c>
      <c r="F26" s="6">
        <f>SUM($E19:F19)</f>
        <v>596</v>
      </c>
      <c r="G26" s="6">
        <f>SUM($E19:G19)</f>
        <v>894</v>
      </c>
      <c r="H26" s="6">
        <f>SUM($E19:H19)</f>
        <v>1192</v>
      </c>
      <c r="I26" s="6">
        <f>SUM($E19:I19)</f>
        <v>1490</v>
      </c>
      <c r="J26" s="6">
        <f>SUM($E19:J19)</f>
        <v>1788</v>
      </c>
      <c r="K26" s="6">
        <f>SUM($E19:K19)</f>
        <v>2086</v>
      </c>
      <c r="L26" s="6">
        <f>SUM($E19:L19)</f>
        <v>2384</v>
      </c>
      <c r="M26" s="6">
        <f>SUM($E19:M19)</f>
        <v>2682</v>
      </c>
      <c r="N26" s="6">
        <f>SUM($E19:N19)</f>
        <v>2980</v>
      </c>
      <c r="O26" s="6">
        <f>SUM($E19:O19)</f>
        <v>3278</v>
      </c>
      <c r="P26" s="6">
        <f>SUM($E19:P19)</f>
        <v>3576</v>
      </c>
    </row>
    <row r="27" spans="3:17">
      <c r="D27" s="4" t="str">
        <f>D20</f>
        <v>Actual 25/26</v>
      </c>
      <c r="E27" s="6">
        <f>SUM($E20:E20)</f>
        <v>294</v>
      </c>
      <c r="F27" s="6">
        <f>SUM($E20:F20)</f>
        <v>588</v>
      </c>
      <c r="G27" s="6">
        <f>SUM($E20:G20)</f>
        <v>882</v>
      </c>
      <c r="H27" s="6">
        <f>SUM($E20:H20)</f>
        <v>1176</v>
      </c>
      <c r="I27" s="6">
        <f>SUM($E20:I20)</f>
        <v>1470</v>
      </c>
      <c r="J27" s="6">
        <f>SUM($E20:J20)</f>
        <v>1764</v>
      </c>
      <c r="K27" s="6">
        <f>SUM($E20:K20)</f>
        <v>2050</v>
      </c>
      <c r="L27" s="6">
        <f>SUM($E20:L20)</f>
        <v>2332</v>
      </c>
      <c r="M27" s="6">
        <f>SUM($E20:M20)</f>
        <v>2332</v>
      </c>
      <c r="N27" s="6">
        <f>SUM($E20:N20)</f>
        <v>2332</v>
      </c>
      <c r="O27" s="6">
        <f>SUM($E20:O20)</f>
        <v>2332</v>
      </c>
      <c r="P27" s="6">
        <f>SUM($E20:P20)</f>
        <v>2332</v>
      </c>
    </row>
    <row r="28" spans="3:17">
      <c r="D28" s="4" t="str">
        <f>D21</f>
        <v>Difference</v>
      </c>
      <c r="E28" s="6">
        <f>SUM($E21:E21)</f>
        <v>-4</v>
      </c>
      <c r="F28" s="6">
        <f>SUM($E21:F21)</f>
        <v>-8</v>
      </c>
      <c r="G28" s="6">
        <f>SUM($E21:G21)</f>
        <v>-12</v>
      </c>
      <c r="H28" s="6">
        <f>SUM($E21:H21)</f>
        <v>-16</v>
      </c>
      <c r="I28" s="6">
        <f>SUM($E21:I21)</f>
        <v>-20</v>
      </c>
      <c r="J28" s="6">
        <f>SUM($E21:J21)</f>
        <v>-24</v>
      </c>
      <c r="K28" s="6">
        <f>SUM($E21:K21)</f>
        <v>-36</v>
      </c>
      <c r="L28" s="6">
        <f>SUM($E21:L21)</f>
        <v>-52</v>
      </c>
      <c r="M28" s="6">
        <f>SUM($E21:M21)</f>
        <v>-52</v>
      </c>
      <c r="N28" s="6">
        <f>SUM($E21:N21)</f>
        <v>-52</v>
      </c>
      <c r="O28" s="6">
        <f>SUM($E21:O21)</f>
        <v>-52</v>
      </c>
      <c r="P28" s="6">
        <f>SUM($E21:P21)</f>
        <v>-52</v>
      </c>
    </row>
    <row r="29" spans="3:17">
      <c r="D29" s="4" t="str">
        <f>D22</f>
        <v>% realisation</v>
      </c>
      <c r="E29" s="10">
        <f t="shared" ref="E29:P29" si="3">E27/E26</f>
        <v>0.98657718120805371</v>
      </c>
      <c r="F29" s="10">
        <f t="shared" si="3"/>
        <v>0.98657718120805371</v>
      </c>
      <c r="G29" s="10">
        <f t="shared" si="3"/>
        <v>0.98657718120805371</v>
      </c>
      <c r="H29" s="10">
        <f t="shared" si="3"/>
        <v>0.98657718120805371</v>
      </c>
      <c r="I29" s="10">
        <f t="shared" si="3"/>
        <v>0.98657718120805371</v>
      </c>
      <c r="J29" s="10">
        <f t="shared" si="3"/>
        <v>0.98657718120805371</v>
      </c>
      <c r="K29" s="10">
        <f t="shared" si="3"/>
        <v>0.98274209012464042</v>
      </c>
      <c r="L29" s="10">
        <f t="shared" si="3"/>
        <v>0.97818791946308725</v>
      </c>
      <c r="M29" s="10">
        <f t="shared" si="3"/>
        <v>0.86950037285607751</v>
      </c>
      <c r="N29" s="10">
        <f t="shared" si="3"/>
        <v>0.78255033557046982</v>
      </c>
      <c r="O29" s="10">
        <f t="shared" si="3"/>
        <v>0.71140939597315433</v>
      </c>
      <c r="P29" s="10">
        <f t="shared" si="3"/>
        <v>0.65212527964205813</v>
      </c>
    </row>
    <row r="30" spans="3:17">
      <c r="D30" s="4" t="str">
        <f>'KPI 1a'!D30</f>
        <v>Actual 24/25</v>
      </c>
      <c r="E30" s="6">
        <f>SUM($E23:E23)</f>
        <v>294</v>
      </c>
      <c r="F30" s="6">
        <f>SUM($E23:F23)</f>
        <v>588</v>
      </c>
      <c r="G30" s="6">
        <f>SUM($E23:G23)</f>
        <v>882</v>
      </c>
      <c r="H30" s="6">
        <f>SUM($E23:H23)</f>
        <v>1176</v>
      </c>
      <c r="I30" s="6">
        <f>SUM($E23:I23)</f>
        <v>1470</v>
      </c>
      <c r="J30" s="6">
        <f>SUM($E23:J23)</f>
        <v>1764</v>
      </c>
      <c r="K30" s="6">
        <f>SUM($E23:K23)</f>
        <v>2058</v>
      </c>
      <c r="L30" s="6">
        <f>SUM($E23:L23)</f>
        <v>2352</v>
      </c>
      <c r="M30" s="6">
        <f>SUM($E23:M23)</f>
        <v>2646</v>
      </c>
      <c r="N30" s="6">
        <f>SUM($E23:N23)</f>
        <v>2940</v>
      </c>
      <c r="O30" s="6">
        <f>SUM($E23:O23)</f>
        <v>3234</v>
      </c>
      <c r="P30" s="6">
        <f>SUM($E23:P23)</f>
        <v>3528</v>
      </c>
    </row>
  </sheetData>
  <mergeCells count="3">
    <mergeCell ref="C1:F1"/>
    <mergeCell ref="J4:Q8"/>
    <mergeCell ref="J10:Q15"/>
  </mergeCells>
  <conditionalFormatting sqref="C3">
    <cfRule type="expression" dxfId="53" priority="2">
      <formula>S4&lt;S6</formula>
    </cfRule>
  </conditionalFormatting>
  <conditionalFormatting sqref="C4">
    <cfRule type="expression" dxfId="52" priority="1">
      <formula>AND(S4&gt;=S6,S4&lt;S5)</formula>
    </cfRule>
  </conditionalFormatting>
  <conditionalFormatting sqref="C5">
    <cfRule type="expression" dxfId="51" priority="3">
      <formula>S4&gt;=S5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81377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2">
    <tabColor rgb="FFFFC000"/>
  </sheetPr>
  <dimension ref="A1:S30"/>
  <sheetViews>
    <sheetView zoomScale="90" zoomScaleNormal="90" zoomScalePageLayoutView="90" workbookViewId="0">
      <pane ySplit="2" topLeftCell="A15" activePane="bottomLeft" state="frozen"/>
      <selection activeCell="G24" sqref="G24"/>
      <selection pane="bottomLeft" activeCell="L1" sqref="L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11" style="4" bestFit="1" customWidth="1"/>
    <col min="18" max="18" width="9.1796875" style="4" customWidth="1"/>
    <col min="19" max="19" width="11" style="4" bestFit="1" customWidth="1"/>
    <col min="20" max="16384" width="9.1796875" style="4"/>
  </cols>
  <sheetData>
    <row r="1" spans="1:19" ht="39.65" customHeight="1">
      <c r="A1" s="5" t="s">
        <v>5</v>
      </c>
      <c r="B1" s="5" t="str">
        <f>+'Dashboard Production Quality'!A169</f>
        <v>20f</v>
      </c>
      <c r="C1" s="214" t="str">
        <f>+'Dashboard Production Quality'!B169</f>
        <v>Number of tests compared to budget, production, biological</v>
      </c>
      <c r="D1" s="214"/>
      <c r="E1" s="214"/>
      <c r="F1" s="214"/>
      <c r="G1" s="4" t="s">
        <v>11</v>
      </c>
      <c r="I1" s="13">
        <f>INDEX(E18:P18,Actual_month)</f>
        <v>46054</v>
      </c>
      <c r="L1" s="16" t="s">
        <v>22</v>
      </c>
      <c r="R1" s="6"/>
    </row>
    <row r="2" spans="1:19">
      <c r="A2" s="4" t="s">
        <v>15</v>
      </c>
      <c r="C2" s="4" t="str">
        <f>+'Dashboard Production Quality'!C165</f>
        <v>#</v>
      </c>
      <c r="R2" s="7"/>
    </row>
    <row r="3" spans="1:19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>
      <c r="C4" s="2" t="s">
        <v>6</v>
      </c>
      <c r="E4" s="11"/>
      <c r="F4" s="11"/>
      <c r="G4" s="11"/>
      <c r="H4" s="11"/>
      <c r="I4" s="11"/>
      <c r="J4" s="205"/>
      <c r="K4" s="206"/>
      <c r="L4" s="206"/>
      <c r="M4" s="206"/>
      <c r="N4" s="206"/>
      <c r="O4" s="206"/>
      <c r="P4" s="206"/>
      <c r="Q4" s="207"/>
      <c r="R4" s="4" t="s">
        <v>26</v>
      </c>
      <c r="S4" s="6">
        <f>INDEX(E27:P27,Actual_month)</f>
        <v>330</v>
      </c>
    </row>
    <row r="5" spans="1:19" ht="25.5" customHeight="1">
      <c r="C5" s="2" t="s">
        <v>6</v>
      </c>
      <c r="E5" s="11"/>
      <c r="F5" s="11"/>
      <c r="G5" s="11"/>
      <c r="H5" s="11"/>
      <c r="I5" s="11"/>
      <c r="J5" s="208"/>
      <c r="K5" s="209"/>
      <c r="L5" s="209"/>
      <c r="M5" s="209"/>
      <c r="N5" s="209"/>
      <c r="O5" s="209"/>
      <c r="P5" s="209"/>
      <c r="Q5" s="210"/>
      <c r="R5" s="4" t="s">
        <v>27</v>
      </c>
      <c r="S5" s="6">
        <f>INDEX(E26:P26,Actual_month)</f>
        <v>336</v>
      </c>
    </row>
    <row r="6" spans="1:19">
      <c r="J6" s="208"/>
      <c r="K6" s="209"/>
      <c r="L6" s="209"/>
      <c r="M6" s="209"/>
      <c r="N6" s="209"/>
      <c r="O6" s="209"/>
      <c r="P6" s="209"/>
      <c r="Q6" s="210"/>
      <c r="R6" s="7">
        <v>0.9</v>
      </c>
      <c r="S6" s="6">
        <f>+S5*R6</f>
        <v>302.40000000000003</v>
      </c>
    </row>
    <row r="7" spans="1:19">
      <c r="J7" s="208"/>
      <c r="K7" s="209"/>
      <c r="L7" s="209"/>
      <c r="M7" s="209"/>
      <c r="N7" s="209"/>
      <c r="O7" s="209"/>
      <c r="P7" s="209"/>
      <c r="Q7" s="210"/>
    </row>
    <row r="8" spans="1:19" ht="15" thickBot="1">
      <c r="J8" s="211"/>
      <c r="K8" s="212"/>
      <c r="L8" s="212"/>
      <c r="M8" s="212"/>
      <c r="N8" s="212"/>
      <c r="O8" s="212"/>
      <c r="P8" s="212"/>
      <c r="Q8" s="213"/>
    </row>
    <row r="9" spans="1:19" ht="15" thickBot="1">
      <c r="J9" s="4" t="s">
        <v>14</v>
      </c>
    </row>
    <row r="10" spans="1:19">
      <c r="J10" s="205"/>
      <c r="K10" s="206"/>
      <c r="L10" s="206"/>
      <c r="M10" s="206"/>
      <c r="N10" s="206"/>
      <c r="O10" s="206"/>
      <c r="P10" s="206"/>
      <c r="Q10" s="207"/>
    </row>
    <row r="11" spans="1:19">
      <c r="J11" s="208"/>
      <c r="K11" s="209"/>
      <c r="L11" s="209"/>
      <c r="M11" s="209"/>
      <c r="N11" s="209"/>
      <c r="O11" s="209"/>
      <c r="P11" s="209"/>
      <c r="Q11" s="210"/>
    </row>
    <row r="12" spans="1:19">
      <c r="J12" s="208"/>
      <c r="K12" s="209"/>
      <c r="L12" s="209"/>
      <c r="M12" s="209"/>
      <c r="N12" s="209"/>
      <c r="O12" s="209"/>
      <c r="P12" s="209"/>
      <c r="Q12" s="210"/>
    </row>
    <row r="13" spans="1:19">
      <c r="J13" s="208"/>
      <c r="K13" s="209"/>
      <c r="L13" s="209"/>
      <c r="M13" s="209"/>
      <c r="N13" s="209"/>
      <c r="O13" s="209"/>
      <c r="P13" s="209"/>
      <c r="Q13" s="210"/>
    </row>
    <row r="14" spans="1:19">
      <c r="J14" s="208"/>
      <c r="K14" s="209"/>
      <c r="L14" s="209"/>
      <c r="M14" s="209"/>
      <c r="N14" s="209"/>
      <c r="O14" s="209"/>
      <c r="P14" s="209"/>
      <c r="Q14" s="210"/>
    </row>
    <row r="15" spans="1:19" ht="15" thickBot="1">
      <c r="J15" s="211"/>
      <c r="K15" s="212"/>
      <c r="L15" s="212"/>
      <c r="M15" s="212"/>
      <c r="N15" s="212"/>
      <c r="O15" s="212"/>
      <c r="P15" s="212"/>
      <c r="Q15" s="213"/>
    </row>
    <row r="18" spans="3:18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 t="s">
        <v>0</v>
      </c>
    </row>
    <row r="19" spans="3:18">
      <c r="D19" s="4" t="str">
        <f>'KPI 1a'!D19</f>
        <v>Budget 25/26</v>
      </c>
      <c r="E19" s="6">
        <f>Budget2526!E156</f>
        <v>42</v>
      </c>
      <c r="F19" s="6">
        <f>Budget2526!F156</f>
        <v>42</v>
      </c>
      <c r="G19" s="6">
        <f>Budget2526!G156</f>
        <v>42</v>
      </c>
      <c r="H19" s="6">
        <f>Budget2526!H156</f>
        <v>42</v>
      </c>
      <c r="I19" s="6">
        <f>Budget2526!I156</f>
        <v>42</v>
      </c>
      <c r="J19" s="6">
        <f>Budget2526!J156</f>
        <v>42</v>
      </c>
      <c r="K19" s="6">
        <f>Budget2526!K156</f>
        <v>42</v>
      </c>
      <c r="L19" s="6">
        <f>Budget2526!L156</f>
        <v>42</v>
      </c>
      <c r="M19" s="6">
        <f>Budget2526!M156</f>
        <v>42</v>
      </c>
      <c r="N19" s="6">
        <f>Budget2526!N156</f>
        <v>42</v>
      </c>
      <c r="O19" s="6">
        <f>Budget2526!O156</f>
        <v>42</v>
      </c>
      <c r="P19" s="6">
        <f>Budget2526!P156</f>
        <v>42</v>
      </c>
      <c r="Q19" s="6"/>
    </row>
    <row r="20" spans="3:18">
      <c r="D20" s="4" t="str">
        <f>'KPI 1a'!D20</f>
        <v>Actual 25/26</v>
      </c>
      <c r="E20" s="6">
        <f>'ACTUAL 2526'!D156</f>
        <v>41</v>
      </c>
      <c r="F20" s="6">
        <f>'ACTUAL 2526'!E156</f>
        <v>41</v>
      </c>
      <c r="G20" s="6">
        <f>'ACTUAL 2526'!F156</f>
        <v>41</v>
      </c>
      <c r="H20" s="6">
        <f>'ACTUAL 2526'!G156</f>
        <v>41</v>
      </c>
      <c r="I20" s="6">
        <f>'ACTUAL 2526'!H156</f>
        <v>41</v>
      </c>
      <c r="J20" s="6">
        <f>'ACTUAL 2526'!I156</f>
        <v>41</v>
      </c>
      <c r="K20" s="6">
        <f>'ACTUAL 2526'!J156</f>
        <v>42</v>
      </c>
      <c r="L20" s="6">
        <f>'ACTUAL 2526'!K156</f>
        <v>42</v>
      </c>
      <c r="M20" s="6">
        <f>'ACTUAL 2526'!L156</f>
        <v>0</v>
      </c>
      <c r="N20" s="6">
        <f>'ACTUAL 2526'!M156</f>
        <v>0</v>
      </c>
      <c r="O20" s="6">
        <f>'ACTUAL 2526'!N156</f>
        <v>0</v>
      </c>
      <c r="P20" s="6">
        <f>'ACTUAL 2526'!O156</f>
        <v>0</v>
      </c>
      <c r="Q20" s="6"/>
    </row>
    <row r="21" spans="3:18">
      <c r="D21" s="4" t="str">
        <f>'KPI 1a'!D21</f>
        <v>Difference</v>
      </c>
      <c r="E21" s="6">
        <f>IF(E20=0,0,E20-E19)</f>
        <v>-1</v>
      </c>
      <c r="F21" s="6">
        <f t="shared" ref="F21:P21" si="0">IF(F20=0,0,F20-F19)</f>
        <v>-1</v>
      </c>
      <c r="G21" s="6">
        <f t="shared" si="0"/>
        <v>-1</v>
      </c>
      <c r="H21" s="6">
        <f t="shared" si="0"/>
        <v>-1</v>
      </c>
      <c r="I21" s="6">
        <f t="shared" si="0"/>
        <v>-1</v>
      </c>
      <c r="J21" s="6">
        <f t="shared" si="0"/>
        <v>-1</v>
      </c>
      <c r="K21" s="6">
        <f t="shared" si="0"/>
        <v>0</v>
      </c>
      <c r="L21" s="6">
        <f t="shared" si="0"/>
        <v>0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/>
    </row>
    <row r="22" spans="3:18">
      <c r="D22" s="4" t="str">
        <f>'KPI 1a'!D22</f>
        <v>% realisation</v>
      </c>
      <c r="E22" s="10">
        <f>E20/E19</f>
        <v>0.97619047619047616</v>
      </c>
      <c r="F22" s="10">
        <f t="shared" ref="F22:P22" si="1">F20/F19</f>
        <v>0.97619047619047616</v>
      </c>
      <c r="G22" s="10">
        <f t="shared" si="1"/>
        <v>0.97619047619047616</v>
      </c>
      <c r="H22" s="10">
        <f t="shared" si="1"/>
        <v>0.97619047619047616</v>
      </c>
      <c r="I22" s="10">
        <f t="shared" si="1"/>
        <v>0.97619047619047616</v>
      </c>
      <c r="J22" s="10">
        <f t="shared" si="1"/>
        <v>0.97619047619047616</v>
      </c>
      <c r="K22" s="10">
        <f t="shared" si="1"/>
        <v>1</v>
      </c>
      <c r="L22" s="10">
        <f t="shared" si="1"/>
        <v>1</v>
      </c>
      <c r="M22" s="10">
        <f t="shared" si="1"/>
        <v>0</v>
      </c>
      <c r="N22" s="10">
        <f t="shared" si="1"/>
        <v>0</v>
      </c>
      <c r="O22" s="10">
        <f t="shared" si="1"/>
        <v>0</v>
      </c>
      <c r="P22" s="10">
        <f t="shared" si="1"/>
        <v>0</v>
      </c>
    </row>
    <row r="23" spans="3:18">
      <c r="D23" s="4" t="str">
        <f>'KPI 1a'!D23</f>
        <v>Actual 24/25</v>
      </c>
      <c r="E23" s="6">
        <f>Actual2425!D147</f>
        <v>41</v>
      </c>
      <c r="F23" s="6">
        <f>Actual2425!E147</f>
        <v>41</v>
      </c>
      <c r="G23" s="6">
        <f>Actual2425!F147</f>
        <v>41</v>
      </c>
      <c r="H23" s="6">
        <f>Actual2425!G147</f>
        <v>41</v>
      </c>
      <c r="I23" s="6">
        <f>Actual2425!H147</f>
        <v>41</v>
      </c>
      <c r="J23" s="6">
        <f>Actual2425!I147</f>
        <v>41</v>
      </c>
      <c r="K23" s="6">
        <f>Actual2425!J147</f>
        <v>41</v>
      </c>
      <c r="L23" s="6">
        <f>Actual2425!K147</f>
        <v>41</v>
      </c>
      <c r="M23" s="6">
        <f>Actual2425!L147</f>
        <v>41</v>
      </c>
      <c r="N23" s="6">
        <f>Actual2425!M147</f>
        <v>41</v>
      </c>
      <c r="O23" s="6">
        <f>Actual2425!N147</f>
        <v>41</v>
      </c>
      <c r="P23" s="6">
        <f>Actual2425!O147</f>
        <v>41</v>
      </c>
      <c r="Q23" s="6"/>
    </row>
    <row r="25" spans="3:18">
      <c r="C25" s="8" t="s">
        <v>4</v>
      </c>
      <c r="E25" s="12">
        <f>E18</f>
        <v>45839</v>
      </c>
      <c r="F25" s="12">
        <f t="shared" ref="F25:P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</row>
    <row r="26" spans="3:18">
      <c r="D26" s="4" t="str">
        <f>D19</f>
        <v>Budget 25/26</v>
      </c>
      <c r="E26" s="6">
        <f>SUM($E19:E19)</f>
        <v>42</v>
      </c>
      <c r="F26" s="6">
        <f>SUM($E19:F19)</f>
        <v>84</v>
      </c>
      <c r="G26" s="6">
        <f>SUM($E19:G19)</f>
        <v>126</v>
      </c>
      <c r="H26" s="6">
        <f>SUM($E19:H19)</f>
        <v>168</v>
      </c>
      <c r="I26" s="6">
        <f>SUM($E19:I19)</f>
        <v>210</v>
      </c>
      <c r="J26" s="6">
        <f>SUM($E19:J19)</f>
        <v>252</v>
      </c>
      <c r="K26" s="6">
        <f>SUM($E19:K19)</f>
        <v>294</v>
      </c>
      <c r="L26" s="6">
        <f>SUM($E19:L19)</f>
        <v>336</v>
      </c>
      <c r="M26" s="6">
        <f>SUM($E19:M19)</f>
        <v>378</v>
      </c>
      <c r="N26" s="6">
        <f>SUM($E19:N19)</f>
        <v>420</v>
      </c>
      <c r="O26" s="6">
        <f>SUM($E19:O19)</f>
        <v>462</v>
      </c>
      <c r="P26" s="6">
        <f>SUM($E19:P19)</f>
        <v>504</v>
      </c>
    </row>
    <row r="27" spans="3:18">
      <c r="D27" s="4" t="str">
        <f>D20</f>
        <v>Actual 25/26</v>
      </c>
      <c r="E27" s="6">
        <f>SUM($E20:E20)</f>
        <v>41</v>
      </c>
      <c r="F27" s="6">
        <f>SUM($E20:F20)</f>
        <v>82</v>
      </c>
      <c r="G27" s="6">
        <f>SUM($E20:G20)</f>
        <v>123</v>
      </c>
      <c r="H27" s="6">
        <f>SUM($E20:H20)</f>
        <v>164</v>
      </c>
      <c r="I27" s="6">
        <f>SUM($E20:I20)</f>
        <v>205</v>
      </c>
      <c r="J27" s="6">
        <f>SUM($E20:J20)</f>
        <v>246</v>
      </c>
      <c r="K27" s="6">
        <f>SUM($E20:K20)</f>
        <v>288</v>
      </c>
      <c r="L27" s="6">
        <f>SUM($E20:L20)</f>
        <v>330</v>
      </c>
      <c r="M27" s="6">
        <f>SUM($E20:M20)</f>
        <v>330</v>
      </c>
      <c r="N27" s="6">
        <f>SUM($E20:N20)</f>
        <v>330</v>
      </c>
      <c r="O27" s="6">
        <f>SUM($E20:O20)</f>
        <v>330</v>
      </c>
      <c r="P27" s="6">
        <f>SUM($E20:P20)</f>
        <v>330</v>
      </c>
    </row>
    <row r="28" spans="3:18">
      <c r="D28" s="4" t="str">
        <f>D21</f>
        <v>Difference</v>
      </c>
      <c r="E28" s="6">
        <f>SUM($E21:E21)</f>
        <v>-1</v>
      </c>
      <c r="F28" s="6">
        <f>SUM($E21:F21)</f>
        <v>-2</v>
      </c>
      <c r="G28" s="6">
        <f>SUM($E21:G21)</f>
        <v>-3</v>
      </c>
      <c r="H28" s="6">
        <f>SUM($E21:H21)</f>
        <v>-4</v>
      </c>
      <c r="I28" s="6">
        <f>SUM($E21:I21)</f>
        <v>-5</v>
      </c>
      <c r="J28" s="6">
        <f>SUM($E21:J21)</f>
        <v>-6</v>
      </c>
      <c r="K28" s="6">
        <f>SUM($E21:K21)</f>
        <v>-6</v>
      </c>
      <c r="L28" s="6">
        <f>SUM($E21:L21)</f>
        <v>-6</v>
      </c>
      <c r="M28" s="6">
        <f>SUM($E21:M21)</f>
        <v>-6</v>
      </c>
      <c r="N28" s="6">
        <f>SUM($E21:N21)</f>
        <v>-6</v>
      </c>
      <c r="O28" s="6">
        <f>SUM($E21:O21)</f>
        <v>-6</v>
      </c>
      <c r="P28" s="6">
        <f>SUM($E21:P21)</f>
        <v>-6</v>
      </c>
      <c r="R28" s="4" t="e">
        <f>$C$1=#REF!</f>
        <v>#REF!</v>
      </c>
    </row>
    <row r="29" spans="3:18">
      <c r="D29" s="4" t="str">
        <f>D22</f>
        <v>% realisation</v>
      </c>
      <c r="E29" s="10">
        <f t="shared" ref="E29:P29" si="3">E27/E26</f>
        <v>0.97619047619047616</v>
      </c>
      <c r="F29" s="10">
        <f t="shared" si="3"/>
        <v>0.97619047619047616</v>
      </c>
      <c r="G29" s="10">
        <f t="shared" si="3"/>
        <v>0.97619047619047616</v>
      </c>
      <c r="H29" s="10">
        <f t="shared" si="3"/>
        <v>0.97619047619047616</v>
      </c>
      <c r="I29" s="10">
        <f t="shared" si="3"/>
        <v>0.97619047619047616</v>
      </c>
      <c r="J29" s="10">
        <f t="shared" si="3"/>
        <v>0.97619047619047616</v>
      </c>
      <c r="K29" s="10">
        <f t="shared" si="3"/>
        <v>0.97959183673469385</v>
      </c>
      <c r="L29" s="10">
        <f t="shared" si="3"/>
        <v>0.9821428571428571</v>
      </c>
      <c r="M29" s="10">
        <f t="shared" si="3"/>
        <v>0.87301587301587302</v>
      </c>
      <c r="N29" s="10">
        <f t="shared" si="3"/>
        <v>0.7857142857142857</v>
      </c>
      <c r="O29" s="10">
        <f t="shared" si="3"/>
        <v>0.7142857142857143</v>
      </c>
      <c r="P29" s="10">
        <f t="shared" si="3"/>
        <v>0.65476190476190477</v>
      </c>
      <c r="R29" s="4" t="e">
        <f>$C$1=#REF!</f>
        <v>#REF!</v>
      </c>
    </row>
    <row r="30" spans="3:18">
      <c r="D30" s="4" t="str">
        <f>'KPI 1a'!D30</f>
        <v>Actual 24/25</v>
      </c>
      <c r="E30" s="6">
        <f>SUM($E23:E23)</f>
        <v>41</v>
      </c>
      <c r="F30" s="6">
        <f>SUM($E23:F23)</f>
        <v>82</v>
      </c>
      <c r="G30" s="6">
        <f>SUM($E23:G23)</f>
        <v>123</v>
      </c>
      <c r="H30" s="6">
        <f>SUM($E23:H23)</f>
        <v>164</v>
      </c>
      <c r="I30" s="6">
        <f>SUM($E23:I23)</f>
        <v>205</v>
      </c>
      <c r="J30" s="6">
        <f>SUM($E23:J23)</f>
        <v>246</v>
      </c>
      <c r="K30" s="6">
        <f>SUM($E23:K23)</f>
        <v>287</v>
      </c>
      <c r="L30" s="6">
        <f>SUM($E23:L23)</f>
        <v>328</v>
      </c>
      <c r="M30" s="6">
        <f>SUM($E23:M23)</f>
        <v>369</v>
      </c>
      <c r="N30" s="6">
        <f>SUM($E23:N23)</f>
        <v>410</v>
      </c>
      <c r="O30" s="6">
        <f>SUM($E23:O23)</f>
        <v>451</v>
      </c>
      <c r="P30" s="6">
        <f>SUM($E23:P23)</f>
        <v>492</v>
      </c>
      <c r="R30" s="4" t="e">
        <f>$C$1=#REF!</f>
        <v>#REF!</v>
      </c>
    </row>
  </sheetData>
  <mergeCells count="3">
    <mergeCell ref="C1:F1"/>
    <mergeCell ref="J4:Q8"/>
    <mergeCell ref="J10:Q15"/>
  </mergeCells>
  <conditionalFormatting sqref="C3">
    <cfRule type="expression" dxfId="50" priority="2">
      <formula>S4&lt;S6</formula>
    </cfRule>
  </conditionalFormatting>
  <conditionalFormatting sqref="C4">
    <cfRule type="expression" dxfId="49" priority="1">
      <formula>AND(S4&gt;=S6,S4&lt;S5)</formula>
    </cfRule>
  </conditionalFormatting>
  <conditionalFormatting sqref="C5">
    <cfRule type="expression" dxfId="48" priority="3">
      <formula>S4&gt;=S5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82401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3">
    <tabColor rgb="FFFFC000"/>
  </sheetPr>
  <dimension ref="A1:S30"/>
  <sheetViews>
    <sheetView zoomScale="90" zoomScaleNormal="90" zoomScalePageLayoutView="90" workbookViewId="0">
      <pane ySplit="2" topLeftCell="A3" activePane="bottomLeft" state="frozen"/>
      <selection activeCell="G24" sqref="G24"/>
      <selection pane="bottomLeft" activeCell="L1" sqref="L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33.1796875" style="4" customWidth="1"/>
    <col min="5" max="16" width="11.1796875" style="4" customWidth="1"/>
    <col min="17" max="17" width="11" style="4" bestFit="1" customWidth="1"/>
    <col min="18" max="18" width="9.1796875" style="4" customWidth="1"/>
    <col min="19" max="19" width="11" style="4" bestFit="1" customWidth="1"/>
    <col min="20" max="16384" width="9.1796875" style="4"/>
  </cols>
  <sheetData>
    <row r="1" spans="1:19" ht="39.65" customHeight="1">
      <c r="A1" s="5" t="s">
        <v>5</v>
      </c>
      <c r="B1" s="5" t="str">
        <f>+'Dashboard Production Quality'!A170</f>
        <v>20g</v>
      </c>
      <c r="C1" s="214" t="str">
        <f>+'Dashboard Production Quality'!B170</f>
        <v>Number of tests compared to budget, consumer, chemical</v>
      </c>
      <c r="D1" s="214"/>
      <c r="E1" s="214"/>
      <c r="F1" s="214"/>
      <c r="G1" s="4" t="s">
        <v>11</v>
      </c>
      <c r="I1" s="13">
        <f>INDEX(E18:P18,Actual_month)</f>
        <v>46054</v>
      </c>
      <c r="L1" s="16" t="s">
        <v>22</v>
      </c>
      <c r="R1" s="6"/>
    </row>
    <row r="2" spans="1:19">
      <c r="A2" s="4" t="s">
        <v>15</v>
      </c>
      <c r="C2" s="4" t="str">
        <f>+'Dashboard Production Quality'!C166</f>
        <v>#</v>
      </c>
      <c r="R2" s="7"/>
    </row>
    <row r="3" spans="1:19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6">
        <f>INDEX(E27:P27,Actual_month)</f>
        <v>2533</v>
      </c>
    </row>
    <row r="5" spans="1:19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6">
        <f>INDEX(E26:P26,Actual_month)</f>
        <v>2496</v>
      </c>
    </row>
    <row r="6" spans="1:19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6">
        <f>+S5*R6</f>
        <v>2246.4</v>
      </c>
    </row>
    <row r="7" spans="1:19">
      <c r="J7" s="199"/>
      <c r="K7" s="200"/>
      <c r="L7" s="200"/>
      <c r="M7" s="200"/>
      <c r="N7" s="200"/>
      <c r="O7" s="200"/>
      <c r="P7" s="200"/>
      <c r="Q7" s="201"/>
    </row>
    <row r="8" spans="1:19" ht="15" thickBot="1">
      <c r="J8" s="202"/>
      <c r="K8" s="203"/>
      <c r="L8" s="203"/>
      <c r="M8" s="203"/>
      <c r="N8" s="203"/>
      <c r="O8" s="203"/>
      <c r="P8" s="203"/>
      <c r="Q8" s="204"/>
    </row>
    <row r="9" spans="1:19" ht="15" thickBot="1">
      <c r="J9" s="4" t="s">
        <v>14</v>
      </c>
    </row>
    <row r="10" spans="1:19">
      <c r="J10" s="196"/>
      <c r="K10" s="197"/>
      <c r="L10" s="197"/>
      <c r="M10" s="197"/>
      <c r="N10" s="197"/>
      <c r="O10" s="197"/>
      <c r="P10" s="197"/>
      <c r="Q10" s="198"/>
    </row>
    <row r="11" spans="1:19">
      <c r="J11" s="199"/>
      <c r="K11" s="200"/>
      <c r="L11" s="200"/>
      <c r="M11" s="200"/>
      <c r="N11" s="200"/>
      <c r="O11" s="200"/>
      <c r="P11" s="200"/>
      <c r="Q11" s="201"/>
    </row>
    <row r="12" spans="1:19">
      <c r="J12" s="199"/>
      <c r="K12" s="200"/>
      <c r="L12" s="200"/>
      <c r="M12" s="200"/>
      <c r="N12" s="200"/>
      <c r="O12" s="200"/>
      <c r="P12" s="200"/>
      <c r="Q12" s="201"/>
    </row>
    <row r="13" spans="1:19">
      <c r="J13" s="199"/>
      <c r="K13" s="200"/>
      <c r="L13" s="200"/>
      <c r="M13" s="200"/>
      <c r="N13" s="200"/>
      <c r="O13" s="200"/>
      <c r="P13" s="200"/>
      <c r="Q13" s="201"/>
    </row>
    <row r="14" spans="1:19">
      <c r="J14" s="199"/>
      <c r="K14" s="200"/>
      <c r="L14" s="200"/>
      <c r="M14" s="200"/>
      <c r="N14" s="200"/>
      <c r="O14" s="200"/>
      <c r="P14" s="200"/>
      <c r="Q14" s="201"/>
    </row>
    <row r="15" spans="1:19" ht="15" thickBot="1">
      <c r="J15" s="202"/>
      <c r="K15" s="203"/>
      <c r="L15" s="203"/>
      <c r="M15" s="203"/>
      <c r="N15" s="203"/>
      <c r="O15" s="203"/>
      <c r="P15" s="203"/>
      <c r="Q15" s="204"/>
    </row>
    <row r="18" spans="3:18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 t="s">
        <v>0</v>
      </c>
    </row>
    <row r="19" spans="3:18">
      <c r="D19" s="4" t="str">
        <f>'KPI 1a'!D19</f>
        <v>Budget 25/26</v>
      </c>
      <c r="E19" s="6">
        <f>Budget2526!E157</f>
        <v>312</v>
      </c>
      <c r="F19" s="6">
        <f>Budget2526!F157</f>
        <v>312</v>
      </c>
      <c r="G19" s="6">
        <f>Budget2526!G157</f>
        <v>312</v>
      </c>
      <c r="H19" s="6">
        <f>Budget2526!H157</f>
        <v>312</v>
      </c>
      <c r="I19" s="6">
        <f>Budget2526!I157</f>
        <v>312</v>
      </c>
      <c r="J19" s="6">
        <f>Budget2526!J157</f>
        <v>312</v>
      </c>
      <c r="K19" s="6">
        <f>Budget2526!K157</f>
        <v>312</v>
      </c>
      <c r="L19" s="6">
        <f>Budget2526!L157</f>
        <v>312</v>
      </c>
      <c r="M19" s="6">
        <f>Budget2526!M157</f>
        <v>312</v>
      </c>
      <c r="N19" s="6">
        <f>Budget2526!N157</f>
        <v>312</v>
      </c>
      <c r="O19" s="6">
        <f>Budget2526!O157</f>
        <v>312</v>
      </c>
      <c r="P19" s="6">
        <f>Budget2526!P157</f>
        <v>312</v>
      </c>
      <c r="Q19" s="6"/>
    </row>
    <row r="20" spans="3:18">
      <c r="D20" s="4" t="str">
        <f>'KPI 1a'!D20</f>
        <v>Actual 25/26</v>
      </c>
      <c r="E20" s="6">
        <f>'ACTUAL 2526'!D157</f>
        <v>306</v>
      </c>
      <c r="F20" s="6">
        <f>'ACTUAL 2526'!E157</f>
        <v>306</v>
      </c>
      <c r="G20" s="6">
        <f>'ACTUAL 2526'!F157</f>
        <v>306</v>
      </c>
      <c r="H20" s="6">
        <f>'ACTUAL 2526'!G157</f>
        <v>306</v>
      </c>
      <c r="I20" s="6">
        <f>'ACTUAL 2526'!H157</f>
        <v>306</v>
      </c>
      <c r="J20" s="6">
        <f>'ACTUAL 2526'!I157</f>
        <v>306</v>
      </c>
      <c r="K20" s="6">
        <f>'ACTUAL 2526'!J157</f>
        <v>346</v>
      </c>
      <c r="L20" s="6">
        <f>'ACTUAL 2526'!K157</f>
        <v>351</v>
      </c>
      <c r="M20" s="6">
        <f>'ACTUAL 2526'!L157</f>
        <v>0</v>
      </c>
      <c r="N20" s="6">
        <f>'ACTUAL 2526'!M157</f>
        <v>0</v>
      </c>
      <c r="O20" s="6">
        <f>'ACTUAL 2526'!N157</f>
        <v>0</v>
      </c>
      <c r="P20" s="6">
        <f>'ACTUAL 2526'!O157</f>
        <v>0</v>
      </c>
      <c r="Q20" s="6"/>
    </row>
    <row r="21" spans="3:18">
      <c r="D21" s="4" t="str">
        <f>'KPI 1a'!D21</f>
        <v>Difference</v>
      </c>
      <c r="E21" s="6">
        <f>IF(E20=0,0,E20-E19)</f>
        <v>-6</v>
      </c>
      <c r="F21" s="6">
        <f t="shared" ref="F21:P21" si="0">IF(F20=0,0,F20-F19)</f>
        <v>-6</v>
      </c>
      <c r="G21" s="6">
        <f t="shared" si="0"/>
        <v>-6</v>
      </c>
      <c r="H21" s="6">
        <f t="shared" si="0"/>
        <v>-6</v>
      </c>
      <c r="I21" s="6">
        <f t="shared" si="0"/>
        <v>-6</v>
      </c>
      <c r="J21" s="6">
        <f t="shared" si="0"/>
        <v>-6</v>
      </c>
      <c r="K21" s="6">
        <f t="shared" si="0"/>
        <v>34</v>
      </c>
      <c r="L21" s="6">
        <f t="shared" si="0"/>
        <v>39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/>
    </row>
    <row r="22" spans="3:18">
      <c r="D22" s="4" t="str">
        <f>'KPI 1a'!D22</f>
        <v>% realisation</v>
      </c>
      <c r="E22" s="10">
        <f>E20/E19</f>
        <v>0.98076923076923073</v>
      </c>
      <c r="F22" s="10">
        <f t="shared" ref="F22:P22" si="1">F20/F19</f>
        <v>0.98076923076923073</v>
      </c>
      <c r="G22" s="10">
        <f t="shared" si="1"/>
        <v>0.98076923076923073</v>
      </c>
      <c r="H22" s="10">
        <f t="shared" si="1"/>
        <v>0.98076923076923073</v>
      </c>
      <c r="I22" s="10">
        <f t="shared" si="1"/>
        <v>0.98076923076923073</v>
      </c>
      <c r="J22" s="10">
        <f t="shared" si="1"/>
        <v>0.98076923076923073</v>
      </c>
      <c r="K22" s="10">
        <f t="shared" si="1"/>
        <v>1.108974358974359</v>
      </c>
      <c r="L22" s="10">
        <f t="shared" si="1"/>
        <v>1.125</v>
      </c>
      <c r="M22" s="10">
        <f t="shared" si="1"/>
        <v>0</v>
      </c>
      <c r="N22" s="10">
        <f t="shared" si="1"/>
        <v>0</v>
      </c>
      <c r="O22" s="10">
        <f t="shared" si="1"/>
        <v>0</v>
      </c>
      <c r="P22" s="10">
        <f t="shared" si="1"/>
        <v>0</v>
      </c>
    </row>
    <row r="23" spans="3:18">
      <c r="D23" s="4" t="str">
        <f>'KPI 1a'!D23</f>
        <v>Actual 24/25</v>
      </c>
      <c r="E23" s="6">
        <f>Actual2425!D148</f>
        <v>306</v>
      </c>
      <c r="F23" s="6">
        <f>Actual2425!E148</f>
        <v>306</v>
      </c>
      <c r="G23" s="6">
        <f>Actual2425!F148</f>
        <v>306</v>
      </c>
      <c r="H23" s="6">
        <f>Actual2425!G148</f>
        <v>306</v>
      </c>
      <c r="I23" s="6">
        <f>Actual2425!H148</f>
        <v>306</v>
      </c>
      <c r="J23" s="6">
        <f>Actual2425!I148</f>
        <v>306</v>
      </c>
      <c r="K23" s="6">
        <f>Actual2425!J148</f>
        <v>306</v>
      </c>
      <c r="L23" s="6">
        <f>Actual2425!K148</f>
        <v>306</v>
      </c>
      <c r="M23" s="6">
        <f>Actual2425!L148</f>
        <v>306</v>
      </c>
      <c r="N23" s="6">
        <f>Actual2425!M148</f>
        <v>306</v>
      </c>
      <c r="O23" s="6">
        <f>Actual2425!N148</f>
        <v>306</v>
      </c>
      <c r="P23" s="6">
        <f>Actual2425!O148</f>
        <v>306</v>
      </c>
      <c r="Q23" s="6"/>
    </row>
    <row r="25" spans="3:18">
      <c r="C25" s="8" t="s">
        <v>4</v>
      </c>
      <c r="E25" s="12">
        <f>E18</f>
        <v>45839</v>
      </c>
      <c r="F25" s="12">
        <f t="shared" ref="F25:P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</row>
    <row r="26" spans="3:18">
      <c r="D26" s="4" t="str">
        <f>D19</f>
        <v>Budget 25/26</v>
      </c>
      <c r="E26" s="6">
        <f>SUM($E19:E19)</f>
        <v>312</v>
      </c>
      <c r="F26" s="6">
        <f>SUM($E19:F19)</f>
        <v>624</v>
      </c>
      <c r="G26" s="6">
        <f>SUM($E19:G19)</f>
        <v>936</v>
      </c>
      <c r="H26" s="6">
        <f>SUM($E19:H19)</f>
        <v>1248</v>
      </c>
      <c r="I26" s="6">
        <f>SUM($E19:I19)</f>
        <v>1560</v>
      </c>
      <c r="J26" s="6">
        <f>SUM($E19:J19)</f>
        <v>1872</v>
      </c>
      <c r="K26" s="6">
        <f>SUM($E19:K19)</f>
        <v>2184</v>
      </c>
      <c r="L26" s="6">
        <f>SUM($E19:L19)</f>
        <v>2496</v>
      </c>
      <c r="M26" s="6">
        <f>SUM($E19:M19)</f>
        <v>2808</v>
      </c>
      <c r="N26" s="6">
        <f>SUM($E19:N19)</f>
        <v>3120</v>
      </c>
      <c r="O26" s="6">
        <f>SUM($E19:O19)</f>
        <v>3432</v>
      </c>
      <c r="P26" s="6">
        <f>SUM($E19:P19)</f>
        <v>3744</v>
      </c>
    </row>
    <row r="27" spans="3:18">
      <c r="D27" s="4" t="str">
        <f>D20</f>
        <v>Actual 25/26</v>
      </c>
      <c r="E27" s="6">
        <f>SUM($E20:E20)</f>
        <v>306</v>
      </c>
      <c r="F27" s="6">
        <f>SUM($E20:F20)</f>
        <v>612</v>
      </c>
      <c r="G27" s="6">
        <f>SUM($E20:G20)</f>
        <v>918</v>
      </c>
      <c r="H27" s="6">
        <f>SUM($E20:H20)</f>
        <v>1224</v>
      </c>
      <c r="I27" s="6">
        <f>SUM($E20:I20)</f>
        <v>1530</v>
      </c>
      <c r="J27" s="6">
        <f>SUM($E20:J20)</f>
        <v>1836</v>
      </c>
      <c r="K27" s="6">
        <f>SUM($E20:K20)</f>
        <v>2182</v>
      </c>
      <c r="L27" s="6">
        <f>SUM($E20:L20)</f>
        <v>2533</v>
      </c>
      <c r="M27" s="6">
        <f>SUM($E20:M20)</f>
        <v>2533</v>
      </c>
      <c r="N27" s="6">
        <f>SUM($E20:N20)</f>
        <v>2533</v>
      </c>
      <c r="O27" s="6">
        <f>SUM($E20:O20)</f>
        <v>2533</v>
      </c>
      <c r="P27" s="6">
        <f>SUM($E20:P20)</f>
        <v>2533</v>
      </c>
    </row>
    <row r="28" spans="3:18">
      <c r="D28" s="4" t="str">
        <f>D21</f>
        <v>Difference</v>
      </c>
      <c r="E28" s="6">
        <f>SUM($E21:E21)</f>
        <v>-6</v>
      </c>
      <c r="F28" s="6">
        <f>SUM($E21:F21)</f>
        <v>-12</v>
      </c>
      <c r="G28" s="6">
        <f>SUM($E21:G21)</f>
        <v>-18</v>
      </c>
      <c r="H28" s="6">
        <f>SUM($E21:H21)</f>
        <v>-24</v>
      </c>
      <c r="I28" s="6">
        <f>SUM($E21:I21)</f>
        <v>-30</v>
      </c>
      <c r="J28" s="6">
        <f>SUM($E21:J21)</f>
        <v>-36</v>
      </c>
      <c r="K28" s="6">
        <f>SUM($E21:K21)</f>
        <v>-2</v>
      </c>
      <c r="L28" s="6">
        <f>SUM($E21:L21)</f>
        <v>37</v>
      </c>
      <c r="M28" s="6">
        <f>SUM($E21:M21)</f>
        <v>37</v>
      </c>
      <c r="N28" s="6">
        <f>SUM($E21:N21)</f>
        <v>37</v>
      </c>
      <c r="O28" s="6">
        <f>SUM($E21:O21)</f>
        <v>37</v>
      </c>
      <c r="P28" s="6">
        <f>SUM($E21:P21)</f>
        <v>37</v>
      </c>
    </row>
    <row r="29" spans="3:18">
      <c r="D29" s="4" t="str">
        <f>D22</f>
        <v>% realisation</v>
      </c>
      <c r="E29" s="10">
        <f t="shared" ref="E29:P29" si="3">E27/E26</f>
        <v>0.98076923076923073</v>
      </c>
      <c r="F29" s="10">
        <f t="shared" si="3"/>
        <v>0.98076923076923073</v>
      </c>
      <c r="G29" s="10">
        <f t="shared" si="3"/>
        <v>0.98076923076923073</v>
      </c>
      <c r="H29" s="10">
        <f t="shared" si="3"/>
        <v>0.98076923076923073</v>
      </c>
      <c r="I29" s="10">
        <f t="shared" si="3"/>
        <v>0.98076923076923073</v>
      </c>
      <c r="J29" s="10">
        <f t="shared" si="3"/>
        <v>0.98076923076923073</v>
      </c>
      <c r="K29" s="10">
        <f t="shared" si="3"/>
        <v>0.99908424908424909</v>
      </c>
      <c r="L29" s="10">
        <f t="shared" si="3"/>
        <v>1.0148237179487178</v>
      </c>
      <c r="M29" s="10">
        <f t="shared" si="3"/>
        <v>0.90206552706552712</v>
      </c>
      <c r="N29" s="10">
        <f t="shared" si="3"/>
        <v>0.81185897435897436</v>
      </c>
      <c r="O29" s="10">
        <f t="shared" si="3"/>
        <v>0.73805361305361306</v>
      </c>
      <c r="P29" s="10">
        <f t="shared" si="3"/>
        <v>0.67654914529914534</v>
      </c>
      <c r="R29" s="4" t="e">
        <f>$C$1=#REF!</f>
        <v>#REF!</v>
      </c>
    </row>
    <row r="30" spans="3:18">
      <c r="D30" s="4" t="str">
        <f>'KPI 1a'!D30</f>
        <v>Actual 24/25</v>
      </c>
      <c r="E30" s="6">
        <f>SUM($E23:E23)</f>
        <v>306</v>
      </c>
      <c r="F30" s="6">
        <f>SUM($E23:F23)</f>
        <v>612</v>
      </c>
      <c r="G30" s="6">
        <f>SUM($E23:G23)</f>
        <v>918</v>
      </c>
      <c r="H30" s="6">
        <f>SUM($E23:H23)</f>
        <v>1224</v>
      </c>
      <c r="I30" s="6">
        <f>SUM($E23:I23)</f>
        <v>1530</v>
      </c>
      <c r="J30" s="6">
        <f>SUM($E23:J23)</f>
        <v>1836</v>
      </c>
      <c r="K30" s="6">
        <f>SUM($E23:K23)</f>
        <v>2142</v>
      </c>
      <c r="L30" s="6">
        <f>SUM($E23:L23)</f>
        <v>2448</v>
      </c>
      <c r="M30" s="6">
        <f>SUM($E23:M23)</f>
        <v>2754</v>
      </c>
      <c r="N30" s="6">
        <f>SUM($E23:N23)</f>
        <v>3060</v>
      </c>
      <c r="O30" s="6">
        <f>SUM($E23:O23)</f>
        <v>3366</v>
      </c>
      <c r="P30" s="6">
        <f>SUM($E23:P23)</f>
        <v>3672</v>
      </c>
      <c r="R30" s="4" t="e">
        <f>$C$1=#REF!</f>
        <v>#REF!</v>
      </c>
    </row>
  </sheetData>
  <mergeCells count="3">
    <mergeCell ref="C1:F1"/>
    <mergeCell ref="J4:Q8"/>
    <mergeCell ref="J10:Q15"/>
  </mergeCells>
  <conditionalFormatting sqref="C3">
    <cfRule type="expression" dxfId="47" priority="2">
      <formula>S4&lt;S6</formula>
    </cfRule>
  </conditionalFormatting>
  <conditionalFormatting sqref="C4">
    <cfRule type="expression" dxfId="46" priority="1">
      <formula>AND(S4&gt;=S6,S4&lt;S5)</formula>
    </cfRule>
  </conditionalFormatting>
  <conditionalFormatting sqref="C5">
    <cfRule type="expression" dxfId="45" priority="3">
      <formula>S4&gt;=S5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83425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4">
    <tabColor rgb="FFFFC000"/>
  </sheetPr>
  <dimension ref="A1:S30"/>
  <sheetViews>
    <sheetView zoomScale="90" zoomScaleNormal="90" zoomScalePageLayoutView="90" workbookViewId="0">
      <pane ySplit="2" topLeftCell="A15" activePane="bottomLeft" state="frozen"/>
      <selection activeCell="G24" sqref="G24"/>
      <selection pane="bottomLeft" activeCell="L1" sqref="L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8.1796875" style="4" customWidth="1"/>
    <col min="5" max="16" width="11.1796875" style="4" customWidth="1"/>
    <col min="17" max="17" width="11" style="4" bestFit="1" customWidth="1"/>
    <col min="18" max="18" width="9.1796875" style="4" customWidth="1"/>
    <col min="19" max="19" width="11" style="4" bestFit="1" customWidth="1"/>
    <col min="20" max="16384" width="9.1796875" style="4"/>
  </cols>
  <sheetData>
    <row r="1" spans="1:19" ht="39.65" customHeight="1">
      <c r="A1" s="5" t="s">
        <v>5</v>
      </c>
      <c r="B1" s="5" t="str">
        <f>+'Dashboard Production Quality'!A171</f>
        <v>20h</v>
      </c>
      <c r="C1" s="214" t="str">
        <f>+'Dashboard Production Quality'!B171</f>
        <v>Number of tests compared to budget, consumer, biological</v>
      </c>
      <c r="D1" s="214"/>
      <c r="E1" s="214"/>
      <c r="F1" s="214"/>
      <c r="G1" s="4" t="s">
        <v>11</v>
      </c>
      <c r="I1" s="13">
        <f>INDEX(E18:P18,Actual_month)</f>
        <v>46054</v>
      </c>
      <c r="L1" s="16" t="s">
        <v>22</v>
      </c>
      <c r="R1" s="6"/>
    </row>
    <row r="2" spans="1:19">
      <c r="A2" s="4" t="s">
        <v>15</v>
      </c>
      <c r="C2" s="4" t="str">
        <f>+'Dashboard Production Quality'!C167</f>
        <v>#</v>
      </c>
      <c r="R2" s="7"/>
    </row>
    <row r="3" spans="1:19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6">
        <f>INDEX(E27:P27,Actual_month)</f>
        <v>960</v>
      </c>
    </row>
    <row r="5" spans="1:19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6">
        <f>INDEX(E26:P26,Actual_month)</f>
        <v>1072</v>
      </c>
    </row>
    <row r="6" spans="1:19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6">
        <f>+S5*R6</f>
        <v>964.80000000000007</v>
      </c>
    </row>
    <row r="7" spans="1:19">
      <c r="J7" s="199"/>
      <c r="K7" s="200"/>
      <c r="L7" s="200"/>
      <c r="M7" s="200"/>
      <c r="N7" s="200"/>
      <c r="O7" s="200"/>
      <c r="P7" s="200"/>
      <c r="Q7" s="201"/>
    </row>
    <row r="8" spans="1:19" ht="15" thickBot="1">
      <c r="J8" s="202"/>
      <c r="K8" s="203"/>
      <c r="L8" s="203"/>
      <c r="M8" s="203"/>
      <c r="N8" s="203"/>
      <c r="O8" s="203"/>
      <c r="P8" s="203"/>
      <c r="Q8" s="204"/>
    </row>
    <row r="9" spans="1:19" ht="15" thickBot="1">
      <c r="J9" s="4" t="s">
        <v>14</v>
      </c>
    </row>
    <row r="10" spans="1:19">
      <c r="J10" s="196"/>
      <c r="K10" s="197"/>
      <c r="L10" s="197"/>
      <c r="M10" s="197"/>
      <c r="N10" s="197"/>
      <c r="O10" s="197"/>
      <c r="P10" s="197"/>
      <c r="Q10" s="198"/>
    </row>
    <row r="11" spans="1:19">
      <c r="J11" s="199"/>
      <c r="K11" s="200"/>
      <c r="L11" s="200"/>
      <c r="M11" s="200"/>
      <c r="N11" s="200"/>
      <c r="O11" s="200"/>
      <c r="P11" s="200"/>
      <c r="Q11" s="201"/>
    </row>
    <row r="12" spans="1:19">
      <c r="J12" s="199"/>
      <c r="K12" s="200"/>
      <c r="L12" s="200"/>
      <c r="M12" s="200"/>
      <c r="N12" s="200"/>
      <c r="O12" s="200"/>
      <c r="P12" s="200"/>
      <c r="Q12" s="201"/>
    </row>
    <row r="13" spans="1:19">
      <c r="J13" s="199"/>
      <c r="K13" s="200"/>
      <c r="L13" s="200"/>
      <c r="M13" s="200"/>
      <c r="N13" s="200"/>
      <c r="O13" s="200"/>
      <c r="P13" s="200"/>
      <c r="Q13" s="201"/>
    </row>
    <row r="14" spans="1:19">
      <c r="J14" s="199"/>
      <c r="K14" s="200"/>
      <c r="L14" s="200"/>
      <c r="M14" s="200"/>
      <c r="N14" s="200"/>
      <c r="O14" s="200"/>
      <c r="P14" s="200"/>
      <c r="Q14" s="201"/>
    </row>
    <row r="15" spans="1:19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 t="s">
        <v>0</v>
      </c>
    </row>
    <row r="19" spans="3:17">
      <c r="D19" s="4" t="str">
        <f>'KPI 1a'!D19</f>
        <v>Budget 25/26</v>
      </c>
      <c r="E19" s="6">
        <f>Budget2526!E158</f>
        <v>134</v>
      </c>
      <c r="F19" s="6">
        <f>Budget2526!F158</f>
        <v>134</v>
      </c>
      <c r="G19" s="6">
        <f>Budget2526!G158</f>
        <v>134</v>
      </c>
      <c r="H19" s="6">
        <f>Budget2526!H158</f>
        <v>134</v>
      </c>
      <c r="I19" s="6">
        <f>Budget2526!I158</f>
        <v>134</v>
      </c>
      <c r="J19" s="6">
        <f>Budget2526!J158</f>
        <v>134</v>
      </c>
      <c r="K19" s="6">
        <f>Budget2526!K158</f>
        <v>134</v>
      </c>
      <c r="L19" s="6">
        <f>Budget2526!L158</f>
        <v>134</v>
      </c>
      <c r="M19" s="6">
        <f>Budget2526!M158</f>
        <v>134</v>
      </c>
      <c r="N19" s="6">
        <f>Budget2526!N158</f>
        <v>134</v>
      </c>
      <c r="O19" s="6">
        <f>Budget2526!O158</f>
        <v>134</v>
      </c>
      <c r="P19" s="6">
        <f>Budget2526!P158</f>
        <v>134</v>
      </c>
      <c r="Q19" s="6"/>
    </row>
    <row r="20" spans="3:17">
      <c r="D20" s="4" t="str">
        <f>'KPI 1a'!D20</f>
        <v>Actual 25/26</v>
      </c>
      <c r="E20" s="6">
        <f>'ACTUAL 2526'!D158</f>
        <v>129</v>
      </c>
      <c r="F20" s="6">
        <f>'ACTUAL 2526'!E158</f>
        <v>129</v>
      </c>
      <c r="G20" s="6">
        <f>'ACTUAL 2526'!F158</f>
        <v>129</v>
      </c>
      <c r="H20" s="6">
        <f>'ACTUAL 2526'!G158</f>
        <v>129</v>
      </c>
      <c r="I20" s="6">
        <f>'ACTUAL 2526'!H158</f>
        <v>129</v>
      </c>
      <c r="J20" s="6">
        <f>'ACTUAL 2526'!I158</f>
        <v>129</v>
      </c>
      <c r="K20" s="6">
        <f>'ACTUAL 2526'!J158</f>
        <v>73</v>
      </c>
      <c r="L20" s="6">
        <f>'ACTUAL 2526'!K158</f>
        <v>113</v>
      </c>
      <c r="M20" s="6">
        <f>'ACTUAL 2526'!L158</f>
        <v>0</v>
      </c>
      <c r="N20" s="6">
        <f>'ACTUAL 2526'!M158</f>
        <v>0</v>
      </c>
      <c r="O20" s="6">
        <f>'ACTUAL 2526'!N158</f>
        <v>0</v>
      </c>
      <c r="P20" s="6">
        <f>'ACTUAL 2526'!O158</f>
        <v>0</v>
      </c>
      <c r="Q20" s="6"/>
    </row>
    <row r="21" spans="3:17">
      <c r="D21" s="4" t="str">
        <f>'KPI 1a'!D21</f>
        <v>Difference</v>
      </c>
      <c r="E21" s="6">
        <f>IF(E20=0,0,E20-E19)</f>
        <v>-5</v>
      </c>
      <c r="F21" s="6">
        <f t="shared" ref="F21:P21" si="0">IF(F20=0,0,F20-F19)</f>
        <v>-5</v>
      </c>
      <c r="G21" s="6">
        <f t="shared" si="0"/>
        <v>-5</v>
      </c>
      <c r="H21" s="6">
        <f t="shared" si="0"/>
        <v>-5</v>
      </c>
      <c r="I21" s="6">
        <f t="shared" si="0"/>
        <v>-5</v>
      </c>
      <c r="J21" s="6">
        <f t="shared" si="0"/>
        <v>-5</v>
      </c>
      <c r="K21" s="6">
        <f t="shared" si="0"/>
        <v>-61</v>
      </c>
      <c r="L21" s="6">
        <f t="shared" si="0"/>
        <v>-21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/>
    </row>
    <row r="22" spans="3:17">
      <c r="D22" s="4" t="str">
        <f>'KPI 1a'!D22</f>
        <v>% realisation</v>
      </c>
      <c r="E22" s="10">
        <f>E20/E19</f>
        <v>0.96268656716417911</v>
      </c>
      <c r="F22" s="10">
        <f t="shared" ref="F22:P22" si="1">F20/F19</f>
        <v>0.96268656716417911</v>
      </c>
      <c r="G22" s="10">
        <f t="shared" si="1"/>
        <v>0.96268656716417911</v>
      </c>
      <c r="H22" s="10">
        <f t="shared" si="1"/>
        <v>0.96268656716417911</v>
      </c>
      <c r="I22" s="10">
        <f t="shared" si="1"/>
        <v>0.96268656716417911</v>
      </c>
      <c r="J22" s="10">
        <f t="shared" si="1"/>
        <v>0.96268656716417911</v>
      </c>
      <c r="K22" s="10">
        <f t="shared" si="1"/>
        <v>0.54477611940298509</v>
      </c>
      <c r="L22" s="10">
        <f t="shared" si="1"/>
        <v>0.84328358208955223</v>
      </c>
      <c r="M22" s="10">
        <f t="shared" si="1"/>
        <v>0</v>
      </c>
      <c r="N22" s="10">
        <f t="shared" si="1"/>
        <v>0</v>
      </c>
      <c r="O22" s="10">
        <f t="shared" si="1"/>
        <v>0</v>
      </c>
      <c r="P22" s="10">
        <f t="shared" si="1"/>
        <v>0</v>
      </c>
    </row>
    <row r="23" spans="3:17">
      <c r="D23" s="4" t="str">
        <f>'KPI 1a'!D23</f>
        <v>Actual 24/25</v>
      </c>
      <c r="E23" s="6">
        <f>Actual2425!D149</f>
        <v>129</v>
      </c>
      <c r="F23" s="6">
        <f>Actual2425!E149</f>
        <v>129</v>
      </c>
      <c r="G23" s="6">
        <f>Actual2425!F149</f>
        <v>129</v>
      </c>
      <c r="H23" s="6">
        <f>Actual2425!G149</f>
        <v>129</v>
      </c>
      <c r="I23" s="6">
        <f>Actual2425!H149</f>
        <v>129</v>
      </c>
      <c r="J23" s="6">
        <f>Actual2425!I149</f>
        <v>129</v>
      </c>
      <c r="K23" s="6">
        <f>Actual2425!J149</f>
        <v>129</v>
      </c>
      <c r="L23" s="6">
        <f>Actual2425!K149</f>
        <v>129</v>
      </c>
      <c r="M23" s="6">
        <f>Actual2425!L149</f>
        <v>129</v>
      </c>
      <c r="N23" s="6">
        <f>Actual2425!M149</f>
        <v>129</v>
      </c>
      <c r="O23" s="6">
        <f>Actual2425!N149</f>
        <v>129</v>
      </c>
      <c r="P23" s="6">
        <f>Actual2425!O149</f>
        <v>129</v>
      </c>
      <c r="Q23" s="6"/>
    </row>
    <row r="25" spans="3:17">
      <c r="C25" s="8" t="s">
        <v>4</v>
      </c>
      <c r="E25" s="12">
        <f>E18</f>
        <v>45839</v>
      </c>
      <c r="F25" s="12">
        <f t="shared" ref="F25:P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</row>
    <row r="26" spans="3:17">
      <c r="D26" s="4" t="str">
        <f>D19</f>
        <v>Budget 25/26</v>
      </c>
      <c r="E26" s="6">
        <f>SUM($E19:E19)</f>
        <v>134</v>
      </c>
      <c r="F26" s="6">
        <f>SUM($E19:F19)</f>
        <v>268</v>
      </c>
      <c r="G26" s="6">
        <f>SUM($E19:G19)</f>
        <v>402</v>
      </c>
      <c r="H26" s="6">
        <f>SUM($E19:H19)</f>
        <v>536</v>
      </c>
      <c r="I26" s="6">
        <f>SUM($E19:I19)</f>
        <v>670</v>
      </c>
      <c r="J26" s="6">
        <f>SUM($E19:J19)</f>
        <v>804</v>
      </c>
      <c r="K26" s="6">
        <f>SUM($E19:K19)</f>
        <v>938</v>
      </c>
      <c r="L26" s="6">
        <f>SUM($E19:L19)</f>
        <v>1072</v>
      </c>
      <c r="M26" s="6">
        <f>SUM($E19:M19)</f>
        <v>1206</v>
      </c>
      <c r="N26" s="6">
        <f>SUM($E19:N19)</f>
        <v>1340</v>
      </c>
      <c r="O26" s="6">
        <f>SUM($E19:O19)</f>
        <v>1474</v>
      </c>
      <c r="P26" s="6">
        <f>SUM($E19:P19)</f>
        <v>1608</v>
      </c>
    </row>
    <row r="27" spans="3:17">
      <c r="D27" s="4" t="str">
        <f>D20</f>
        <v>Actual 25/26</v>
      </c>
      <c r="E27" s="6">
        <f>SUM($E20:E20)</f>
        <v>129</v>
      </c>
      <c r="F27" s="6">
        <f>SUM($E20:F20)</f>
        <v>258</v>
      </c>
      <c r="G27" s="6">
        <f>SUM($E20:G20)</f>
        <v>387</v>
      </c>
      <c r="H27" s="6">
        <f>SUM($E20:H20)</f>
        <v>516</v>
      </c>
      <c r="I27" s="6">
        <f>SUM($E20:I20)</f>
        <v>645</v>
      </c>
      <c r="J27" s="6">
        <f>SUM($E20:J20)</f>
        <v>774</v>
      </c>
      <c r="K27" s="6">
        <f>SUM($E20:K20)</f>
        <v>847</v>
      </c>
      <c r="L27" s="6">
        <f>SUM($E20:L20)</f>
        <v>960</v>
      </c>
      <c r="M27" s="6">
        <f>SUM($E20:M20)</f>
        <v>960</v>
      </c>
      <c r="N27" s="6">
        <f>SUM($E20:N20)</f>
        <v>960</v>
      </c>
      <c r="O27" s="6">
        <f>SUM($E20:O20)</f>
        <v>960</v>
      </c>
      <c r="P27" s="6">
        <f>SUM($E20:P20)</f>
        <v>960</v>
      </c>
    </row>
    <row r="28" spans="3:17">
      <c r="D28" s="4" t="str">
        <f>D21</f>
        <v>Difference</v>
      </c>
      <c r="E28" s="6">
        <f>SUM($E21:E21)</f>
        <v>-5</v>
      </c>
      <c r="F28" s="6">
        <f>SUM($E21:F21)</f>
        <v>-10</v>
      </c>
      <c r="G28" s="6">
        <f>SUM($E21:G21)</f>
        <v>-15</v>
      </c>
      <c r="H28" s="6">
        <f>SUM($E21:H21)</f>
        <v>-20</v>
      </c>
      <c r="I28" s="6">
        <f>SUM($E21:I21)</f>
        <v>-25</v>
      </c>
      <c r="J28" s="6">
        <f>SUM($E21:J21)</f>
        <v>-30</v>
      </c>
      <c r="K28" s="6">
        <f>SUM($E21:K21)</f>
        <v>-91</v>
      </c>
      <c r="L28" s="6">
        <f>SUM($E21:L21)</f>
        <v>-112</v>
      </c>
      <c r="M28" s="6">
        <f>SUM($E21:M21)</f>
        <v>-112</v>
      </c>
      <c r="N28" s="6">
        <f>SUM($E21:N21)</f>
        <v>-112</v>
      </c>
      <c r="O28" s="6">
        <f>SUM($E21:O21)</f>
        <v>-112</v>
      </c>
      <c r="P28" s="6">
        <f>SUM($E21:P21)</f>
        <v>-112</v>
      </c>
    </row>
    <row r="29" spans="3:17">
      <c r="D29" s="4" t="str">
        <f>D22</f>
        <v>% realisation</v>
      </c>
      <c r="E29" s="10">
        <f t="shared" ref="E29:P29" si="3">E27/E26</f>
        <v>0.96268656716417911</v>
      </c>
      <c r="F29" s="10">
        <f t="shared" si="3"/>
        <v>0.96268656716417911</v>
      </c>
      <c r="G29" s="10">
        <f t="shared" si="3"/>
        <v>0.96268656716417911</v>
      </c>
      <c r="H29" s="10">
        <f t="shared" si="3"/>
        <v>0.96268656716417911</v>
      </c>
      <c r="I29" s="10">
        <f t="shared" si="3"/>
        <v>0.96268656716417911</v>
      </c>
      <c r="J29" s="10">
        <f t="shared" si="3"/>
        <v>0.96268656716417911</v>
      </c>
      <c r="K29" s="10">
        <f t="shared" si="3"/>
        <v>0.90298507462686572</v>
      </c>
      <c r="L29" s="10">
        <f t="shared" si="3"/>
        <v>0.89552238805970152</v>
      </c>
      <c r="M29" s="10">
        <f t="shared" si="3"/>
        <v>0.79601990049751248</v>
      </c>
      <c r="N29" s="10">
        <f t="shared" si="3"/>
        <v>0.71641791044776115</v>
      </c>
      <c r="O29" s="10">
        <f t="shared" si="3"/>
        <v>0.65128900949796475</v>
      </c>
      <c r="P29" s="10">
        <f t="shared" si="3"/>
        <v>0.59701492537313428</v>
      </c>
    </row>
    <row r="30" spans="3:17">
      <c r="D30" s="4" t="str">
        <f>'KPI 1a'!D30</f>
        <v>Actual 24/25</v>
      </c>
      <c r="E30" s="6">
        <f>SUM($E23:E23)</f>
        <v>129</v>
      </c>
      <c r="F30" s="6">
        <f>SUM($E23:F23)</f>
        <v>258</v>
      </c>
      <c r="G30" s="6">
        <f>SUM($E23:G23)</f>
        <v>387</v>
      </c>
      <c r="H30" s="6">
        <f>SUM($E23:H23)</f>
        <v>516</v>
      </c>
      <c r="I30" s="6">
        <f>SUM($E23:I23)</f>
        <v>645</v>
      </c>
      <c r="J30" s="6">
        <f>SUM($E23:J23)</f>
        <v>774</v>
      </c>
      <c r="K30" s="6">
        <f>SUM($E23:K23)</f>
        <v>903</v>
      </c>
      <c r="L30" s="6">
        <f>SUM($E23:L23)</f>
        <v>1032</v>
      </c>
      <c r="M30" s="6">
        <f>SUM($E23:M23)</f>
        <v>1161</v>
      </c>
      <c r="N30" s="6">
        <f>SUM($E23:N23)</f>
        <v>1290</v>
      </c>
      <c r="O30" s="6">
        <f>SUM($E23:O23)</f>
        <v>1419</v>
      </c>
      <c r="P30" s="6">
        <f>SUM($E23:P23)</f>
        <v>1548</v>
      </c>
    </row>
  </sheetData>
  <mergeCells count="3">
    <mergeCell ref="C1:F1"/>
    <mergeCell ref="J4:Q8"/>
    <mergeCell ref="J10:Q15"/>
  </mergeCells>
  <conditionalFormatting sqref="C3">
    <cfRule type="expression" dxfId="44" priority="2">
      <formula>S4&lt;S6</formula>
    </cfRule>
  </conditionalFormatting>
  <conditionalFormatting sqref="C4">
    <cfRule type="expression" dxfId="43" priority="1">
      <formula>AND(S4&gt;=S6,S4&lt;S5)</formula>
    </cfRule>
  </conditionalFormatting>
  <conditionalFormatting sqref="C5">
    <cfRule type="expression" dxfId="42" priority="3">
      <formula>S4&gt;=S5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84449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7">
    <tabColor rgb="FFFFC000"/>
  </sheetPr>
  <dimension ref="A1:S30"/>
  <sheetViews>
    <sheetView zoomScale="90" zoomScaleNormal="90" zoomScalePageLayoutView="90" workbookViewId="0">
      <pane ySplit="2" topLeftCell="A15" activePane="bottomLeft" state="frozen"/>
      <selection activeCell="G24" sqref="G24"/>
      <selection pane="bottomLeft" activeCell="B2" sqref="B2"/>
    </sheetView>
  </sheetViews>
  <sheetFormatPr defaultColWidth="9.1796875" defaultRowHeight="14.5"/>
  <cols>
    <col min="1" max="1" width="9.1796875" style="4"/>
    <col min="2" max="2" width="5.1796875" style="4" customWidth="1"/>
    <col min="3" max="3" width="6.54296875" style="4" customWidth="1"/>
    <col min="4" max="4" width="40" style="4" customWidth="1"/>
    <col min="5" max="16" width="11.1796875" style="4" customWidth="1"/>
    <col min="17" max="17" width="11" style="4" bestFit="1" customWidth="1"/>
    <col min="18" max="18" width="9.1796875" style="4" customWidth="1"/>
    <col min="19" max="19" width="11" style="4" bestFit="1" customWidth="1"/>
    <col min="20" max="16384" width="9.1796875" style="4"/>
  </cols>
  <sheetData>
    <row r="1" spans="1:19" ht="39.65" customHeight="1">
      <c r="A1" s="5" t="s">
        <v>5</v>
      </c>
      <c r="B1" s="5" t="str">
        <f>+'Dashboard Production Quality'!A172</f>
        <v>20i</v>
      </c>
      <c r="C1" s="214" t="str">
        <f>+'Dashboard Production Quality'!B172</f>
        <v>% compliance with WHO standards, production, chemical</v>
      </c>
      <c r="D1" s="214"/>
      <c r="E1" s="214"/>
      <c r="F1" s="214"/>
      <c r="G1" s="4" t="s">
        <v>11</v>
      </c>
      <c r="I1" s="13">
        <f>INDEX(E18:P18,Actual_month)</f>
        <v>46054</v>
      </c>
      <c r="L1" s="16" t="s">
        <v>22</v>
      </c>
      <c r="R1" s="6"/>
    </row>
    <row r="2" spans="1:19">
      <c r="A2" s="4" t="s">
        <v>15</v>
      </c>
      <c r="C2" s="4" t="str">
        <f>+'Dashboard Production Quality'!C172</f>
        <v>%</v>
      </c>
      <c r="R2" s="7"/>
    </row>
    <row r="3" spans="1:19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10">
        <f>INDEX(E27:P27,Actual_month)</f>
        <v>0.94630872483221473</v>
      </c>
    </row>
    <row r="5" spans="1:19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10">
        <f>INDEX(E26:P26,Actual_month)</f>
        <v>1</v>
      </c>
    </row>
    <row r="6" spans="1:19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10">
        <f>+S5*R6</f>
        <v>0.9</v>
      </c>
    </row>
    <row r="7" spans="1:19">
      <c r="J7" s="199"/>
      <c r="K7" s="200"/>
      <c r="L7" s="200"/>
      <c r="M7" s="200"/>
      <c r="N7" s="200"/>
      <c r="O7" s="200"/>
      <c r="P7" s="200"/>
      <c r="Q7" s="201"/>
    </row>
    <row r="8" spans="1:19" ht="15" thickBot="1">
      <c r="J8" s="202"/>
      <c r="K8" s="203"/>
      <c r="L8" s="203"/>
      <c r="M8" s="203"/>
      <c r="N8" s="203"/>
      <c r="O8" s="203"/>
      <c r="P8" s="203"/>
      <c r="Q8" s="204"/>
    </row>
    <row r="9" spans="1:19" ht="15" thickBot="1">
      <c r="J9" s="4" t="s">
        <v>14</v>
      </c>
    </row>
    <row r="10" spans="1:19">
      <c r="J10" s="196"/>
      <c r="K10" s="197"/>
      <c r="L10" s="197"/>
      <c r="M10" s="197"/>
      <c r="N10" s="197"/>
      <c r="O10" s="197"/>
      <c r="P10" s="197"/>
      <c r="Q10" s="198"/>
    </row>
    <row r="11" spans="1:19">
      <c r="J11" s="199"/>
      <c r="K11" s="200"/>
      <c r="L11" s="200"/>
      <c r="M11" s="200"/>
      <c r="N11" s="200"/>
      <c r="O11" s="200"/>
      <c r="P11" s="200"/>
      <c r="Q11" s="201"/>
    </row>
    <row r="12" spans="1:19">
      <c r="J12" s="199"/>
      <c r="K12" s="200"/>
      <c r="L12" s="200"/>
      <c r="M12" s="200"/>
      <c r="N12" s="200"/>
      <c r="O12" s="200"/>
      <c r="P12" s="200"/>
      <c r="Q12" s="201"/>
    </row>
    <row r="13" spans="1:19">
      <c r="J13" s="199"/>
      <c r="K13" s="200"/>
      <c r="L13" s="200"/>
      <c r="M13" s="200"/>
      <c r="N13" s="200"/>
      <c r="O13" s="200"/>
      <c r="P13" s="200"/>
      <c r="Q13" s="201"/>
    </row>
    <row r="14" spans="1:19">
      <c r="J14" s="199"/>
      <c r="K14" s="200"/>
      <c r="L14" s="200"/>
      <c r="M14" s="200"/>
      <c r="N14" s="200"/>
      <c r="O14" s="200"/>
      <c r="P14" s="200"/>
      <c r="Q14" s="201"/>
    </row>
    <row r="15" spans="1:19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 t="s">
        <v>0</v>
      </c>
    </row>
    <row r="19" spans="3:17">
      <c r="D19" s="4" t="str">
        <f>'KPI 1a'!D19</f>
        <v>Budget 25/26</v>
      </c>
      <c r="E19" s="10">
        <f>Budget2526!E159</f>
        <v>1</v>
      </c>
      <c r="F19" s="10">
        <f>Budget2526!F159</f>
        <v>1</v>
      </c>
      <c r="G19" s="10">
        <f>Budget2526!G159</f>
        <v>1</v>
      </c>
      <c r="H19" s="10">
        <f>Budget2526!H159</f>
        <v>1</v>
      </c>
      <c r="I19" s="10">
        <f>Budget2526!I159</f>
        <v>1</v>
      </c>
      <c r="J19" s="10">
        <f>Budget2526!J159</f>
        <v>1</v>
      </c>
      <c r="K19" s="10">
        <f>Budget2526!K159</f>
        <v>1</v>
      </c>
      <c r="L19" s="10">
        <f>Budget2526!L159</f>
        <v>1</v>
      </c>
      <c r="M19" s="10">
        <f>Budget2526!M159</f>
        <v>1</v>
      </c>
      <c r="N19" s="10">
        <f>Budget2526!N159</f>
        <v>1</v>
      </c>
      <c r="O19" s="10">
        <f>Budget2526!O159</f>
        <v>1</v>
      </c>
      <c r="P19" s="10">
        <f>Budget2526!P159</f>
        <v>1</v>
      </c>
      <c r="Q19" s="6"/>
    </row>
    <row r="20" spans="3:17">
      <c r="D20" s="4" t="str">
        <f>'KPI 1a'!D20</f>
        <v>Actual 25/26</v>
      </c>
      <c r="E20" s="10">
        <f>'ACTUAL 2526'!D159</f>
        <v>0.98657718120805371</v>
      </c>
      <c r="F20" s="10">
        <f>'ACTUAL 2526'!E159</f>
        <v>0.98657718120805371</v>
      </c>
      <c r="G20" s="10">
        <f>'ACTUAL 2526'!F159</f>
        <v>0.98657718120805371</v>
      </c>
      <c r="H20" s="10">
        <f>'ACTUAL 2526'!G159</f>
        <v>0.98657718120805371</v>
      </c>
      <c r="I20" s="10">
        <f>'ACTUAL 2526'!H159</f>
        <v>0.98657718120805371</v>
      </c>
      <c r="J20" s="10">
        <f>'ACTUAL 2526'!I159</f>
        <v>0.98657718120805371</v>
      </c>
      <c r="K20" s="10">
        <f>'ACTUAL 2526'!J159</f>
        <v>0.95973154362416102</v>
      </c>
      <c r="L20" s="10">
        <f>'ACTUAL 2526'!K159</f>
        <v>0.94630872483221473</v>
      </c>
      <c r="M20" s="10" t="e">
        <f>'ACTUAL 2526'!L159</f>
        <v>#DIV/0!</v>
      </c>
      <c r="N20" s="10" t="e">
        <f>'ACTUAL 2526'!M159</f>
        <v>#DIV/0!</v>
      </c>
      <c r="O20" s="10" t="e">
        <f>'ACTUAL 2526'!N159</f>
        <v>#DIV/0!</v>
      </c>
      <c r="P20" s="10" t="e">
        <f>'ACTUAL 2526'!O159</f>
        <v>#DIV/0!</v>
      </c>
      <c r="Q20" s="6"/>
    </row>
    <row r="21" spans="3:17">
      <c r="D21" s="4" t="str">
        <f>'KPI 1a'!D21</f>
        <v>Difference</v>
      </c>
      <c r="E21" s="10">
        <f>IF(E20=0,0,E20-E19)</f>
        <v>-1.3422818791946289E-2</v>
      </c>
      <c r="F21" s="10">
        <f t="shared" ref="F21:P21" si="0">IF(F20=0,0,F20-F19)</f>
        <v>-1.3422818791946289E-2</v>
      </c>
      <c r="G21" s="10">
        <f t="shared" si="0"/>
        <v>-1.3422818791946289E-2</v>
      </c>
      <c r="H21" s="10">
        <f t="shared" si="0"/>
        <v>-1.3422818791946289E-2</v>
      </c>
      <c r="I21" s="10">
        <f t="shared" si="0"/>
        <v>-1.3422818791946289E-2</v>
      </c>
      <c r="J21" s="10">
        <f t="shared" si="0"/>
        <v>-1.3422818791946289E-2</v>
      </c>
      <c r="K21" s="10">
        <f t="shared" si="0"/>
        <v>-4.0268456375838979E-2</v>
      </c>
      <c r="L21" s="10">
        <f t="shared" si="0"/>
        <v>-5.3691275167785268E-2</v>
      </c>
      <c r="M21" s="10" t="e">
        <f t="shared" si="0"/>
        <v>#DIV/0!</v>
      </c>
      <c r="N21" s="10" t="e">
        <f t="shared" si="0"/>
        <v>#DIV/0!</v>
      </c>
      <c r="O21" s="10" t="e">
        <f t="shared" si="0"/>
        <v>#DIV/0!</v>
      </c>
      <c r="P21" s="10" t="e">
        <f t="shared" si="0"/>
        <v>#DIV/0!</v>
      </c>
      <c r="Q21" s="6"/>
    </row>
    <row r="22" spans="3:17">
      <c r="D22" s="4" t="str">
        <f>'KPI 1a'!D22</f>
        <v>% realisation</v>
      </c>
      <c r="E22" s="10">
        <f>E20/E19</f>
        <v>0.98657718120805371</v>
      </c>
      <c r="F22" s="10">
        <f t="shared" ref="F22:P22" si="1">F20/F19</f>
        <v>0.98657718120805371</v>
      </c>
      <c r="G22" s="10">
        <f t="shared" si="1"/>
        <v>0.98657718120805371</v>
      </c>
      <c r="H22" s="10">
        <f t="shared" si="1"/>
        <v>0.98657718120805371</v>
      </c>
      <c r="I22" s="10">
        <f t="shared" si="1"/>
        <v>0.98657718120805371</v>
      </c>
      <c r="J22" s="10">
        <f t="shared" si="1"/>
        <v>0.98657718120805371</v>
      </c>
      <c r="K22" s="10">
        <f t="shared" si="1"/>
        <v>0.95973154362416102</v>
      </c>
      <c r="L22" s="10">
        <f t="shared" si="1"/>
        <v>0.94630872483221473</v>
      </c>
      <c r="M22" s="10" t="e">
        <f t="shared" si="1"/>
        <v>#DIV/0!</v>
      </c>
      <c r="N22" s="10" t="e">
        <f t="shared" si="1"/>
        <v>#DIV/0!</v>
      </c>
      <c r="O22" s="10" t="e">
        <f t="shared" si="1"/>
        <v>#DIV/0!</v>
      </c>
      <c r="P22" s="10" t="e">
        <f t="shared" si="1"/>
        <v>#DIV/0!</v>
      </c>
    </row>
    <row r="23" spans="3:17">
      <c r="D23" s="4" t="str">
        <f>'KPI 1a'!D23</f>
        <v>Actual 24/25</v>
      </c>
      <c r="E23" s="10">
        <f>Actual2425!D150</f>
        <v>0.98657718120805371</v>
      </c>
      <c r="F23" s="10">
        <f>Actual2425!E150</f>
        <v>0.98657718120805371</v>
      </c>
      <c r="G23" s="10">
        <f>Actual2425!F150</f>
        <v>0.98657718120805371</v>
      </c>
      <c r="H23" s="10">
        <f>Actual2425!G150</f>
        <v>0.98657718120805371</v>
      </c>
      <c r="I23" s="10">
        <f>Actual2425!H150</f>
        <v>0.98657718120805371</v>
      </c>
      <c r="J23" s="10">
        <f>Actual2425!I150</f>
        <v>0.98657718120805371</v>
      </c>
      <c r="K23" s="10">
        <f>Actual2425!J150</f>
        <v>0.98657718120805371</v>
      </c>
      <c r="L23" s="10">
        <f>Actual2425!K150</f>
        <v>0.98657718120805371</v>
      </c>
      <c r="M23" s="10">
        <f>Actual2425!L150</f>
        <v>0.98657718120805371</v>
      </c>
      <c r="N23" s="10">
        <f>Actual2425!M150</f>
        <v>0.98657718120805371</v>
      </c>
      <c r="O23" s="10">
        <f>Actual2425!N150</f>
        <v>0.98657718120805371</v>
      </c>
      <c r="P23" s="10">
        <f>Actual2425!O150</f>
        <v>0.98657718120805371</v>
      </c>
      <c r="Q23" s="6"/>
    </row>
    <row r="25" spans="3:17">
      <c r="C25" s="8" t="s">
        <v>4</v>
      </c>
      <c r="E25" s="12">
        <f>E18</f>
        <v>45839</v>
      </c>
      <c r="F25" s="12">
        <f t="shared" ref="F25:P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</row>
    <row r="26" spans="3:17">
      <c r="D26" s="4" t="str">
        <f>D19</f>
        <v>Budget 25/26</v>
      </c>
      <c r="E26" s="10">
        <f>E19</f>
        <v>1</v>
      </c>
      <c r="F26" s="10">
        <f t="shared" ref="F26:P26" si="3">F19</f>
        <v>1</v>
      </c>
      <c r="G26" s="10">
        <f t="shared" si="3"/>
        <v>1</v>
      </c>
      <c r="H26" s="10">
        <f t="shared" si="3"/>
        <v>1</v>
      </c>
      <c r="I26" s="10">
        <f t="shared" si="3"/>
        <v>1</v>
      </c>
      <c r="J26" s="10">
        <f t="shared" si="3"/>
        <v>1</v>
      </c>
      <c r="K26" s="10">
        <f t="shared" si="3"/>
        <v>1</v>
      </c>
      <c r="L26" s="10">
        <f t="shared" si="3"/>
        <v>1</v>
      </c>
      <c r="M26" s="10">
        <f t="shared" si="3"/>
        <v>1</v>
      </c>
      <c r="N26" s="10">
        <f t="shared" si="3"/>
        <v>1</v>
      </c>
      <c r="O26" s="10">
        <f t="shared" si="3"/>
        <v>1</v>
      </c>
      <c r="P26" s="10">
        <f t="shared" si="3"/>
        <v>1</v>
      </c>
    </row>
    <row r="27" spans="3:17">
      <c r="D27" s="4" t="str">
        <f>D20</f>
        <v>Actual 25/26</v>
      </c>
      <c r="E27" s="10">
        <f>AVERAGE(E20:E20)</f>
        <v>0.98657718120805371</v>
      </c>
      <c r="F27" s="10">
        <f>AVERAGE(E20:F20)</f>
        <v>0.98657718120805371</v>
      </c>
      <c r="G27" s="10">
        <f t="shared" ref="G27:P27" si="4">G20</f>
        <v>0.98657718120805371</v>
      </c>
      <c r="H27" s="10">
        <f t="shared" si="4"/>
        <v>0.98657718120805371</v>
      </c>
      <c r="I27" s="10">
        <f t="shared" si="4"/>
        <v>0.98657718120805371</v>
      </c>
      <c r="J27" s="10">
        <f t="shared" si="4"/>
        <v>0.98657718120805371</v>
      </c>
      <c r="K27" s="10">
        <f t="shared" si="4"/>
        <v>0.95973154362416102</v>
      </c>
      <c r="L27" s="10">
        <f t="shared" si="4"/>
        <v>0.94630872483221473</v>
      </c>
      <c r="M27" s="10" t="e">
        <f t="shared" si="4"/>
        <v>#DIV/0!</v>
      </c>
      <c r="N27" s="10" t="e">
        <f t="shared" si="4"/>
        <v>#DIV/0!</v>
      </c>
      <c r="O27" s="10" t="e">
        <f t="shared" si="4"/>
        <v>#DIV/0!</v>
      </c>
      <c r="P27" s="10" t="e">
        <f t="shared" si="4"/>
        <v>#DIV/0!</v>
      </c>
    </row>
    <row r="28" spans="3:17">
      <c r="D28" s="4" t="str">
        <f>D21</f>
        <v>Difference</v>
      </c>
      <c r="E28" s="10">
        <f>IF(E27=0,0,E27-E26)</f>
        <v>-1.3422818791946289E-2</v>
      </c>
      <c r="F28" s="10">
        <f t="shared" ref="F28:P28" si="5">IF(F27=0,0,F27-F26)</f>
        <v>-1.3422818791946289E-2</v>
      </c>
      <c r="G28" s="10">
        <f t="shared" si="5"/>
        <v>-1.3422818791946289E-2</v>
      </c>
      <c r="H28" s="10">
        <f t="shared" si="5"/>
        <v>-1.3422818791946289E-2</v>
      </c>
      <c r="I28" s="10">
        <f t="shared" si="5"/>
        <v>-1.3422818791946289E-2</v>
      </c>
      <c r="J28" s="10">
        <f t="shared" si="5"/>
        <v>-1.3422818791946289E-2</v>
      </c>
      <c r="K28" s="10">
        <f t="shared" si="5"/>
        <v>-4.0268456375838979E-2</v>
      </c>
      <c r="L28" s="10">
        <f t="shared" si="5"/>
        <v>-5.3691275167785268E-2</v>
      </c>
      <c r="M28" s="10" t="e">
        <f t="shared" si="5"/>
        <v>#DIV/0!</v>
      </c>
      <c r="N28" s="10" t="e">
        <f t="shared" si="5"/>
        <v>#DIV/0!</v>
      </c>
      <c r="O28" s="10" t="e">
        <f t="shared" si="5"/>
        <v>#DIV/0!</v>
      </c>
      <c r="P28" s="10" t="e">
        <f t="shared" si="5"/>
        <v>#DIV/0!</v>
      </c>
    </row>
    <row r="29" spans="3:17">
      <c r="D29" s="4" t="str">
        <f>D22</f>
        <v>% realisation</v>
      </c>
      <c r="E29" s="10">
        <f>E27/E26</f>
        <v>0.98657718120805371</v>
      </c>
      <c r="F29" s="10">
        <f t="shared" ref="F29:P29" si="6">F27/F26</f>
        <v>0.98657718120805371</v>
      </c>
      <c r="G29" s="10">
        <f t="shared" si="6"/>
        <v>0.98657718120805371</v>
      </c>
      <c r="H29" s="10">
        <f t="shared" si="6"/>
        <v>0.98657718120805371</v>
      </c>
      <c r="I29" s="10">
        <f t="shared" si="6"/>
        <v>0.98657718120805371</v>
      </c>
      <c r="J29" s="10">
        <f t="shared" si="6"/>
        <v>0.98657718120805371</v>
      </c>
      <c r="K29" s="10">
        <f t="shared" si="6"/>
        <v>0.95973154362416102</v>
      </c>
      <c r="L29" s="10">
        <f t="shared" si="6"/>
        <v>0.94630872483221473</v>
      </c>
      <c r="M29" s="10" t="e">
        <f t="shared" si="6"/>
        <v>#DIV/0!</v>
      </c>
      <c r="N29" s="10" t="e">
        <f t="shared" si="6"/>
        <v>#DIV/0!</v>
      </c>
      <c r="O29" s="10" t="e">
        <f t="shared" si="6"/>
        <v>#DIV/0!</v>
      </c>
      <c r="P29" s="10" t="e">
        <f t="shared" si="6"/>
        <v>#DIV/0!</v>
      </c>
    </row>
    <row r="30" spans="3:17">
      <c r="D30" s="4" t="str">
        <f>'KPI 1a'!D30</f>
        <v>Actual 24/25</v>
      </c>
      <c r="E30" s="10">
        <f>SUM($E23:E23)</f>
        <v>0.98657718120805371</v>
      </c>
      <c r="F30" s="10">
        <f>AVERAGE($E23:F23)</f>
        <v>0.98657718120805371</v>
      </c>
      <c r="G30" s="10">
        <f>AVERAGE($E23:G23)</f>
        <v>0.98657718120805382</v>
      </c>
      <c r="H30" s="10">
        <f>AVERAGE($E23:H23)</f>
        <v>0.98657718120805371</v>
      </c>
      <c r="I30" s="10">
        <f>AVERAGE($E23:I23)</f>
        <v>0.98657718120805371</v>
      </c>
      <c r="J30" s="10">
        <f>AVERAGE($E23:J23)</f>
        <v>0.9865771812080536</v>
      </c>
      <c r="K30" s="10">
        <f>AVERAGE($E23:K23)</f>
        <v>0.9865771812080536</v>
      </c>
      <c r="L30" s="10">
        <f>AVERAGE($E23:L23)</f>
        <v>0.9865771812080536</v>
      </c>
      <c r="M30" s="10">
        <f>AVERAGE($E23:M23)</f>
        <v>0.98657718120805371</v>
      </c>
      <c r="N30" s="10">
        <f>AVERAGE($E23:N23)</f>
        <v>0.98657718120805371</v>
      </c>
      <c r="O30" s="10">
        <f>AVERAGE($E23:O23)</f>
        <v>0.9865771812080536</v>
      </c>
      <c r="P30" s="10">
        <f>AVERAGE($E23:P23)</f>
        <v>0.9865771812080536</v>
      </c>
    </row>
  </sheetData>
  <mergeCells count="3">
    <mergeCell ref="C1:F1"/>
    <mergeCell ref="J4:Q8"/>
    <mergeCell ref="J10:Q15"/>
  </mergeCells>
  <conditionalFormatting sqref="C3">
    <cfRule type="expression" dxfId="41" priority="2">
      <formula>S4&lt;S6</formula>
    </cfRule>
  </conditionalFormatting>
  <conditionalFormatting sqref="C4">
    <cfRule type="expression" dxfId="40" priority="1">
      <formula>AND(S4&gt;=S6,S4&lt;S5)</formula>
    </cfRule>
  </conditionalFormatting>
  <conditionalFormatting sqref="C5">
    <cfRule type="expression" dxfId="39" priority="3">
      <formula>S4&gt;=S5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20865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8">
    <tabColor rgb="FFFFC000"/>
  </sheetPr>
  <dimension ref="A1:S30"/>
  <sheetViews>
    <sheetView zoomScale="90" zoomScaleNormal="90" zoomScalePageLayoutView="90" workbookViewId="0">
      <pane ySplit="2" topLeftCell="A14" activePane="bottomLeft" state="frozen"/>
      <selection activeCell="G24" sqref="G24"/>
      <selection pane="bottomLeft" activeCell="B2" sqref="B2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40.1796875" style="4" customWidth="1"/>
    <col min="5" max="16" width="11.1796875" style="4" customWidth="1"/>
    <col min="17" max="17" width="11" style="4" bestFit="1" customWidth="1"/>
    <col min="18" max="18" width="9.1796875" style="4" customWidth="1"/>
    <col min="19" max="19" width="11" style="4" bestFit="1" customWidth="1"/>
    <col min="20" max="16384" width="9.1796875" style="4"/>
  </cols>
  <sheetData>
    <row r="1" spans="1:19" ht="39.65" customHeight="1">
      <c r="A1" s="5" t="s">
        <v>5</v>
      </c>
      <c r="B1" s="5" t="str">
        <f>+'Dashboard Production Quality'!A173</f>
        <v>20j</v>
      </c>
      <c r="C1" s="214" t="str">
        <f>+'Dashboard Production Quality'!B173</f>
        <v>% compliance with WHO standards, production, biological</v>
      </c>
      <c r="D1" s="214"/>
      <c r="E1" s="214"/>
      <c r="F1" s="214"/>
      <c r="G1" s="4" t="s">
        <v>11</v>
      </c>
      <c r="I1" s="13">
        <f>INDEX(E18:P18,Actual_month)</f>
        <v>46054</v>
      </c>
      <c r="L1" s="16" t="s">
        <v>22</v>
      </c>
      <c r="R1" s="6"/>
    </row>
    <row r="2" spans="1:19">
      <c r="A2" s="4" t="s">
        <v>15</v>
      </c>
      <c r="C2" s="4" t="str">
        <f>+'Dashboard Production Quality'!C173</f>
        <v>%</v>
      </c>
      <c r="R2" s="7"/>
    </row>
    <row r="3" spans="1:19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>
      <c r="C4" s="2" t="s">
        <v>6</v>
      </c>
      <c r="E4" s="11"/>
      <c r="F4" s="11"/>
      <c r="G4" s="11"/>
      <c r="H4" s="11"/>
      <c r="I4" s="11"/>
      <c r="J4" s="205"/>
      <c r="K4" s="206"/>
      <c r="L4" s="206"/>
      <c r="M4" s="206"/>
      <c r="N4" s="206"/>
      <c r="O4" s="206"/>
      <c r="P4" s="206"/>
      <c r="Q4" s="207"/>
      <c r="R4" s="4" t="s">
        <v>26</v>
      </c>
      <c r="S4" s="10">
        <f>INDEX(E27:P27,Actual_month)</f>
        <v>0.9821428571428571</v>
      </c>
    </row>
    <row r="5" spans="1:19" ht="25.5" customHeight="1">
      <c r="C5" s="2" t="s">
        <v>6</v>
      </c>
      <c r="E5" s="11"/>
      <c r="F5" s="11"/>
      <c r="G5" s="11"/>
      <c r="H5" s="11"/>
      <c r="I5" s="11"/>
      <c r="J5" s="208"/>
      <c r="K5" s="209"/>
      <c r="L5" s="209"/>
      <c r="M5" s="209"/>
      <c r="N5" s="209"/>
      <c r="O5" s="209"/>
      <c r="P5" s="209"/>
      <c r="Q5" s="210"/>
      <c r="R5" s="4" t="s">
        <v>27</v>
      </c>
      <c r="S5" s="10">
        <f>INDEX(E26:P26,Actual_month)</f>
        <v>1</v>
      </c>
    </row>
    <row r="6" spans="1:19">
      <c r="J6" s="208"/>
      <c r="K6" s="209"/>
      <c r="L6" s="209"/>
      <c r="M6" s="209"/>
      <c r="N6" s="209"/>
      <c r="O6" s="209"/>
      <c r="P6" s="209"/>
      <c r="Q6" s="210"/>
      <c r="R6" s="7">
        <v>0.9</v>
      </c>
      <c r="S6" s="10">
        <f>+S5*R6</f>
        <v>0.9</v>
      </c>
    </row>
    <row r="7" spans="1:19">
      <c r="J7" s="208"/>
      <c r="K7" s="209"/>
      <c r="L7" s="209"/>
      <c r="M7" s="209"/>
      <c r="N7" s="209"/>
      <c r="O7" s="209"/>
      <c r="P7" s="209"/>
      <c r="Q7" s="210"/>
    </row>
    <row r="8" spans="1:19" ht="15" thickBot="1">
      <c r="J8" s="211"/>
      <c r="K8" s="212"/>
      <c r="L8" s="212"/>
      <c r="M8" s="212"/>
      <c r="N8" s="212"/>
      <c r="O8" s="212"/>
      <c r="P8" s="212"/>
      <c r="Q8" s="213"/>
    </row>
    <row r="9" spans="1:19" ht="15" thickBot="1">
      <c r="J9" s="4" t="s">
        <v>14</v>
      </c>
    </row>
    <row r="10" spans="1:19">
      <c r="J10" s="205"/>
      <c r="K10" s="206"/>
      <c r="L10" s="206"/>
      <c r="M10" s="206"/>
      <c r="N10" s="206"/>
      <c r="O10" s="206"/>
      <c r="P10" s="206"/>
      <c r="Q10" s="207"/>
    </row>
    <row r="11" spans="1:19">
      <c r="J11" s="208"/>
      <c r="K11" s="209"/>
      <c r="L11" s="209"/>
      <c r="M11" s="209"/>
      <c r="N11" s="209"/>
      <c r="O11" s="209"/>
      <c r="P11" s="209"/>
      <c r="Q11" s="210"/>
    </row>
    <row r="12" spans="1:19">
      <c r="J12" s="208"/>
      <c r="K12" s="209"/>
      <c r="L12" s="209"/>
      <c r="M12" s="209"/>
      <c r="N12" s="209"/>
      <c r="O12" s="209"/>
      <c r="P12" s="209"/>
      <c r="Q12" s="210"/>
    </row>
    <row r="13" spans="1:19">
      <c r="J13" s="208"/>
      <c r="K13" s="209"/>
      <c r="L13" s="209"/>
      <c r="M13" s="209"/>
      <c r="N13" s="209"/>
      <c r="O13" s="209"/>
      <c r="P13" s="209"/>
      <c r="Q13" s="210"/>
    </row>
    <row r="14" spans="1:19">
      <c r="J14" s="208"/>
      <c r="K14" s="209"/>
      <c r="L14" s="209"/>
      <c r="M14" s="209"/>
      <c r="N14" s="209"/>
      <c r="O14" s="209"/>
      <c r="P14" s="209"/>
      <c r="Q14" s="210"/>
    </row>
    <row r="15" spans="1:19" ht="15" thickBot="1">
      <c r="J15" s="211"/>
      <c r="K15" s="212"/>
      <c r="L15" s="212"/>
      <c r="M15" s="212"/>
      <c r="N15" s="212"/>
      <c r="O15" s="212"/>
      <c r="P15" s="212"/>
      <c r="Q15" s="213"/>
    </row>
    <row r="18" spans="3:17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 t="s">
        <v>0</v>
      </c>
    </row>
    <row r="19" spans="3:17">
      <c r="D19" s="4" t="str">
        <f>'KPI 1a'!D19</f>
        <v>Budget 25/26</v>
      </c>
      <c r="E19" s="10">
        <f>Budget2526!E160</f>
        <v>1</v>
      </c>
      <c r="F19" s="10">
        <f>Budget2526!F160</f>
        <v>1</v>
      </c>
      <c r="G19" s="10">
        <f>Budget2526!G160</f>
        <v>1</v>
      </c>
      <c r="H19" s="10">
        <f>Budget2526!H160</f>
        <v>1</v>
      </c>
      <c r="I19" s="10">
        <f>Budget2526!I160</f>
        <v>1</v>
      </c>
      <c r="J19" s="10">
        <f>Budget2526!J160</f>
        <v>1</v>
      </c>
      <c r="K19" s="10">
        <f>Budget2526!K160</f>
        <v>1</v>
      </c>
      <c r="L19" s="10">
        <f>Budget2526!L160</f>
        <v>1</v>
      </c>
      <c r="M19" s="10">
        <f>Budget2526!M160</f>
        <v>1</v>
      </c>
      <c r="N19" s="10">
        <f>Budget2526!N160</f>
        <v>1</v>
      </c>
      <c r="O19" s="10">
        <f>Budget2526!O160</f>
        <v>1</v>
      </c>
      <c r="P19" s="10">
        <f>Budget2526!P160</f>
        <v>1</v>
      </c>
      <c r="Q19" s="6"/>
    </row>
    <row r="20" spans="3:17">
      <c r="D20" s="4" t="str">
        <f>'KPI 1a'!D20</f>
        <v>Actual 25/26</v>
      </c>
      <c r="E20" s="10">
        <f>'ACTUAL 2526'!D160</f>
        <v>0.97619047619047616</v>
      </c>
      <c r="F20" s="10">
        <f>'ACTUAL 2526'!E160</f>
        <v>0.97619047619047616</v>
      </c>
      <c r="G20" s="10">
        <f>'ACTUAL 2526'!F160</f>
        <v>0.97619047619047616</v>
      </c>
      <c r="H20" s="10">
        <f>'ACTUAL 2526'!G160</f>
        <v>0.97619047619047616</v>
      </c>
      <c r="I20" s="10">
        <f>'ACTUAL 2526'!H160</f>
        <v>0.97619047619047616</v>
      </c>
      <c r="J20" s="10">
        <f>'ACTUAL 2526'!I160</f>
        <v>0.97619047619047616</v>
      </c>
      <c r="K20" s="10">
        <f>'ACTUAL 2526'!J160</f>
        <v>1</v>
      </c>
      <c r="L20" s="10">
        <f>'ACTUAL 2526'!K160</f>
        <v>1</v>
      </c>
      <c r="M20" s="10" t="e">
        <f>'ACTUAL 2526'!L160</f>
        <v>#DIV/0!</v>
      </c>
      <c r="N20" s="10" t="e">
        <f>'ACTUAL 2526'!M160</f>
        <v>#DIV/0!</v>
      </c>
      <c r="O20" s="10" t="e">
        <f>'ACTUAL 2526'!N160</f>
        <v>#DIV/0!</v>
      </c>
      <c r="P20" s="10" t="e">
        <f>'ACTUAL 2526'!O160</f>
        <v>#DIV/0!</v>
      </c>
      <c r="Q20" s="6"/>
    </row>
    <row r="21" spans="3:17">
      <c r="D21" s="4" t="str">
        <f>'KPI 1a'!D21</f>
        <v>Difference</v>
      </c>
      <c r="E21" s="10">
        <f>IF(E20=0,0,E20-E19)</f>
        <v>-2.3809523809523836E-2</v>
      </c>
      <c r="F21" s="10">
        <f t="shared" ref="F21:P21" si="0">IF(F20=0,0,F20-F19)</f>
        <v>-2.3809523809523836E-2</v>
      </c>
      <c r="G21" s="10">
        <f t="shared" si="0"/>
        <v>-2.3809523809523836E-2</v>
      </c>
      <c r="H21" s="10">
        <f t="shared" si="0"/>
        <v>-2.3809523809523836E-2</v>
      </c>
      <c r="I21" s="10">
        <f t="shared" si="0"/>
        <v>-2.3809523809523836E-2</v>
      </c>
      <c r="J21" s="10">
        <f t="shared" si="0"/>
        <v>-2.3809523809523836E-2</v>
      </c>
      <c r="K21" s="10">
        <f t="shared" si="0"/>
        <v>0</v>
      </c>
      <c r="L21" s="10">
        <f t="shared" si="0"/>
        <v>0</v>
      </c>
      <c r="M21" s="10" t="e">
        <f t="shared" si="0"/>
        <v>#DIV/0!</v>
      </c>
      <c r="N21" s="10" t="e">
        <f t="shared" si="0"/>
        <v>#DIV/0!</v>
      </c>
      <c r="O21" s="10" t="e">
        <f t="shared" si="0"/>
        <v>#DIV/0!</v>
      </c>
      <c r="P21" s="10" t="e">
        <f t="shared" si="0"/>
        <v>#DIV/0!</v>
      </c>
      <c r="Q21" s="6"/>
    </row>
    <row r="22" spans="3:17">
      <c r="D22" s="4" t="str">
        <f>'KPI 1a'!D22</f>
        <v>% realisation</v>
      </c>
      <c r="E22" s="10">
        <f>E20/E19</f>
        <v>0.97619047619047616</v>
      </c>
      <c r="F22" s="10">
        <f t="shared" ref="F22:P22" si="1">F20/F19</f>
        <v>0.97619047619047616</v>
      </c>
      <c r="G22" s="10">
        <f t="shared" si="1"/>
        <v>0.97619047619047616</v>
      </c>
      <c r="H22" s="10">
        <f t="shared" si="1"/>
        <v>0.97619047619047616</v>
      </c>
      <c r="I22" s="10">
        <f t="shared" si="1"/>
        <v>0.97619047619047616</v>
      </c>
      <c r="J22" s="10">
        <f t="shared" si="1"/>
        <v>0.97619047619047616</v>
      </c>
      <c r="K22" s="10">
        <f t="shared" si="1"/>
        <v>1</v>
      </c>
      <c r="L22" s="10">
        <f t="shared" si="1"/>
        <v>1</v>
      </c>
      <c r="M22" s="10" t="e">
        <f t="shared" si="1"/>
        <v>#DIV/0!</v>
      </c>
      <c r="N22" s="10" t="e">
        <f t="shared" si="1"/>
        <v>#DIV/0!</v>
      </c>
      <c r="O22" s="10" t="e">
        <f t="shared" si="1"/>
        <v>#DIV/0!</v>
      </c>
      <c r="P22" s="10" t="e">
        <f t="shared" si="1"/>
        <v>#DIV/0!</v>
      </c>
    </row>
    <row r="23" spans="3:17">
      <c r="D23" s="4" t="str">
        <f>'KPI 1a'!D23</f>
        <v>Actual 24/25</v>
      </c>
      <c r="E23" s="10">
        <f>Actual2425!D151</f>
        <v>0.97619047619047616</v>
      </c>
      <c r="F23" s="10">
        <f>Actual2425!E151</f>
        <v>0.97619047619047616</v>
      </c>
      <c r="G23" s="10">
        <f>Actual2425!F151</f>
        <v>0.97619047619047616</v>
      </c>
      <c r="H23" s="10">
        <f>Actual2425!G151</f>
        <v>0.97619047619047616</v>
      </c>
      <c r="I23" s="10">
        <f>Actual2425!H151</f>
        <v>0.97619047619047616</v>
      </c>
      <c r="J23" s="10">
        <f>Actual2425!I151</f>
        <v>0.97619047619047616</v>
      </c>
      <c r="K23" s="10">
        <f>Actual2425!J151</f>
        <v>0.97619047619047616</v>
      </c>
      <c r="L23" s="10">
        <f>Actual2425!K151</f>
        <v>0.97619047619047616</v>
      </c>
      <c r="M23" s="10">
        <f>Actual2425!L151</f>
        <v>0.97619047619047616</v>
      </c>
      <c r="N23" s="10">
        <f>Actual2425!M151</f>
        <v>0.97619047619047616</v>
      </c>
      <c r="O23" s="10">
        <f>Actual2425!N151</f>
        <v>0.97619047619047616</v>
      </c>
      <c r="P23" s="10">
        <f>Actual2425!O151</f>
        <v>0.97619047619047616</v>
      </c>
      <c r="Q23" s="6"/>
    </row>
    <row r="25" spans="3:17">
      <c r="C25" s="8" t="s">
        <v>4</v>
      </c>
      <c r="E25" s="12">
        <f>E18</f>
        <v>45839</v>
      </c>
      <c r="F25" s="12">
        <f t="shared" ref="F25:P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</row>
    <row r="26" spans="3:17">
      <c r="D26" s="4" t="str">
        <f>D19</f>
        <v>Budget 25/26</v>
      </c>
      <c r="E26" s="10">
        <f>E19</f>
        <v>1</v>
      </c>
      <c r="F26" s="10">
        <f t="shared" ref="F26:P26" si="3">F19</f>
        <v>1</v>
      </c>
      <c r="G26" s="10">
        <f t="shared" si="3"/>
        <v>1</v>
      </c>
      <c r="H26" s="10">
        <f t="shared" si="3"/>
        <v>1</v>
      </c>
      <c r="I26" s="10">
        <f t="shared" si="3"/>
        <v>1</v>
      </c>
      <c r="J26" s="10">
        <f t="shared" si="3"/>
        <v>1</v>
      </c>
      <c r="K26" s="10">
        <f t="shared" si="3"/>
        <v>1</v>
      </c>
      <c r="L26" s="10">
        <f t="shared" si="3"/>
        <v>1</v>
      </c>
      <c r="M26" s="10">
        <f t="shared" si="3"/>
        <v>1</v>
      </c>
      <c r="N26" s="10">
        <f t="shared" si="3"/>
        <v>1</v>
      </c>
      <c r="O26" s="10">
        <f t="shared" si="3"/>
        <v>1</v>
      </c>
      <c r="P26" s="10">
        <f t="shared" si="3"/>
        <v>1</v>
      </c>
    </row>
    <row r="27" spans="3:17">
      <c r="D27" s="4" t="str">
        <f>D20</f>
        <v>Actual 25/26</v>
      </c>
      <c r="E27" s="10">
        <f>AVERAGE(E20:E20)</f>
        <v>0.97619047619047616</v>
      </c>
      <c r="F27" s="10">
        <f>AVERAGE($E$20:F20)</f>
        <v>0.97619047619047616</v>
      </c>
      <c r="G27" s="10">
        <f>AVERAGE($E$20:G20)</f>
        <v>0.97619047619047616</v>
      </c>
      <c r="H27" s="10">
        <f>AVERAGE($E$20:H20)</f>
        <v>0.97619047619047616</v>
      </c>
      <c r="I27" s="10">
        <f>AVERAGE($E$20:I20)</f>
        <v>0.97619047619047605</v>
      </c>
      <c r="J27" s="10">
        <f>AVERAGE($E$20:J20)</f>
        <v>0.97619047619047616</v>
      </c>
      <c r="K27" s="10">
        <f>AVERAGE($E$20:K20)</f>
        <v>0.97959183673469385</v>
      </c>
      <c r="L27" s="10">
        <f>AVERAGE($E$20:L20)</f>
        <v>0.9821428571428571</v>
      </c>
      <c r="M27" s="10" t="e">
        <f>AVERAGE($E$20:M20)</f>
        <v>#DIV/0!</v>
      </c>
      <c r="N27" s="10" t="e">
        <f>AVERAGE($E$20:N20)</f>
        <v>#DIV/0!</v>
      </c>
      <c r="O27" s="10" t="e">
        <f>AVERAGE($E$20:O20)</f>
        <v>#DIV/0!</v>
      </c>
      <c r="P27" s="10" t="e">
        <f>AVERAGE($E$20:P20)</f>
        <v>#DIV/0!</v>
      </c>
    </row>
    <row r="28" spans="3:17">
      <c r="D28" s="4" t="str">
        <f>D21</f>
        <v>Difference</v>
      </c>
      <c r="E28" s="10">
        <f>IF(E27=0,0,E27-E26)</f>
        <v>-2.3809523809523836E-2</v>
      </c>
      <c r="F28" s="10">
        <f t="shared" ref="F28:P28" si="4">IF(F27=0,0,F27-F26)</f>
        <v>-2.3809523809523836E-2</v>
      </c>
      <c r="G28" s="10">
        <f t="shared" si="4"/>
        <v>-2.3809523809523836E-2</v>
      </c>
      <c r="H28" s="10">
        <f t="shared" si="4"/>
        <v>-2.3809523809523836E-2</v>
      </c>
      <c r="I28" s="10">
        <f t="shared" si="4"/>
        <v>-2.3809523809523947E-2</v>
      </c>
      <c r="J28" s="10">
        <f t="shared" si="4"/>
        <v>-2.3809523809523836E-2</v>
      </c>
      <c r="K28" s="10">
        <f t="shared" si="4"/>
        <v>-2.0408163265306145E-2</v>
      </c>
      <c r="L28" s="10">
        <f t="shared" si="4"/>
        <v>-1.7857142857142905E-2</v>
      </c>
      <c r="M28" s="10" t="e">
        <f t="shared" si="4"/>
        <v>#DIV/0!</v>
      </c>
      <c r="N28" s="10" t="e">
        <f t="shared" si="4"/>
        <v>#DIV/0!</v>
      </c>
      <c r="O28" s="10" t="e">
        <f t="shared" si="4"/>
        <v>#DIV/0!</v>
      </c>
      <c r="P28" s="10" t="e">
        <f t="shared" si="4"/>
        <v>#DIV/0!</v>
      </c>
    </row>
    <row r="29" spans="3:17">
      <c r="D29" s="4" t="str">
        <f>D22</f>
        <v>% realisation</v>
      </c>
      <c r="E29" s="10">
        <f>E27/E26</f>
        <v>0.97619047619047616</v>
      </c>
      <c r="F29" s="10">
        <f t="shared" ref="F29:P29" si="5">F27/F26</f>
        <v>0.97619047619047616</v>
      </c>
      <c r="G29" s="10">
        <f t="shared" si="5"/>
        <v>0.97619047619047616</v>
      </c>
      <c r="H29" s="10">
        <f t="shared" si="5"/>
        <v>0.97619047619047616</v>
      </c>
      <c r="I29" s="10">
        <f t="shared" si="5"/>
        <v>0.97619047619047605</v>
      </c>
      <c r="J29" s="10">
        <f t="shared" si="5"/>
        <v>0.97619047619047616</v>
      </c>
      <c r="K29" s="10">
        <f t="shared" si="5"/>
        <v>0.97959183673469385</v>
      </c>
      <c r="L29" s="10">
        <f t="shared" si="5"/>
        <v>0.9821428571428571</v>
      </c>
      <c r="M29" s="10" t="e">
        <f t="shared" si="5"/>
        <v>#DIV/0!</v>
      </c>
      <c r="N29" s="10" t="e">
        <f t="shared" si="5"/>
        <v>#DIV/0!</v>
      </c>
      <c r="O29" s="10" t="e">
        <f t="shared" si="5"/>
        <v>#DIV/0!</v>
      </c>
      <c r="P29" s="10" t="e">
        <f t="shared" si="5"/>
        <v>#DIV/0!</v>
      </c>
    </row>
    <row r="30" spans="3:17">
      <c r="D30" s="4" t="str">
        <f>'KPI 1a'!D30</f>
        <v>Actual 24/25</v>
      </c>
      <c r="E30" s="10">
        <f>SUM($E23:E23)</f>
        <v>0.97619047619047616</v>
      </c>
      <c r="F30" s="10">
        <f>AVERAGE($E23:F23)</f>
        <v>0.97619047619047616</v>
      </c>
      <c r="G30" s="10">
        <f>AVERAGE($E23:G23)</f>
        <v>0.97619047619047616</v>
      </c>
      <c r="H30" s="10">
        <f>AVERAGE($E23:H23)</f>
        <v>0.97619047619047616</v>
      </c>
      <c r="I30" s="10">
        <f>AVERAGE($E23:I23)</f>
        <v>0.97619047619047605</v>
      </c>
      <c r="J30" s="10">
        <f>AVERAGE($E23:J23)</f>
        <v>0.97619047619047616</v>
      </c>
      <c r="K30" s="10">
        <f>AVERAGE($E23:K23)</f>
        <v>0.97619047619047616</v>
      </c>
      <c r="L30" s="10">
        <f>AVERAGE($E23:L23)</f>
        <v>0.97619047619047616</v>
      </c>
      <c r="M30" s="10">
        <f>AVERAGE($E23:M23)</f>
        <v>0.97619047619047605</v>
      </c>
      <c r="N30" s="10">
        <f>AVERAGE($E23:N23)</f>
        <v>0.97619047619047605</v>
      </c>
      <c r="O30" s="10">
        <f>AVERAGE($E23:O23)</f>
        <v>0.97619047619047616</v>
      </c>
      <c r="P30" s="10">
        <f>AVERAGE($E23:P23)</f>
        <v>0.97619047619047616</v>
      </c>
    </row>
  </sheetData>
  <mergeCells count="3">
    <mergeCell ref="C1:F1"/>
    <mergeCell ref="J4:Q8"/>
    <mergeCell ref="J10:Q15"/>
  </mergeCells>
  <conditionalFormatting sqref="C3">
    <cfRule type="expression" dxfId="38" priority="2">
      <formula>S4&lt;S6</formula>
    </cfRule>
  </conditionalFormatting>
  <conditionalFormatting sqref="C4">
    <cfRule type="expression" dxfId="37" priority="1">
      <formula>AND(S4&gt;=S6,S4&lt;S5)</formula>
    </cfRule>
  </conditionalFormatting>
  <conditionalFormatting sqref="C5">
    <cfRule type="expression" dxfId="36" priority="3">
      <formula>S4&gt;=S5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25985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9">
    <tabColor rgb="FFFFC000"/>
  </sheetPr>
  <dimension ref="A1:S30"/>
  <sheetViews>
    <sheetView zoomScale="90" zoomScaleNormal="90" zoomScalePageLayoutView="90" workbookViewId="0">
      <pane ySplit="2" topLeftCell="A9" activePane="bottomLeft" state="frozen"/>
      <selection activeCell="G24" sqref="G24"/>
      <selection pane="bottomLeft" activeCell="B2" sqref="B2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43" style="4" customWidth="1"/>
    <col min="5" max="16" width="11.1796875" style="4" customWidth="1"/>
    <col min="17" max="17" width="12.54296875" style="4" bestFit="1" customWidth="1"/>
    <col min="18" max="18" width="9.1796875" style="4" customWidth="1"/>
    <col min="19" max="19" width="11" style="4" bestFit="1" customWidth="1"/>
    <col min="20" max="16384" width="9.1796875" style="4"/>
  </cols>
  <sheetData>
    <row r="1" spans="1:19" ht="39.65" customHeight="1">
      <c r="A1" s="5" t="s">
        <v>5</v>
      </c>
      <c r="B1" s="5" t="str">
        <f>+'Dashboard Production Quality'!A174</f>
        <v>20k</v>
      </c>
      <c r="C1" s="214" t="str">
        <f>+'Dashboard Production Quality'!B174</f>
        <v>% compliance with WHO standards, consumer, chemical</v>
      </c>
      <c r="D1" s="214"/>
      <c r="E1" s="214"/>
      <c r="F1" s="214"/>
      <c r="G1" s="4" t="s">
        <v>11</v>
      </c>
      <c r="I1" s="13">
        <f>INDEX(E18:P18,Actual_month)</f>
        <v>46054</v>
      </c>
      <c r="L1" s="16" t="s">
        <v>22</v>
      </c>
      <c r="R1" s="6"/>
    </row>
    <row r="2" spans="1:19">
      <c r="A2" s="4" t="s">
        <v>15</v>
      </c>
      <c r="C2" s="4" t="str">
        <f>+'Dashboard Production Quality'!C174</f>
        <v>%</v>
      </c>
      <c r="R2" s="7"/>
    </row>
    <row r="3" spans="1:19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10">
        <f>INDEX(E27:P27,Actual_month)</f>
        <v>1.0213709677419356</v>
      </c>
    </row>
    <row r="5" spans="1:19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10">
        <f>INDEX(E26:P26,Actual_month)</f>
        <v>1</v>
      </c>
    </row>
    <row r="6" spans="1:19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10">
        <f>+S5*R6</f>
        <v>0.9</v>
      </c>
    </row>
    <row r="7" spans="1:19">
      <c r="J7" s="199"/>
      <c r="K7" s="200"/>
      <c r="L7" s="200"/>
      <c r="M7" s="200"/>
      <c r="N7" s="200"/>
      <c r="O7" s="200"/>
      <c r="P7" s="200"/>
      <c r="Q7" s="201"/>
    </row>
    <row r="8" spans="1:19" ht="15" thickBot="1">
      <c r="J8" s="202"/>
      <c r="K8" s="203"/>
      <c r="L8" s="203"/>
      <c r="M8" s="203"/>
      <c r="N8" s="203"/>
      <c r="O8" s="203"/>
      <c r="P8" s="203"/>
      <c r="Q8" s="204"/>
    </row>
    <row r="9" spans="1:19" ht="15" thickBot="1">
      <c r="J9" s="4" t="s">
        <v>14</v>
      </c>
    </row>
    <row r="10" spans="1:19">
      <c r="J10" s="196"/>
      <c r="K10" s="197"/>
      <c r="L10" s="197"/>
      <c r="M10" s="197"/>
      <c r="N10" s="197"/>
      <c r="O10" s="197"/>
      <c r="P10" s="197"/>
      <c r="Q10" s="198"/>
    </row>
    <row r="11" spans="1:19">
      <c r="J11" s="199"/>
      <c r="K11" s="200"/>
      <c r="L11" s="200"/>
      <c r="M11" s="200"/>
      <c r="N11" s="200"/>
      <c r="O11" s="200"/>
      <c r="P11" s="200"/>
      <c r="Q11" s="201"/>
    </row>
    <row r="12" spans="1:19">
      <c r="J12" s="199"/>
      <c r="K12" s="200"/>
      <c r="L12" s="200"/>
      <c r="M12" s="200"/>
      <c r="N12" s="200"/>
      <c r="O12" s="200"/>
      <c r="P12" s="200"/>
      <c r="Q12" s="201"/>
    </row>
    <row r="13" spans="1:19">
      <c r="J13" s="199"/>
      <c r="K13" s="200"/>
      <c r="L13" s="200"/>
      <c r="M13" s="200"/>
      <c r="N13" s="200"/>
      <c r="O13" s="200"/>
      <c r="P13" s="200"/>
      <c r="Q13" s="201"/>
    </row>
    <row r="14" spans="1:19">
      <c r="J14" s="199"/>
      <c r="K14" s="200"/>
      <c r="L14" s="200"/>
      <c r="M14" s="200"/>
      <c r="N14" s="200"/>
      <c r="O14" s="200"/>
      <c r="P14" s="200"/>
      <c r="Q14" s="201"/>
    </row>
    <row r="15" spans="1:19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 t="s">
        <v>0</v>
      </c>
    </row>
    <row r="19" spans="3:17">
      <c r="D19" s="4" t="str">
        <f>'KPI 1a'!D19</f>
        <v>Budget 25/26</v>
      </c>
      <c r="E19" s="10">
        <f>Budget2526!E161</f>
        <v>1</v>
      </c>
      <c r="F19" s="10">
        <f>Budget2526!F161</f>
        <v>1</v>
      </c>
      <c r="G19" s="10">
        <f>Budget2526!G161</f>
        <v>1</v>
      </c>
      <c r="H19" s="10">
        <f>Budget2526!H161</f>
        <v>1</v>
      </c>
      <c r="I19" s="10">
        <f>Budget2526!I161</f>
        <v>1</v>
      </c>
      <c r="J19" s="10">
        <f>Budget2526!J161</f>
        <v>1</v>
      </c>
      <c r="K19" s="10">
        <f>Budget2526!K161</f>
        <v>1</v>
      </c>
      <c r="L19" s="10">
        <f>Budget2526!L161</f>
        <v>1</v>
      </c>
      <c r="M19" s="10">
        <f>Budget2526!M161</f>
        <v>1</v>
      </c>
      <c r="N19" s="10">
        <f>Budget2526!N161</f>
        <v>1</v>
      </c>
      <c r="O19" s="10">
        <f>Budget2526!O161</f>
        <v>1</v>
      </c>
      <c r="P19" s="10">
        <f>Budget2526!P161</f>
        <v>1</v>
      </c>
      <c r="Q19" s="6"/>
    </row>
    <row r="20" spans="3:17">
      <c r="D20" s="4" t="str">
        <f>'KPI 1a'!D20</f>
        <v>Actual 25/26</v>
      </c>
      <c r="E20" s="10">
        <f>'ACTUAL 2526'!D161</f>
        <v>0.98709677419354835</v>
      </c>
      <c r="F20" s="10">
        <f>'ACTUAL 2526'!E161</f>
        <v>0.98709677419354835</v>
      </c>
      <c r="G20" s="10">
        <f>'ACTUAL 2526'!F161</f>
        <v>0.98709677419354835</v>
      </c>
      <c r="H20" s="10">
        <f>'ACTUAL 2526'!G161</f>
        <v>0.98709677419354835</v>
      </c>
      <c r="I20" s="10">
        <f>'ACTUAL 2526'!H161</f>
        <v>0.98709677419354835</v>
      </c>
      <c r="J20" s="10">
        <f>'ACTUAL 2526'!I161</f>
        <v>0.98709677419354835</v>
      </c>
      <c r="K20" s="10">
        <f>'ACTUAL 2526'!J161</f>
        <v>1.1161290322580646</v>
      </c>
      <c r="L20" s="10">
        <f>'ACTUAL 2526'!K161</f>
        <v>1.1322580645161291</v>
      </c>
      <c r="M20" s="10" t="e">
        <f>'ACTUAL 2526'!L161</f>
        <v>#DIV/0!</v>
      </c>
      <c r="N20" s="10" t="e">
        <f>'ACTUAL 2526'!M161</f>
        <v>#DIV/0!</v>
      </c>
      <c r="O20" s="10" t="e">
        <f>'ACTUAL 2526'!N161</f>
        <v>#DIV/0!</v>
      </c>
      <c r="P20" s="10" t="e">
        <f>'ACTUAL 2526'!O161</f>
        <v>#DIV/0!</v>
      </c>
      <c r="Q20" s="6"/>
    </row>
    <row r="21" spans="3:17">
      <c r="D21" s="4" t="str">
        <f>'KPI 1a'!D21</f>
        <v>Difference</v>
      </c>
      <c r="E21" s="10">
        <f>IF(E20=0,0,E20-E19)</f>
        <v>-1.2903225806451646E-2</v>
      </c>
      <c r="F21" s="10">
        <f t="shared" ref="F21:P21" si="0">IF(F20=0,0,F20-F19)</f>
        <v>-1.2903225806451646E-2</v>
      </c>
      <c r="G21" s="10">
        <f t="shared" si="0"/>
        <v>-1.2903225806451646E-2</v>
      </c>
      <c r="H21" s="10">
        <f t="shared" si="0"/>
        <v>-1.2903225806451646E-2</v>
      </c>
      <c r="I21" s="10">
        <f t="shared" si="0"/>
        <v>-1.2903225806451646E-2</v>
      </c>
      <c r="J21" s="10">
        <f t="shared" si="0"/>
        <v>-1.2903225806451646E-2</v>
      </c>
      <c r="K21" s="10">
        <f t="shared" si="0"/>
        <v>0.11612903225806459</v>
      </c>
      <c r="L21" s="10">
        <f t="shared" si="0"/>
        <v>0.13225806451612909</v>
      </c>
      <c r="M21" s="10" t="e">
        <f t="shared" si="0"/>
        <v>#DIV/0!</v>
      </c>
      <c r="N21" s="10" t="e">
        <f t="shared" si="0"/>
        <v>#DIV/0!</v>
      </c>
      <c r="O21" s="10" t="e">
        <f t="shared" si="0"/>
        <v>#DIV/0!</v>
      </c>
      <c r="P21" s="10" t="e">
        <f t="shared" si="0"/>
        <v>#DIV/0!</v>
      </c>
      <c r="Q21" s="6"/>
    </row>
    <row r="22" spans="3:17">
      <c r="D22" s="4" t="str">
        <f>'KPI 1a'!D22</f>
        <v>% realisation</v>
      </c>
      <c r="E22" s="10">
        <f>E20/E19</f>
        <v>0.98709677419354835</v>
      </c>
      <c r="F22" s="10">
        <f t="shared" ref="F22:P22" si="1">F20/F19</f>
        <v>0.98709677419354835</v>
      </c>
      <c r="G22" s="10">
        <f t="shared" si="1"/>
        <v>0.98709677419354835</v>
      </c>
      <c r="H22" s="10">
        <f t="shared" si="1"/>
        <v>0.98709677419354835</v>
      </c>
      <c r="I22" s="10">
        <f t="shared" si="1"/>
        <v>0.98709677419354835</v>
      </c>
      <c r="J22" s="10">
        <f t="shared" si="1"/>
        <v>0.98709677419354835</v>
      </c>
      <c r="K22" s="10">
        <f t="shared" si="1"/>
        <v>1.1161290322580646</v>
      </c>
      <c r="L22" s="10">
        <f t="shared" si="1"/>
        <v>1.1322580645161291</v>
      </c>
      <c r="M22" s="10" t="e">
        <f t="shared" si="1"/>
        <v>#DIV/0!</v>
      </c>
      <c r="N22" s="10" t="e">
        <f t="shared" si="1"/>
        <v>#DIV/0!</v>
      </c>
      <c r="O22" s="10" t="e">
        <f t="shared" si="1"/>
        <v>#DIV/0!</v>
      </c>
      <c r="P22" s="10" t="e">
        <f t="shared" si="1"/>
        <v>#DIV/0!</v>
      </c>
    </row>
    <row r="23" spans="3:17">
      <c r="D23" s="4" t="str">
        <f>'KPI 1a'!D23</f>
        <v>Actual 24/25</v>
      </c>
      <c r="E23" s="10">
        <f>Actual2425!D152</f>
        <v>1.0130718954248366</v>
      </c>
      <c r="F23" s="10">
        <f>Actual2425!E152</f>
        <v>0.98709677419354835</v>
      </c>
      <c r="G23" s="10">
        <f>Actual2425!F152</f>
        <v>0.98709677419354835</v>
      </c>
      <c r="H23" s="10">
        <f>Actual2425!G152</f>
        <v>0.98709677419354835</v>
      </c>
      <c r="I23" s="10">
        <f>Actual2425!H152</f>
        <v>0.98709677419354835</v>
      </c>
      <c r="J23" s="10">
        <f>Actual2425!I152</f>
        <v>0.98709677419354835</v>
      </c>
      <c r="K23" s="10">
        <f>Actual2425!J152</f>
        <v>0.98709677419354835</v>
      </c>
      <c r="L23" s="10">
        <f>Actual2425!K152</f>
        <v>0.98709677419354835</v>
      </c>
      <c r="M23" s="10">
        <f>Actual2425!L152</f>
        <v>0.98709677419354835</v>
      </c>
      <c r="N23" s="10">
        <f>Actual2425!M152</f>
        <v>0.98709677419354835</v>
      </c>
      <c r="O23" s="10">
        <f>Actual2425!N152</f>
        <v>0.98709677419354835</v>
      </c>
      <c r="P23" s="10">
        <f>Actual2425!O152</f>
        <v>0.98709677419354835</v>
      </c>
      <c r="Q23" s="6"/>
    </row>
    <row r="25" spans="3:17">
      <c r="C25" s="8" t="s">
        <v>4</v>
      </c>
      <c r="E25" s="12">
        <f>E18</f>
        <v>45839</v>
      </c>
      <c r="F25" s="12">
        <f t="shared" ref="F25:P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</row>
    <row r="26" spans="3:17">
      <c r="D26" s="4" t="str">
        <f>D19</f>
        <v>Budget 25/26</v>
      </c>
      <c r="E26" s="10">
        <f>E19</f>
        <v>1</v>
      </c>
      <c r="F26" s="10">
        <f t="shared" ref="F26:P26" si="3">F19</f>
        <v>1</v>
      </c>
      <c r="G26" s="10">
        <f t="shared" si="3"/>
        <v>1</v>
      </c>
      <c r="H26" s="10">
        <f t="shared" si="3"/>
        <v>1</v>
      </c>
      <c r="I26" s="10">
        <f t="shared" si="3"/>
        <v>1</v>
      </c>
      <c r="J26" s="10">
        <f t="shared" si="3"/>
        <v>1</v>
      </c>
      <c r="K26" s="10">
        <f t="shared" si="3"/>
        <v>1</v>
      </c>
      <c r="L26" s="10">
        <f t="shared" si="3"/>
        <v>1</v>
      </c>
      <c r="M26" s="10">
        <f t="shared" si="3"/>
        <v>1</v>
      </c>
      <c r="N26" s="10">
        <f t="shared" si="3"/>
        <v>1</v>
      </c>
      <c r="O26" s="10">
        <f t="shared" si="3"/>
        <v>1</v>
      </c>
      <c r="P26" s="10">
        <f t="shared" si="3"/>
        <v>1</v>
      </c>
    </row>
    <row r="27" spans="3:17">
      <c r="D27" s="4" t="str">
        <f>D20</f>
        <v>Actual 25/26</v>
      </c>
      <c r="E27" s="10">
        <f>AVERAGE(E20:E20)</f>
        <v>0.98709677419354835</v>
      </c>
      <c r="F27" s="10">
        <f>AVERAGE($E$20:F20)</f>
        <v>0.98709677419354835</v>
      </c>
      <c r="G27" s="10">
        <f>AVERAGE($E$20:G20)</f>
        <v>0.98709677419354824</v>
      </c>
      <c r="H27" s="10">
        <f>AVERAGE($E$20:H20)</f>
        <v>0.98709677419354835</v>
      </c>
      <c r="I27" s="10">
        <f>AVERAGE($E$20:I20)</f>
        <v>0.98709677419354835</v>
      </c>
      <c r="J27" s="10">
        <f>AVERAGE($E$20:J20)</f>
        <v>0.98709677419354847</v>
      </c>
      <c r="K27" s="10">
        <f>AVERAGE($E$20:K20)</f>
        <v>1.0055299539170508</v>
      </c>
      <c r="L27" s="10">
        <f>AVERAGE($E$20:L20)</f>
        <v>1.0213709677419356</v>
      </c>
      <c r="M27" s="10" t="e">
        <f>AVERAGE($E$20:M20)</f>
        <v>#DIV/0!</v>
      </c>
      <c r="N27" s="10" t="e">
        <f>AVERAGE($E$20:N20)</f>
        <v>#DIV/0!</v>
      </c>
      <c r="O27" s="10" t="e">
        <f>AVERAGE($E$20:O20)</f>
        <v>#DIV/0!</v>
      </c>
      <c r="P27" s="10" t="e">
        <f>AVERAGE($E$20:P20)</f>
        <v>#DIV/0!</v>
      </c>
    </row>
    <row r="28" spans="3:17">
      <c r="D28" s="4" t="str">
        <f>D21</f>
        <v>Difference</v>
      </c>
      <c r="E28" s="10">
        <f>IF(E27=0,0,E27-E26)</f>
        <v>-1.2903225806451646E-2</v>
      </c>
      <c r="F28" s="10">
        <f t="shared" ref="F28:P28" si="4">IF(F27=0,0,F27-F26)</f>
        <v>-1.2903225806451646E-2</v>
      </c>
      <c r="G28" s="10">
        <f t="shared" si="4"/>
        <v>-1.2903225806451757E-2</v>
      </c>
      <c r="H28" s="10">
        <f t="shared" si="4"/>
        <v>-1.2903225806451646E-2</v>
      </c>
      <c r="I28" s="10">
        <f t="shared" si="4"/>
        <v>-1.2903225806451646E-2</v>
      </c>
      <c r="J28" s="10">
        <f t="shared" si="4"/>
        <v>-1.2903225806451535E-2</v>
      </c>
      <c r="K28" s="10">
        <f t="shared" si="4"/>
        <v>5.5299539170508005E-3</v>
      </c>
      <c r="L28" s="10">
        <f t="shared" si="4"/>
        <v>2.1370967741935587E-2</v>
      </c>
      <c r="M28" s="10" t="e">
        <f t="shared" si="4"/>
        <v>#DIV/0!</v>
      </c>
      <c r="N28" s="10" t="e">
        <f t="shared" si="4"/>
        <v>#DIV/0!</v>
      </c>
      <c r="O28" s="10" t="e">
        <f t="shared" si="4"/>
        <v>#DIV/0!</v>
      </c>
      <c r="P28" s="10" t="e">
        <f t="shared" si="4"/>
        <v>#DIV/0!</v>
      </c>
    </row>
    <row r="29" spans="3:17">
      <c r="D29" s="4" t="str">
        <f>D22</f>
        <v>% realisation</v>
      </c>
      <c r="E29" s="10">
        <f t="shared" ref="E29:P29" si="5">E27/E26</f>
        <v>0.98709677419354835</v>
      </c>
      <c r="F29" s="10">
        <f t="shared" si="5"/>
        <v>0.98709677419354835</v>
      </c>
      <c r="G29" s="10">
        <f t="shared" si="5"/>
        <v>0.98709677419354824</v>
      </c>
      <c r="H29" s="10">
        <f t="shared" si="5"/>
        <v>0.98709677419354835</v>
      </c>
      <c r="I29" s="10">
        <f t="shared" si="5"/>
        <v>0.98709677419354835</v>
      </c>
      <c r="J29" s="10">
        <f t="shared" si="5"/>
        <v>0.98709677419354847</v>
      </c>
      <c r="K29" s="10">
        <f t="shared" si="5"/>
        <v>1.0055299539170508</v>
      </c>
      <c r="L29" s="10">
        <f t="shared" si="5"/>
        <v>1.0213709677419356</v>
      </c>
      <c r="M29" s="10" t="e">
        <f t="shared" si="5"/>
        <v>#DIV/0!</v>
      </c>
      <c r="N29" s="10" t="e">
        <f t="shared" si="5"/>
        <v>#DIV/0!</v>
      </c>
      <c r="O29" s="10" t="e">
        <f t="shared" si="5"/>
        <v>#DIV/0!</v>
      </c>
      <c r="P29" s="10" t="e">
        <f t="shared" si="5"/>
        <v>#DIV/0!</v>
      </c>
    </row>
    <row r="30" spans="3:17">
      <c r="D30" s="4" t="str">
        <f>'KPI 1a'!D30</f>
        <v>Actual 24/25</v>
      </c>
      <c r="E30" s="10">
        <f>SUM($E23:E23)</f>
        <v>1.0130718954248366</v>
      </c>
      <c r="F30" s="10">
        <f>AVERAGE($E23:F23)</f>
        <v>1.0000843348091926</v>
      </c>
      <c r="G30" s="10">
        <f>AVERAGE($E23:G23)</f>
        <v>0.99575514793731124</v>
      </c>
      <c r="H30" s="10">
        <f>AVERAGE($E23:H23)</f>
        <v>0.99359055450137057</v>
      </c>
      <c r="I30" s="10">
        <f>AVERAGE($E23:I23)</f>
        <v>0.99229179843980619</v>
      </c>
      <c r="J30" s="10">
        <f>AVERAGE($E23:J23)</f>
        <v>0.99142596106542991</v>
      </c>
      <c r="K30" s="10">
        <f>AVERAGE($E23:K23)</f>
        <v>0.99080750579801824</v>
      </c>
      <c r="L30" s="10">
        <f>AVERAGE($E23:L23)</f>
        <v>0.99034366434745957</v>
      </c>
      <c r="M30" s="10">
        <f>AVERAGE($E23:M23)</f>
        <v>0.98998289877480283</v>
      </c>
      <c r="N30" s="10">
        <f>AVERAGE($E23:N23)</f>
        <v>0.98969428631667733</v>
      </c>
      <c r="O30" s="10">
        <f>AVERAGE($E23:O23)</f>
        <v>0.98945814885093819</v>
      </c>
      <c r="P30" s="10">
        <f>AVERAGE($E23:P23)</f>
        <v>0.98926136762948902</v>
      </c>
    </row>
  </sheetData>
  <mergeCells count="3">
    <mergeCell ref="C1:F1"/>
    <mergeCell ref="J4:Q8"/>
    <mergeCell ref="J10:Q15"/>
  </mergeCells>
  <conditionalFormatting sqref="C3">
    <cfRule type="expression" dxfId="35" priority="2">
      <formula>S4&lt;S6</formula>
    </cfRule>
  </conditionalFormatting>
  <conditionalFormatting sqref="C4">
    <cfRule type="expression" dxfId="34" priority="1">
      <formula>AND(S4&gt;=S6,S4&lt;S5)</formula>
    </cfRule>
  </conditionalFormatting>
  <conditionalFormatting sqref="C5">
    <cfRule type="expression" dxfId="33" priority="3">
      <formula>S4&gt;=S5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27009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30">
    <tabColor rgb="FFFFC000"/>
  </sheetPr>
  <dimension ref="A1:S30"/>
  <sheetViews>
    <sheetView zoomScale="90" zoomScaleNormal="90" zoomScalePageLayoutView="90" workbookViewId="0">
      <pane ySplit="2" topLeftCell="A3" activePane="bottomLeft" state="frozen"/>
      <selection activeCell="G24" sqref="G24"/>
      <selection pane="bottomLeft" activeCell="L1" sqref="L1"/>
    </sheetView>
  </sheetViews>
  <sheetFormatPr defaultColWidth="9.1796875" defaultRowHeight="14.5"/>
  <cols>
    <col min="1" max="1" width="9.1796875" style="4"/>
    <col min="2" max="2" width="4.6328125" style="4" bestFit="1" customWidth="1"/>
    <col min="3" max="3" width="6.453125" style="4" customWidth="1"/>
    <col min="4" max="4" width="27.54296875" style="4" customWidth="1"/>
    <col min="5" max="16" width="11.1796875" style="4" customWidth="1"/>
    <col min="17" max="17" width="12.54296875" style="4" bestFit="1" customWidth="1"/>
    <col min="18" max="18" width="9.1796875" style="4" customWidth="1"/>
    <col min="19" max="19" width="11" style="4" bestFit="1" customWidth="1"/>
    <col min="20" max="16384" width="9.1796875" style="4"/>
  </cols>
  <sheetData>
    <row r="1" spans="1:19" ht="39.65" customHeight="1">
      <c r="A1" s="5" t="s">
        <v>5</v>
      </c>
      <c r="B1" s="5" t="str">
        <f>+'Dashboard Production Quality'!A175</f>
        <v>20l</v>
      </c>
      <c r="C1" s="214" t="str">
        <f>+'Dashboard Production Quality'!B175</f>
        <v>% compliance with WHO standards, consumer, biological</v>
      </c>
      <c r="D1" s="214"/>
      <c r="E1" s="214"/>
      <c r="F1" s="214"/>
      <c r="G1" s="4" t="s">
        <v>11</v>
      </c>
      <c r="I1" s="13">
        <f>INDEX(E18:P18,Actual_month)</f>
        <v>46054</v>
      </c>
      <c r="L1" s="16" t="s">
        <v>22</v>
      </c>
      <c r="R1" s="6"/>
    </row>
    <row r="2" spans="1:19">
      <c r="A2" s="4" t="s">
        <v>15</v>
      </c>
      <c r="C2" s="4" t="str">
        <f>+'Dashboard Production Quality'!C175</f>
        <v>%</v>
      </c>
      <c r="R2" s="7"/>
    </row>
    <row r="3" spans="1:19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10">
        <f>INDEX(E27:P27,Actual_month)</f>
        <v>0.89312977099236646</v>
      </c>
    </row>
    <row r="5" spans="1:19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10">
        <f>INDEX(E26:P26,Actual_month)</f>
        <v>1</v>
      </c>
    </row>
    <row r="6" spans="1:19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10">
        <f>+S5*R6</f>
        <v>0.9</v>
      </c>
    </row>
    <row r="7" spans="1:19">
      <c r="J7" s="199"/>
      <c r="K7" s="200"/>
      <c r="L7" s="200"/>
      <c r="M7" s="200"/>
      <c r="N7" s="200"/>
      <c r="O7" s="200"/>
      <c r="P7" s="200"/>
      <c r="Q7" s="201"/>
    </row>
    <row r="8" spans="1:19" ht="15" thickBot="1">
      <c r="J8" s="202"/>
      <c r="K8" s="203"/>
      <c r="L8" s="203"/>
      <c r="M8" s="203"/>
      <c r="N8" s="203"/>
      <c r="O8" s="203"/>
      <c r="P8" s="203"/>
      <c r="Q8" s="204"/>
    </row>
    <row r="9" spans="1:19" ht="15" thickBot="1">
      <c r="J9" s="4" t="s">
        <v>14</v>
      </c>
    </row>
    <row r="10" spans="1:19">
      <c r="J10" s="196"/>
      <c r="K10" s="197"/>
      <c r="L10" s="197"/>
      <c r="M10" s="197"/>
      <c r="N10" s="197"/>
      <c r="O10" s="197"/>
      <c r="P10" s="197"/>
      <c r="Q10" s="198"/>
    </row>
    <row r="11" spans="1:19">
      <c r="J11" s="199"/>
      <c r="K11" s="200"/>
      <c r="L11" s="200"/>
      <c r="M11" s="200"/>
      <c r="N11" s="200"/>
      <c r="O11" s="200"/>
      <c r="P11" s="200"/>
      <c r="Q11" s="201"/>
    </row>
    <row r="12" spans="1:19">
      <c r="J12" s="199"/>
      <c r="K12" s="200"/>
      <c r="L12" s="200"/>
      <c r="M12" s="200"/>
      <c r="N12" s="200"/>
      <c r="O12" s="200"/>
      <c r="P12" s="200"/>
      <c r="Q12" s="201"/>
    </row>
    <row r="13" spans="1:19">
      <c r="J13" s="199"/>
      <c r="K13" s="200"/>
      <c r="L13" s="200"/>
      <c r="M13" s="200"/>
      <c r="N13" s="200"/>
      <c r="O13" s="200"/>
      <c r="P13" s="200"/>
      <c r="Q13" s="201"/>
    </row>
    <row r="14" spans="1:19">
      <c r="J14" s="199"/>
      <c r="K14" s="200"/>
      <c r="L14" s="200"/>
      <c r="M14" s="200"/>
      <c r="N14" s="200"/>
      <c r="O14" s="200"/>
      <c r="P14" s="200"/>
      <c r="Q14" s="201"/>
    </row>
    <row r="15" spans="1:19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 t="s">
        <v>0</v>
      </c>
    </row>
    <row r="19" spans="3:17">
      <c r="D19" s="4" t="str">
        <f>'KPI 1a'!D19</f>
        <v>Budget 25/26</v>
      </c>
      <c r="E19" s="10">
        <f>Budget2526!E162</f>
        <v>1</v>
      </c>
      <c r="F19" s="10">
        <f>Budget2526!F162</f>
        <v>1</v>
      </c>
      <c r="G19" s="10">
        <f>Budget2526!G162</f>
        <v>1</v>
      </c>
      <c r="H19" s="10">
        <f>Budget2526!H162</f>
        <v>1</v>
      </c>
      <c r="I19" s="10">
        <f>Budget2526!I162</f>
        <v>1</v>
      </c>
      <c r="J19" s="10">
        <f>Budget2526!J162</f>
        <v>1</v>
      </c>
      <c r="K19" s="10">
        <f>Budget2526!K162</f>
        <v>1</v>
      </c>
      <c r="L19" s="10">
        <f>Budget2526!L162</f>
        <v>1</v>
      </c>
      <c r="M19" s="10">
        <f>Budget2526!M162</f>
        <v>1</v>
      </c>
      <c r="N19" s="10">
        <f>Budget2526!N162</f>
        <v>1</v>
      </c>
      <c r="O19" s="10">
        <f>Budget2526!O162</f>
        <v>1</v>
      </c>
      <c r="P19" s="10">
        <f>Budget2526!P162</f>
        <v>1</v>
      </c>
      <c r="Q19" s="6"/>
    </row>
    <row r="20" spans="3:17">
      <c r="D20" s="4" t="str">
        <f>'KPI 1a'!D20</f>
        <v>Actual 25/26</v>
      </c>
      <c r="E20" s="10">
        <f>'ACTUAL 2526'!D162</f>
        <v>0.98473282442748089</v>
      </c>
      <c r="F20" s="10">
        <f>'ACTUAL 2526'!E162</f>
        <v>0.98473282442748089</v>
      </c>
      <c r="G20" s="10">
        <f>'ACTUAL 2526'!F162</f>
        <v>0.98473282442748089</v>
      </c>
      <c r="H20" s="10">
        <f>'ACTUAL 2526'!G162</f>
        <v>0.98473282442748089</v>
      </c>
      <c r="I20" s="10">
        <f>'ACTUAL 2526'!H162</f>
        <v>0.98473282442748089</v>
      </c>
      <c r="J20" s="10">
        <f>'ACTUAL 2526'!I162</f>
        <v>0.98473282442748089</v>
      </c>
      <c r="K20" s="10">
        <f>'ACTUAL 2526'!J162</f>
        <v>0.5572519083969466</v>
      </c>
      <c r="L20" s="10">
        <f>'ACTUAL 2526'!K162</f>
        <v>0.86259541984732824</v>
      </c>
      <c r="M20" s="10" t="e">
        <f>'ACTUAL 2526'!L162</f>
        <v>#DIV/0!</v>
      </c>
      <c r="N20" s="10" t="e">
        <f>'ACTUAL 2526'!M162</f>
        <v>#DIV/0!</v>
      </c>
      <c r="O20" s="10" t="e">
        <f>'ACTUAL 2526'!N162</f>
        <v>#DIV/0!</v>
      </c>
      <c r="P20" s="10" t="e">
        <f>'ACTUAL 2526'!O162</f>
        <v>#DIV/0!</v>
      </c>
      <c r="Q20" s="6"/>
    </row>
    <row r="21" spans="3:17">
      <c r="D21" s="4" t="str">
        <f>'KPI 1a'!D21</f>
        <v>Difference</v>
      </c>
      <c r="E21" s="10">
        <f>IF(E20=0,0,E20-E19)</f>
        <v>-1.5267175572519109E-2</v>
      </c>
      <c r="F21" s="10">
        <f t="shared" ref="F21:P21" si="0">IF(F20=0,0,F20-F19)</f>
        <v>-1.5267175572519109E-2</v>
      </c>
      <c r="G21" s="10">
        <f t="shared" si="0"/>
        <v>-1.5267175572519109E-2</v>
      </c>
      <c r="H21" s="10">
        <f t="shared" si="0"/>
        <v>-1.5267175572519109E-2</v>
      </c>
      <c r="I21" s="10">
        <f t="shared" si="0"/>
        <v>-1.5267175572519109E-2</v>
      </c>
      <c r="J21" s="10">
        <f t="shared" si="0"/>
        <v>-1.5267175572519109E-2</v>
      </c>
      <c r="K21" s="10">
        <f t="shared" si="0"/>
        <v>-0.4427480916030534</v>
      </c>
      <c r="L21" s="10">
        <f t="shared" si="0"/>
        <v>-0.13740458015267176</v>
      </c>
      <c r="M21" s="10" t="e">
        <f t="shared" si="0"/>
        <v>#DIV/0!</v>
      </c>
      <c r="N21" s="10" t="e">
        <f t="shared" si="0"/>
        <v>#DIV/0!</v>
      </c>
      <c r="O21" s="10" t="e">
        <f t="shared" si="0"/>
        <v>#DIV/0!</v>
      </c>
      <c r="P21" s="10" t="e">
        <f t="shared" si="0"/>
        <v>#DIV/0!</v>
      </c>
      <c r="Q21" s="6"/>
    </row>
    <row r="22" spans="3:17">
      <c r="D22" s="4" t="str">
        <f>'KPI 1a'!D22</f>
        <v>% realisation</v>
      </c>
      <c r="E22" s="10">
        <f>E20/E19</f>
        <v>0.98473282442748089</v>
      </c>
      <c r="F22" s="10">
        <f t="shared" ref="F22:P22" si="1">F20/F19</f>
        <v>0.98473282442748089</v>
      </c>
      <c r="G22" s="10">
        <f t="shared" si="1"/>
        <v>0.98473282442748089</v>
      </c>
      <c r="H22" s="10">
        <f t="shared" si="1"/>
        <v>0.98473282442748089</v>
      </c>
      <c r="I22" s="10">
        <f t="shared" si="1"/>
        <v>0.98473282442748089</v>
      </c>
      <c r="J22" s="10">
        <f t="shared" si="1"/>
        <v>0.98473282442748089</v>
      </c>
      <c r="K22" s="10">
        <f t="shared" si="1"/>
        <v>0.5572519083969466</v>
      </c>
      <c r="L22" s="10">
        <f t="shared" si="1"/>
        <v>0.86259541984732824</v>
      </c>
      <c r="M22" s="10" t="e">
        <f t="shared" si="1"/>
        <v>#DIV/0!</v>
      </c>
      <c r="N22" s="10" t="e">
        <f t="shared" si="1"/>
        <v>#DIV/0!</v>
      </c>
      <c r="O22" s="10" t="e">
        <f t="shared" si="1"/>
        <v>#DIV/0!</v>
      </c>
      <c r="P22" s="10" t="e">
        <f t="shared" si="1"/>
        <v>#DIV/0!</v>
      </c>
    </row>
    <row r="23" spans="3:17">
      <c r="D23" s="4" t="str">
        <f>'KPI 1a'!D23</f>
        <v>Actual 24/25</v>
      </c>
      <c r="E23" s="10">
        <f>Actual2425!D153</f>
        <v>1.0155038759689923</v>
      </c>
      <c r="F23" s="10">
        <f>Actual2425!E153</f>
        <v>0.98473282442748089</v>
      </c>
      <c r="G23" s="10">
        <f>Actual2425!F153</f>
        <v>0.98473282442748089</v>
      </c>
      <c r="H23" s="10">
        <f>Actual2425!G153</f>
        <v>0.98473282442748089</v>
      </c>
      <c r="I23" s="10">
        <f>Actual2425!H153</f>
        <v>0.98473282442748089</v>
      </c>
      <c r="J23" s="10">
        <f>Actual2425!I153</f>
        <v>0.98473282442748089</v>
      </c>
      <c r="K23" s="10">
        <f>Actual2425!J153</f>
        <v>0.98473282442748089</v>
      </c>
      <c r="L23" s="10">
        <f>Actual2425!K153</f>
        <v>0.98473282442748089</v>
      </c>
      <c r="M23" s="10">
        <f>Actual2425!L153</f>
        <v>0.98473282442748089</v>
      </c>
      <c r="N23" s="10">
        <f>Actual2425!M153</f>
        <v>0.98473282442748089</v>
      </c>
      <c r="O23" s="10">
        <f>Actual2425!N153</f>
        <v>0.98473282442748089</v>
      </c>
      <c r="P23" s="10">
        <f>Actual2425!O153</f>
        <v>0.98473282442748089</v>
      </c>
      <c r="Q23" s="6"/>
    </row>
    <row r="25" spans="3:17">
      <c r="C25" s="8" t="s">
        <v>4</v>
      </c>
      <c r="E25" s="12">
        <f>E18</f>
        <v>45839</v>
      </c>
      <c r="F25" s="12">
        <f t="shared" ref="F25:P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</row>
    <row r="26" spans="3:17">
      <c r="D26" s="4" t="str">
        <f>D19</f>
        <v>Budget 25/26</v>
      </c>
      <c r="E26" s="10">
        <f>E19</f>
        <v>1</v>
      </c>
      <c r="F26" s="10">
        <f t="shared" ref="F26:P26" si="3">F19</f>
        <v>1</v>
      </c>
      <c r="G26" s="10">
        <f t="shared" si="3"/>
        <v>1</v>
      </c>
      <c r="H26" s="10">
        <f t="shared" si="3"/>
        <v>1</v>
      </c>
      <c r="I26" s="10">
        <f t="shared" si="3"/>
        <v>1</v>
      </c>
      <c r="J26" s="10">
        <f t="shared" si="3"/>
        <v>1</v>
      </c>
      <c r="K26" s="10">
        <f t="shared" si="3"/>
        <v>1</v>
      </c>
      <c r="L26" s="10">
        <f t="shared" si="3"/>
        <v>1</v>
      </c>
      <c r="M26" s="10">
        <f t="shared" si="3"/>
        <v>1</v>
      </c>
      <c r="N26" s="10">
        <f t="shared" si="3"/>
        <v>1</v>
      </c>
      <c r="O26" s="10">
        <f t="shared" si="3"/>
        <v>1</v>
      </c>
      <c r="P26" s="10">
        <f t="shared" si="3"/>
        <v>1</v>
      </c>
    </row>
    <row r="27" spans="3:17">
      <c r="D27" s="4" t="str">
        <f>D20</f>
        <v>Actual 25/26</v>
      </c>
      <c r="E27" s="10">
        <f>AVERAGE(E20:E20)</f>
        <v>0.98473282442748089</v>
      </c>
      <c r="F27" s="10">
        <f>AVERAGE(E20:F20)</f>
        <v>0.98473282442748089</v>
      </c>
      <c r="G27" s="10">
        <f>AVERAGE(F20:G20)</f>
        <v>0.98473282442748089</v>
      </c>
      <c r="H27" s="10">
        <f>AVERAGE(E20:H20)</f>
        <v>0.98473282442748089</v>
      </c>
      <c r="I27" s="10">
        <f>AVERAGE(E20:I20)</f>
        <v>0.98473282442748089</v>
      </c>
      <c r="J27" s="10">
        <f>AVERAGE(E20:J20)</f>
        <v>0.984732824427481</v>
      </c>
      <c r="K27" s="10">
        <f t="shared" ref="K27:P27" si="4">AVERAGE(F20:K20)</f>
        <v>0.91348600508905864</v>
      </c>
      <c r="L27" s="10">
        <f t="shared" si="4"/>
        <v>0.89312977099236646</v>
      </c>
      <c r="M27" s="10" t="e">
        <f t="shared" si="4"/>
        <v>#DIV/0!</v>
      </c>
      <c r="N27" s="10" t="e">
        <f t="shared" si="4"/>
        <v>#DIV/0!</v>
      </c>
      <c r="O27" s="10" t="e">
        <f t="shared" si="4"/>
        <v>#DIV/0!</v>
      </c>
      <c r="P27" s="10" t="e">
        <f t="shared" si="4"/>
        <v>#DIV/0!</v>
      </c>
    </row>
    <row r="28" spans="3:17">
      <c r="D28" s="4" t="str">
        <f>D21</f>
        <v>Difference</v>
      </c>
      <c r="E28" s="10">
        <f>IF(E27=0,0,E27-E26)</f>
        <v>-1.5267175572519109E-2</v>
      </c>
      <c r="F28" s="10">
        <f t="shared" ref="F28:P28" si="5">IF(F27=0,0,F27-F26)</f>
        <v>-1.5267175572519109E-2</v>
      </c>
      <c r="G28" s="10">
        <f t="shared" si="5"/>
        <v>-1.5267175572519109E-2</v>
      </c>
      <c r="H28" s="10">
        <f t="shared" si="5"/>
        <v>-1.5267175572519109E-2</v>
      </c>
      <c r="I28" s="10">
        <f t="shared" si="5"/>
        <v>-1.5267175572519109E-2</v>
      </c>
      <c r="J28" s="10">
        <f t="shared" si="5"/>
        <v>-1.5267175572518998E-2</v>
      </c>
      <c r="K28" s="10">
        <f t="shared" si="5"/>
        <v>-8.6513994910941361E-2</v>
      </c>
      <c r="L28" s="10">
        <f t="shared" si="5"/>
        <v>-0.10687022900763354</v>
      </c>
      <c r="M28" s="10" t="e">
        <f t="shared" si="5"/>
        <v>#DIV/0!</v>
      </c>
      <c r="N28" s="10" t="e">
        <f t="shared" si="5"/>
        <v>#DIV/0!</v>
      </c>
      <c r="O28" s="10" t="e">
        <f t="shared" si="5"/>
        <v>#DIV/0!</v>
      </c>
      <c r="P28" s="10" t="e">
        <f t="shared" si="5"/>
        <v>#DIV/0!</v>
      </c>
    </row>
    <row r="29" spans="3:17">
      <c r="D29" s="4" t="str">
        <f>D22</f>
        <v>% realisation</v>
      </c>
      <c r="E29" s="10">
        <f t="shared" ref="E29:P29" si="6">E27/E26</f>
        <v>0.98473282442748089</v>
      </c>
      <c r="F29" s="10">
        <f t="shared" si="6"/>
        <v>0.98473282442748089</v>
      </c>
      <c r="G29" s="10">
        <f t="shared" si="6"/>
        <v>0.98473282442748089</v>
      </c>
      <c r="H29" s="10">
        <f t="shared" si="6"/>
        <v>0.98473282442748089</v>
      </c>
      <c r="I29" s="10">
        <f t="shared" si="6"/>
        <v>0.98473282442748089</v>
      </c>
      <c r="J29" s="10">
        <f t="shared" si="6"/>
        <v>0.984732824427481</v>
      </c>
      <c r="K29" s="10">
        <f t="shared" si="6"/>
        <v>0.91348600508905864</v>
      </c>
      <c r="L29" s="10">
        <f t="shared" si="6"/>
        <v>0.89312977099236646</v>
      </c>
      <c r="M29" s="10" t="e">
        <f t="shared" si="6"/>
        <v>#DIV/0!</v>
      </c>
      <c r="N29" s="10" t="e">
        <f t="shared" si="6"/>
        <v>#DIV/0!</v>
      </c>
      <c r="O29" s="10" t="e">
        <f t="shared" si="6"/>
        <v>#DIV/0!</v>
      </c>
      <c r="P29" s="10" t="e">
        <f t="shared" si="6"/>
        <v>#DIV/0!</v>
      </c>
    </row>
    <row r="30" spans="3:17">
      <c r="D30" s="4" t="str">
        <f>'KPI 1a'!D30</f>
        <v>Actual 24/25</v>
      </c>
      <c r="E30" s="10">
        <f>SUM($E23:E23)</f>
        <v>1.0155038759689923</v>
      </c>
      <c r="F30" s="10">
        <f>AVERAGE($E23:F23)</f>
        <v>1.0001183501982367</v>
      </c>
      <c r="G30" s="10">
        <f>AVERAGE($E23:G23)</f>
        <v>0.99498984160798487</v>
      </c>
      <c r="H30" s="10">
        <f>AVERAGE($E23:H23)</f>
        <v>0.9924255873128589</v>
      </c>
      <c r="I30" s="10">
        <f>AVERAGE($E23:I23)</f>
        <v>0.99088703473578332</v>
      </c>
      <c r="J30" s="10">
        <f>AVERAGE($E23:J23)</f>
        <v>0.98986133301773294</v>
      </c>
      <c r="K30" s="10">
        <f>AVERAGE($E23:K23)</f>
        <v>0.98912868893341133</v>
      </c>
      <c r="L30" s="10">
        <f>AVERAGE($E23:L23)</f>
        <v>0.98857920587017001</v>
      </c>
      <c r="M30" s="10">
        <f>AVERAGE($E23:M23)</f>
        <v>0.98815183015431574</v>
      </c>
      <c r="N30" s="10">
        <f>AVERAGE($E23:N23)</f>
        <v>0.98780992958163216</v>
      </c>
      <c r="O30" s="10">
        <f>AVERAGE($E23:O23)</f>
        <v>0.98753019274943654</v>
      </c>
      <c r="P30" s="10">
        <f>AVERAGE($E23:P23)</f>
        <v>0.98729707872260686</v>
      </c>
    </row>
  </sheetData>
  <mergeCells count="3">
    <mergeCell ref="C1:F1"/>
    <mergeCell ref="J4:Q8"/>
    <mergeCell ref="J10:Q15"/>
  </mergeCells>
  <conditionalFormatting sqref="C3">
    <cfRule type="expression" dxfId="32" priority="2">
      <formula>S4&lt;S6</formula>
    </cfRule>
  </conditionalFormatting>
  <conditionalFormatting sqref="C4">
    <cfRule type="expression" dxfId="31" priority="1">
      <formula>AND(S4&gt;=S6,S4&lt;S5)</formula>
    </cfRule>
  </conditionalFormatting>
  <conditionalFormatting sqref="C5">
    <cfRule type="expression" dxfId="30" priority="3">
      <formula>S4&gt;=S5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28033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/>
  <dimension ref="A1:B7"/>
  <sheetViews>
    <sheetView workbookViewId="0">
      <selection activeCell="P36" sqref="P36"/>
    </sheetView>
  </sheetViews>
  <sheetFormatPr defaultColWidth="8.54296875" defaultRowHeight="14.5"/>
  <cols>
    <col min="1" max="1" width="35.54296875" bestFit="1" customWidth="1"/>
  </cols>
  <sheetData>
    <row r="1" spans="1:2">
      <c r="A1" t="s">
        <v>12</v>
      </c>
    </row>
    <row r="3" spans="1:2">
      <c r="A3" t="s">
        <v>13</v>
      </c>
      <c r="B3">
        <v>8</v>
      </c>
    </row>
    <row r="4" spans="1:2">
      <c r="A4" t="s">
        <v>17</v>
      </c>
      <c r="B4" s="3">
        <v>0.75</v>
      </c>
    </row>
    <row r="5" spans="1:2">
      <c r="A5" t="s">
        <v>59</v>
      </c>
      <c r="B5">
        <v>30</v>
      </c>
    </row>
    <row r="6" spans="1:2">
      <c r="B6">
        <v>1</v>
      </c>
    </row>
    <row r="7" spans="1:2">
      <c r="A7" t="s">
        <v>60</v>
      </c>
      <c r="B7">
        <v>1000</v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0">
    <tabColor rgb="FFFFC000"/>
  </sheetPr>
  <dimension ref="A1:T31"/>
  <sheetViews>
    <sheetView zoomScale="90" zoomScaleNormal="90" zoomScalePageLayoutView="90" workbookViewId="0">
      <pane ySplit="2" topLeftCell="A15" activePane="bottomLeft" state="frozen"/>
      <selection activeCell="D31" sqref="D31"/>
      <selection pane="bottomLeft" activeCell="L1" sqref="L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>
      <c r="A1" s="5" t="s">
        <v>5</v>
      </c>
      <c r="B1" s="5" t="str">
        <f>'Dashboard Production Quality'!A87</f>
        <v>6b</v>
      </c>
      <c r="C1" s="5" t="str">
        <f>'Dashboard Production Quality'!B87</f>
        <v>Volume Water Imported ( Bulk Purchase)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20">
      <c r="A2" s="4" t="s">
        <v>15</v>
      </c>
      <c r="C2" s="4" t="s">
        <v>16</v>
      </c>
      <c r="R2" s="7"/>
    </row>
    <row r="3" spans="1:20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27">
        <f>INDEX(E27:P27,Actual_month)</f>
        <v>0</v>
      </c>
      <c r="T4" s="26"/>
    </row>
    <row r="5" spans="1:20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26">
        <f>INDEX(E26:P26,Actual_month)</f>
        <v>0</v>
      </c>
      <c r="T5" s="26"/>
    </row>
    <row r="6" spans="1:20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26">
        <f>+S5*R6</f>
        <v>0</v>
      </c>
      <c r="T6" s="26"/>
    </row>
    <row r="7" spans="1:20">
      <c r="J7" s="199"/>
      <c r="K7" s="200"/>
      <c r="L7" s="200"/>
      <c r="M7" s="200"/>
      <c r="N7" s="200"/>
      <c r="O7" s="200"/>
      <c r="P7" s="200"/>
      <c r="Q7" s="201"/>
    </row>
    <row r="8" spans="1:20" ht="15" thickBot="1">
      <c r="J8" s="202"/>
      <c r="K8" s="203"/>
      <c r="L8" s="203"/>
      <c r="M8" s="203"/>
      <c r="N8" s="203"/>
      <c r="O8" s="203"/>
      <c r="P8" s="203"/>
      <c r="Q8" s="204"/>
    </row>
    <row r="9" spans="1:20" ht="15" thickBot="1">
      <c r="J9" s="4" t="s">
        <v>14</v>
      </c>
    </row>
    <row r="10" spans="1:20">
      <c r="J10" s="196"/>
      <c r="K10" s="197"/>
      <c r="L10" s="197"/>
      <c r="M10" s="197"/>
      <c r="N10" s="197"/>
      <c r="O10" s="197"/>
      <c r="P10" s="197"/>
      <c r="Q10" s="198"/>
    </row>
    <row r="11" spans="1:20">
      <c r="J11" s="199"/>
      <c r="K11" s="200"/>
      <c r="L11" s="200"/>
      <c r="M11" s="200"/>
      <c r="N11" s="200"/>
      <c r="O11" s="200"/>
      <c r="P11" s="200"/>
      <c r="Q11" s="201"/>
    </row>
    <row r="12" spans="1:20">
      <c r="J12" s="199"/>
      <c r="K12" s="200"/>
      <c r="L12" s="200"/>
      <c r="M12" s="200"/>
      <c r="N12" s="200"/>
      <c r="O12" s="200"/>
      <c r="P12" s="200"/>
      <c r="Q12" s="201"/>
    </row>
    <row r="13" spans="1:20">
      <c r="J13" s="199"/>
      <c r="K13" s="200"/>
      <c r="L13" s="200"/>
      <c r="M13" s="200"/>
      <c r="N13" s="200"/>
      <c r="O13" s="200"/>
      <c r="P13" s="200"/>
      <c r="Q13" s="201"/>
    </row>
    <row r="14" spans="1:20">
      <c r="J14" s="199"/>
      <c r="K14" s="200"/>
      <c r="L14" s="200"/>
      <c r="M14" s="200"/>
      <c r="N14" s="200"/>
      <c r="O14" s="200"/>
      <c r="P14" s="200"/>
      <c r="Q14" s="201"/>
    </row>
    <row r="15" spans="1:20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12" t="s">
        <v>0</v>
      </c>
    </row>
    <row r="19" spans="3:17">
      <c r="D19" s="4" t="str">
        <f>'KPI 1a'!D19</f>
        <v>Budget 25/26</v>
      </c>
      <c r="E19" s="6">
        <f>Budget2526!E164</f>
        <v>0</v>
      </c>
      <c r="F19" s="6">
        <f>Budget2526!F164</f>
        <v>0</v>
      </c>
      <c r="G19" s="6">
        <f>Budget2526!G164</f>
        <v>0</v>
      </c>
      <c r="H19" s="6">
        <f>Budget2526!H164</f>
        <v>0</v>
      </c>
      <c r="I19" s="6">
        <f>Budget2526!I164</f>
        <v>0</v>
      </c>
      <c r="J19" s="6">
        <f>Budget2526!J164</f>
        <v>0</v>
      </c>
      <c r="K19" s="6">
        <f>Budget2526!K164</f>
        <v>0</v>
      </c>
      <c r="L19" s="6">
        <f>Budget2526!L164</f>
        <v>0</v>
      </c>
      <c r="M19" s="6">
        <f>Budget2526!M164</f>
        <v>0</v>
      </c>
      <c r="N19" s="6">
        <f>Budget2526!N164</f>
        <v>0</v>
      </c>
      <c r="O19" s="6">
        <f>Budget2526!O164</f>
        <v>0</v>
      </c>
      <c r="P19" s="6">
        <f>Budget2526!P164</f>
        <v>0</v>
      </c>
      <c r="Q19" s="6">
        <f>SUM(E19:P19)</f>
        <v>0</v>
      </c>
    </row>
    <row r="20" spans="3:17">
      <c r="D20" s="4" t="str">
        <f>'KPI 1a'!D20</f>
        <v>Actual 25/26</v>
      </c>
      <c r="E20" s="6">
        <f>Actual2223!D57</f>
        <v>0</v>
      </c>
      <c r="F20" s="6">
        <f>Actual2223!E57</f>
        <v>0</v>
      </c>
      <c r="G20" s="6">
        <f>Actual2223!F57</f>
        <v>0</v>
      </c>
      <c r="H20" s="6">
        <f>Actual2223!G57</f>
        <v>0</v>
      </c>
      <c r="I20" s="6">
        <f>Actual2223!H57</f>
        <v>0</v>
      </c>
      <c r="J20" s="6">
        <f>Actual2223!I57</f>
        <v>0</v>
      </c>
      <c r="K20" s="6">
        <f>Actual2223!J57</f>
        <v>0</v>
      </c>
      <c r="L20" s="6">
        <f>Actual2223!K57</f>
        <v>0</v>
      </c>
      <c r="M20" s="6">
        <f>Actual2223!L57</f>
        <v>1982</v>
      </c>
      <c r="N20" s="6">
        <f>Actual2223!M57</f>
        <v>0</v>
      </c>
      <c r="O20" s="6">
        <f>Actual2223!N57</f>
        <v>0</v>
      </c>
      <c r="P20" s="6">
        <f>Actual2223!O57</f>
        <v>0</v>
      </c>
      <c r="Q20" s="6">
        <f>SUM(E20:P20)</f>
        <v>1982</v>
      </c>
    </row>
    <row r="21" spans="3:17">
      <c r="D21" s="4" t="str">
        <f>'KPI 1a'!D21</f>
        <v>Difference</v>
      </c>
      <c r="E21" s="6">
        <f>IF(E20=0,0,E20-E19)</f>
        <v>0</v>
      </c>
      <c r="F21" s="6">
        <f t="shared" ref="F21:P21" si="0">IF(F20=0,0,F20-F19)</f>
        <v>0</v>
      </c>
      <c r="G21" s="6">
        <f t="shared" si="0"/>
        <v>0</v>
      </c>
      <c r="H21" s="6">
        <f t="shared" si="0"/>
        <v>0</v>
      </c>
      <c r="I21" s="6">
        <f t="shared" si="0"/>
        <v>0</v>
      </c>
      <c r="J21" s="6">
        <f t="shared" si="0"/>
        <v>0</v>
      </c>
      <c r="K21" s="6">
        <f t="shared" si="0"/>
        <v>0</v>
      </c>
      <c r="L21" s="6">
        <f t="shared" si="0"/>
        <v>0</v>
      </c>
      <c r="M21" s="6">
        <f t="shared" si="0"/>
        <v>1982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1982</v>
      </c>
    </row>
    <row r="22" spans="3:17">
      <c r="D22" s="4" t="str">
        <f>'KPI 1a'!D22</f>
        <v>% realisation</v>
      </c>
      <c r="E22" s="10" t="e">
        <f>E20/E19</f>
        <v>#DIV/0!</v>
      </c>
      <c r="F22" s="10" t="e">
        <f t="shared" ref="F22:P22" si="1">F20/F19</f>
        <v>#DIV/0!</v>
      </c>
      <c r="G22" s="10" t="e">
        <f t="shared" si="1"/>
        <v>#DIV/0!</v>
      </c>
      <c r="H22" s="10" t="e">
        <f t="shared" si="1"/>
        <v>#DIV/0!</v>
      </c>
      <c r="I22" s="10" t="e">
        <f t="shared" si="1"/>
        <v>#DIV/0!</v>
      </c>
      <c r="J22" s="10" t="e">
        <f t="shared" si="1"/>
        <v>#DIV/0!</v>
      </c>
      <c r="K22" s="10" t="e">
        <f t="shared" si="1"/>
        <v>#DIV/0!</v>
      </c>
      <c r="L22" s="10" t="e">
        <f t="shared" si="1"/>
        <v>#DIV/0!</v>
      </c>
      <c r="M22" s="10" t="e">
        <f t="shared" si="1"/>
        <v>#DIV/0!</v>
      </c>
      <c r="N22" s="10" t="e">
        <f t="shared" si="1"/>
        <v>#DIV/0!</v>
      </c>
      <c r="O22" s="10" t="e">
        <f t="shared" si="1"/>
        <v>#DIV/0!</v>
      </c>
      <c r="P22" s="10" t="e">
        <f t="shared" si="1"/>
        <v>#DIV/0!</v>
      </c>
      <c r="Q22" s="6" t="e">
        <f>SUM(E22:P22)</f>
        <v>#DIV/0!</v>
      </c>
    </row>
    <row r="23" spans="3:17">
      <c r="D23" s="4" t="str">
        <f>'KPI 1a'!D23</f>
        <v>Actual 24/25</v>
      </c>
      <c r="E23" s="69">
        <f>Actual2122!D47</f>
        <v>2138</v>
      </c>
      <c r="F23" s="69">
        <f>Actual2122!E47</f>
        <v>0</v>
      </c>
      <c r="G23" s="69">
        <f>Actual2122!F47</f>
        <v>1447</v>
      </c>
      <c r="H23" s="69">
        <f>Actual2122!G47</f>
        <v>0</v>
      </c>
      <c r="I23" s="69">
        <f>Actual2122!H47</f>
        <v>0</v>
      </c>
      <c r="J23" s="69">
        <f>Actual2122!I47</f>
        <v>0</v>
      </c>
      <c r="K23" s="69">
        <f>Actual2122!J47</f>
        <v>13</v>
      </c>
      <c r="L23" s="69">
        <f>Actual2122!K47</f>
        <v>0</v>
      </c>
      <c r="M23" s="69">
        <f>Actual2122!L47</f>
        <v>0</v>
      </c>
      <c r="N23" s="69">
        <f>Actual2122!M47</f>
        <v>0</v>
      </c>
      <c r="O23" s="69">
        <f>Actual2122!N47</f>
        <v>0</v>
      </c>
      <c r="P23" s="69">
        <f>Actual2122!O47</f>
        <v>0</v>
      </c>
      <c r="Q23" s="69" t="e">
        <f>#REF!</f>
        <v>#REF!</v>
      </c>
    </row>
    <row r="24" spans="3:17"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</row>
    <row r="25" spans="3:17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>
      <c r="D26" s="4" t="str">
        <f>D19</f>
        <v>Budget 25/26</v>
      </c>
      <c r="E26" s="6">
        <f>+E19</f>
        <v>0</v>
      </c>
      <c r="F26" s="6">
        <f>+F19+E26</f>
        <v>0</v>
      </c>
      <c r="G26" s="6">
        <f>F26+G19</f>
        <v>0</v>
      </c>
      <c r="H26" s="6">
        <f>+H19+G26</f>
        <v>0</v>
      </c>
      <c r="I26" s="6">
        <f>H26+I19</f>
        <v>0</v>
      </c>
      <c r="J26" s="6">
        <f>+J19+I26</f>
        <v>0</v>
      </c>
      <c r="K26" s="6">
        <f>J26+K19</f>
        <v>0</v>
      </c>
      <c r="L26" s="6">
        <f>+L19+K26</f>
        <v>0</v>
      </c>
      <c r="M26" s="6">
        <f>L26+M19</f>
        <v>0</v>
      </c>
      <c r="N26" s="6">
        <f>+N19+M26</f>
        <v>0</v>
      </c>
      <c r="O26" s="6">
        <f>N26+O19</f>
        <v>0</v>
      </c>
      <c r="P26" s="6">
        <f>+P19+O26</f>
        <v>0</v>
      </c>
      <c r="Q26" s="6">
        <f>SUM(E26:P26)</f>
        <v>0</v>
      </c>
    </row>
    <row r="27" spans="3:17">
      <c r="D27" s="4" t="str">
        <f>D20</f>
        <v>Actual 25/26</v>
      </c>
      <c r="E27" s="6">
        <f>+E20</f>
        <v>0</v>
      </c>
      <c r="F27" s="6">
        <f>+F20+E27</f>
        <v>0</v>
      </c>
      <c r="G27" s="6">
        <f>+G20+F27</f>
        <v>0</v>
      </c>
      <c r="H27" s="6">
        <f>+H20+G27</f>
        <v>0</v>
      </c>
      <c r="I27" s="6">
        <f>+I20+H27</f>
        <v>0</v>
      </c>
      <c r="J27" s="6">
        <f>+J20+I27</f>
        <v>0</v>
      </c>
      <c r="K27" s="6">
        <f>+K20+J27</f>
        <v>0</v>
      </c>
      <c r="L27" s="6">
        <f>+L20+K27</f>
        <v>0</v>
      </c>
      <c r="M27" s="6">
        <f>+M20+L27</f>
        <v>1982</v>
      </c>
      <c r="N27" s="6">
        <f>+N20+M27</f>
        <v>1982</v>
      </c>
      <c r="O27" s="6">
        <f>+O20+N27</f>
        <v>1982</v>
      </c>
      <c r="P27" s="6">
        <f>+P20+O27</f>
        <v>1982</v>
      </c>
      <c r="Q27" s="6">
        <f>SUM(E27:P27)</f>
        <v>7928</v>
      </c>
    </row>
    <row r="28" spans="3:17">
      <c r="D28" s="4" t="str">
        <f>D21</f>
        <v>Difference</v>
      </c>
      <c r="E28" s="6">
        <f>SUM($E21:E21)</f>
        <v>0</v>
      </c>
      <c r="F28" s="6">
        <f>SUM($E21:F21)</f>
        <v>0</v>
      </c>
      <c r="G28" s="6">
        <f>SUM($E21:G21)</f>
        <v>0</v>
      </c>
      <c r="H28" s="6">
        <f>SUM($E21:H21)</f>
        <v>0</v>
      </c>
      <c r="I28" s="6">
        <f>SUM($E21:I21)</f>
        <v>0</v>
      </c>
      <c r="J28" s="6">
        <f>SUM($E21:J21)</f>
        <v>0</v>
      </c>
      <c r="K28" s="6">
        <f>SUM($E21:K21)</f>
        <v>0</v>
      </c>
      <c r="L28" s="6">
        <f>SUM($E21:L21)</f>
        <v>0</v>
      </c>
      <c r="M28" s="6">
        <f>SUM($E21:M21)</f>
        <v>1982</v>
      </c>
      <c r="N28" s="6">
        <f>SUM($E21:N21)</f>
        <v>1982</v>
      </c>
      <c r="O28" s="6">
        <f>SUM($E21:O21)</f>
        <v>1982</v>
      </c>
      <c r="P28" s="6">
        <f>SUM($E21:P21)</f>
        <v>1982</v>
      </c>
      <c r="Q28" s="6">
        <f>SUM(E28:P28)</f>
        <v>7928</v>
      </c>
    </row>
    <row r="29" spans="3:17">
      <c r="D29" s="4" t="str">
        <f>D22</f>
        <v>% realisation</v>
      </c>
      <c r="E29" s="10" t="e">
        <f t="shared" ref="E29:P29" si="3">E27/E26</f>
        <v>#DIV/0!</v>
      </c>
      <c r="F29" s="10" t="e">
        <f t="shared" si="3"/>
        <v>#DIV/0!</v>
      </c>
      <c r="G29" s="10" t="e">
        <f t="shared" si="3"/>
        <v>#DIV/0!</v>
      </c>
      <c r="H29" s="10" t="e">
        <f t="shared" si="3"/>
        <v>#DIV/0!</v>
      </c>
      <c r="I29" s="10" t="e">
        <f t="shared" si="3"/>
        <v>#DIV/0!</v>
      </c>
      <c r="J29" s="10" t="e">
        <f t="shared" si="3"/>
        <v>#DIV/0!</v>
      </c>
      <c r="K29" s="10" t="e">
        <f t="shared" si="3"/>
        <v>#DIV/0!</v>
      </c>
      <c r="L29" s="10" t="e">
        <f t="shared" si="3"/>
        <v>#DIV/0!</v>
      </c>
      <c r="M29" s="10" t="e">
        <f t="shared" si="3"/>
        <v>#DIV/0!</v>
      </c>
      <c r="N29" s="10" t="e">
        <f t="shared" si="3"/>
        <v>#DIV/0!</v>
      </c>
      <c r="O29" s="10" t="e">
        <f t="shared" si="3"/>
        <v>#DIV/0!</v>
      </c>
      <c r="P29" s="10" t="e">
        <f t="shared" si="3"/>
        <v>#DIV/0!</v>
      </c>
      <c r="Q29" s="6" t="e">
        <f>SUM(E29:P29)</f>
        <v>#DIV/0!</v>
      </c>
    </row>
    <row r="30" spans="3:17">
      <c r="D30" s="4" t="str">
        <f>D23</f>
        <v>Actual 24/25</v>
      </c>
      <c r="E30" s="6">
        <f>+E23</f>
        <v>2138</v>
      </c>
      <c r="F30" s="6">
        <f>+F23+E30</f>
        <v>2138</v>
      </c>
      <c r="G30" s="6">
        <f t="shared" ref="G30:P30" si="4">+G23+F30</f>
        <v>3585</v>
      </c>
      <c r="H30" s="6">
        <f t="shared" si="4"/>
        <v>3585</v>
      </c>
      <c r="I30" s="6">
        <f t="shared" si="4"/>
        <v>3585</v>
      </c>
      <c r="J30" s="6">
        <f t="shared" si="4"/>
        <v>3585</v>
      </c>
      <c r="K30" s="6">
        <f t="shared" si="4"/>
        <v>3598</v>
      </c>
      <c r="L30" s="6">
        <f t="shared" si="4"/>
        <v>3598</v>
      </c>
      <c r="M30" s="6">
        <f t="shared" si="4"/>
        <v>3598</v>
      </c>
      <c r="N30" s="6">
        <f t="shared" si="4"/>
        <v>3598</v>
      </c>
      <c r="O30" s="6">
        <f t="shared" si="4"/>
        <v>3598</v>
      </c>
      <c r="P30" s="6">
        <f t="shared" si="4"/>
        <v>3598</v>
      </c>
    </row>
    <row r="31" spans="3:17">
      <c r="D31" s="4" t="str">
        <f>'KPI 1a'!D30</f>
        <v>Actual 24/25</v>
      </c>
    </row>
  </sheetData>
  <mergeCells count="2">
    <mergeCell ref="J4:Q8"/>
    <mergeCell ref="J10:Q15"/>
  </mergeCells>
  <conditionalFormatting sqref="C3">
    <cfRule type="expression" dxfId="29" priority="2">
      <formula>S4&lt;S6</formula>
    </cfRule>
  </conditionalFormatting>
  <conditionalFormatting sqref="C4">
    <cfRule type="expression" dxfId="28" priority="1">
      <formula>AND(S4&gt;=S6,S4&lt;S5)</formula>
    </cfRule>
  </conditionalFormatting>
  <conditionalFormatting sqref="C5">
    <cfRule type="expression" dxfId="27" priority="3">
      <formula>S4&gt;=S5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07265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8">
    <tabColor rgb="FFFFC000"/>
  </sheetPr>
  <dimension ref="A1:S30"/>
  <sheetViews>
    <sheetView workbookViewId="0">
      <selection sqref="A1:XFD1048576"/>
    </sheetView>
  </sheetViews>
  <sheetFormatPr defaultColWidth="9.1796875" defaultRowHeight="14.5"/>
  <cols>
    <col min="1" max="1" width="9.1796875" style="4"/>
    <col min="2" max="2" width="14.45312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19" ht="21">
      <c r="A1" s="5" t="s">
        <v>5</v>
      </c>
      <c r="B1" s="5" t="str">
        <f>'Dashboard Production Quality'!B107</f>
        <v>MANERA</v>
      </c>
      <c r="C1" s="5" t="str">
        <f>'Dashboard Production Quality'!B72</f>
        <v>Power  Efficiency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19">
      <c r="A2" s="4" t="s">
        <v>15</v>
      </c>
      <c r="C2" s="4" t="s">
        <v>46</v>
      </c>
      <c r="R2" s="7"/>
    </row>
    <row r="3" spans="1:19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>
      <c r="C4" s="2" t="s">
        <v>6</v>
      </c>
      <c r="E4" s="11"/>
      <c r="F4" s="11"/>
      <c r="G4" s="11"/>
      <c r="H4" s="11"/>
      <c r="I4" s="11"/>
      <c r="J4" s="205"/>
      <c r="K4" s="206"/>
      <c r="L4" s="206"/>
      <c r="M4" s="206"/>
      <c r="N4" s="206"/>
      <c r="O4" s="206"/>
      <c r="P4" s="206"/>
      <c r="Q4" s="207"/>
      <c r="R4" s="4" t="s">
        <v>26</v>
      </c>
      <c r="S4" s="56">
        <f>INDEX(E27:P27,Actual_month)</f>
        <v>0.47326612903225806</v>
      </c>
    </row>
    <row r="5" spans="1:19" ht="25.5" customHeight="1">
      <c r="C5" s="2" t="s">
        <v>6</v>
      </c>
      <c r="E5" s="11"/>
      <c r="F5" s="11"/>
      <c r="G5" s="11"/>
      <c r="H5" s="11"/>
      <c r="I5" s="11"/>
      <c r="J5" s="208"/>
      <c r="K5" s="209"/>
      <c r="L5" s="209"/>
      <c r="M5" s="209"/>
      <c r="N5" s="209"/>
      <c r="O5" s="209"/>
      <c r="P5" s="209"/>
      <c r="Q5" s="210"/>
      <c r="R5" s="4" t="s">
        <v>27</v>
      </c>
      <c r="S5" s="54">
        <f>INDEX(E26:P26,Actual_month)</f>
        <v>1.3084451708314904</v>
      </c>
    </row>
    <row r="6" spans="1:19">
      <c r="J6" s="208"/>
      <c r="K6" s="209"/>
      <c r="L6" s="209"/>
      <c r="M6" s="209"/>
      <c r="N6" s="209"/>
      <c r="O6" s="209"/>
      <c r="P6" s="209"/>
      <c r="Q6" s="210"/>
      <c r="R6" s="7">
        <v>0.9</v>
      </c>
      <c r="S6" s="54">
        <f>+S5/R6</f>
        <v>1.4538279675905448</v>
      </c>
    </row>
    <row r="7" spans="1:19">
      <c r="J7" s="208"/>
      <c r="K7" s="209"/>
      <c r="L7" s="209"/>
      <c r="M7" s="209"/>
      <c r="N7" s="209"/>
      <c r="O7" s="209"/>
      <c r="P7" s="209"/>
      <c r="Q7" s="210"/>
    </row>
    <row r="8" spans="1:19" ht="15" thickBot="1">
      <c r="J8" s="211"/>
      <c r="K8" s="212"/>
      <c r="L8" s="212"/>
      <c r="M8" s="212"/>
      <c r="N8" s="212"/>
      <c r="O8" s="212"/>
      <c r="P8" s="212"/>
      <c r="Q8" s="213"/>
    </row>
    <row r="9" spans="1:19" ht="15" thickBot="1">
      <c r="J9" s="4" t="s">
        <v>14</v>
      </c>
    </row>
    <row r="10" spans="1:19">
      <c r="J10" s="205"/>
      <c r="K10" s="206"/>
      <c r="L10" s="206"/>
      <c r="M10" s="206"/>
      <c r="N10" s="206"/>
      <c r="O10" s="206"/>
      <c r="P10" s="206"/>
      <c r="Q10" s="207"/>
    </row>
    <row r="11" spans="1:19">
      <c r="J11" s="208"/>
      <c r="K11" s="209"/>
      <c r="L11" s="209"/>
      <c r="M11" s="209"/>
      <c r="N11" s="209"/>
      <c r="O11" s="209"/>
      <c r="P11" s="209"/>
      <c r="Q11" s="210"/>
    </row>
    <row r="12" spans="1:19">
      <c r="J12" s="208"/>
      <c r="K12" s="209"/>
      <c r="L12" s="209"/>
      <c r="M12" s="209"/>
      <c r="N12" s="209"/>
      <c r="O12" s="209"/>
      <c r="P12" s="209"/>
      <c r="Q12" s="210"/>
    </row>
    <row r="13" spans="1:19">
      <c r="J13" s="208"/>
      <c r="K13" s="209"/>
      <c r="L13" s="209"/>
      <c r="M13" s="209"/>
      <c r="N13" s="209"/>
      <c r="O13" s="209"/>
      <c r="P13" s="209"/>
      <c r="Q13" s="210"/>
    </row>
    <row r="14" spans="1:19">
      <c r="J14" s="208"/>
      <c r="K14" s="209"/>
      <c r="L14" s="209"/>
      <c r="M14" s="209"/>
      <c r="N14" s="209"/>
      <c r="O14" s="209"/>
      <c r="P14" s="209"/>
      <c r="Q14" s="210"/>
    </row>
    <row r="15" spans="1:19" ht="15" thickBot="1">
      <c r="J15" s="211"/>
      <c r="K15" s="212"/>
      <c r="L15" s="212"/>
      <c r="M15" s="212"/>
      <c r="N15" s="212"/>
      <c r="O15" s="212"/>
      <c r="P15" s="212"/>
      <c r="Q15" s="213"/>
    </row>
    <row r="18" spans="3:17">
      <c r="C18" s="8" t="s">
        <v>10</v>
      </c>
      <c r="E18" s="12">
        <f>'KPI 6c'!E18</f>
        <v>45839</v>
      </c>
      <c r="F18" s="12">
        <f>'KPI 6c'!F18</f>
        <v>45870</v>
      </c>
      <c r="G18" s="12">
        <f>'KPI 6c'!G18</f>
        <v>45901</v>
      </c>
      <c r="H18" s="12">
        <f>'KPI 6c'!H18</f>
        <v>45931</v>
      </c>
      <c r="I18" s="12">
        <f>'KPI 6c'!I18</f>
        <v>45962</v>
      </c>
      <c r="J18" s="12">
        <f>'KPI 6c'!J18</f>
        <v>45992</v>
      </c>
      <c r="K18" s="12">
        <f>'KPI 6c'!K18</f>
        <v>46023</v>
      </c>
      <c r="L18" s="12">
        <f>'KPI 6c'!L18</f>
        <v>46054</v>
      </c>
      <c r="M18" s="12">
        <f>'KPI 6c'!M18</f>
        <v>46082</v>
      </c>
      <c r="N18" s="12">
        <f>'KPI 6c'!N18</f>
        <v>46113</v>
      </c>
      <c r="O18" s="12">
        <f>'KPI 6c'!O18</f>
        <v>46143</v>
      </c>
      <c r="P18" s="12">
        <f>'KPI 6c'!P18</f>
        <v>46174</v>
      </c>
      <c r="Q18" s="9"/>
    </row>
    <row r="19" spans="3:17">
      <c r="D19" s="4" t="str">
        <f>'KPI 6c'!D19</f>
        <v>Budget 25/26</v>
      </c>
      <c r="E19" s="69">
        <f>Budget2526!E97</f>
        <v>1.6071428571428572</v>
      </c>
      <c r="F19" s="69">
        <f>Budget2526!F97</f>
        <v>1.5</v>
      </c>
      <c r="G19" s="69">
        <f>Budget2526!G97</f>
        <v>1.40625</v>
      </c>
      <c r="H19" s="69">
        <f>Budget2526!H97</f>
        <v>1.3235294117647058</v>
      </c>
      <c r="I19" s="69">
        <f>Budget2526!I97</f>
        <v>1.25</v>
      </c>
      <c r="J19" s="69">
        <f>Budget2526!J97</f>
        <v>1.1842105263157894</v>
      </c>
      <c r="K19" s="69">
        <f>Budget2526!K97</f>
        <v>1.125</v>
      </c>
      <c r="L19" s="69">
        <f>Budget2526!L97</f>
        <v>1.0714285714285714</v>
      </c>
      <c r="M19" s="69">
        <f>Budget2526!M97</f>
        <v>1.0227272727272727</v>
      </c>
      <c r="N19" s="69">
        <f>Budget2526!N97</f>
        <v>0.97826086956521741</v>
      </c>
      <c r="O19" s="69">
        <f>Budget2526!O97</f>
        <v>0.9375</v>
      </c>
      <c r="P19" s="69">
        <f>Budget2526!P97</f>
        <v>0.9</v>
      </c>
      <c r="Q19" s="54"/>
    </row>
    <row r="20" spans="3:17">
      <c r="D20" s="4" t="str">
        <f>'KPI 6c'!D20</f>
        <v>Actual 25/26</v>
      </c>
      <c r="E20" s="69">
        <f>Actual2425!D84</f>
        <v>3.7861290322580645</v>
      </c>
      <c r="F20" s="69">
        <f>Actual2425!E84</f>
        <v>0</v>
      </c>
      <c r="G20" s="69">
        <f>Actual2425!F84</f>
        <v>0</v>
      </c>
      <c r="H20" s="69">
        <f>Actual2425!G84</f>
        <v>0</v>
      </c>
      <c r="I20" s="69">
        <f>Actual2425!H84</f>
        <v>0</v>
      </c>
      <c r="J20" s="69">
        <f>Actual2425!I84</f>
        <v>0</v>
      </c>
      <c r="K20" s="69">
        <f>Actual2425!J84</f>
        <v>0</v>
      </c>
      <c r="L20" s="69">
        <f>Actual2425!K84</f>
        <v>0</v>
      </c>
      <c r="M20" s="69">
        <f>Actual2425!L84</f>
        <v>0</v>
      </c>
      <c r="N20" s="69">
        <f>Actual2425!M84</f>
        <v>0</v>
      </c>
      <c r="O20" s="69">
        <f>Actual2425!N84</f>
        <v>0</v>
      </c>
      <c r="P20" s="69">
        <f>Actual2425!O84</f>
        <v>0</v>
      </c>
      <c r="Q20" s="54"/>
    </row>
    <row r="21" spans="3:17">
      <c r="D21" s="4" t="str">
        <f>'KPI 6c'!D21</f>
        <v>Difference</v>
      </c>
      <c r="E21" s="69">
        <f>IF(E20=0,0,E20-E19)</f>
        <v>2.1789861751152073</v>
      </c>
      <c r="F21" s="69">
        <f t="shared" ref="F21:P21" si="0">IF(F20=0,0,F20-F19)</f>
        <v>0</v>
      </c>
      <c r="G21" s="69">
        <f t="shared" si="0"/>
        <v>0</v>
      </c>
      <c r="H21" s="69">
        <f t="shared" si="0"/>
        <v>0</v>
      </c>
      <c r="I21" s="69">
        <f t="shared" si="0"/>
        <v>0</v>
      </c>
      <c r="J21" s="69">
        <f t="shared" si="0"/>
        <v>0</v>
      </c>
      <c r="K21" s="69">
        <f t="shared" si="0"/>
        <v>0</v>
      </c>
      <c r="L21" s="69">
        <f t="shared" si="0"/>
        <v>0</v>
      </c>
      <c r="M21" s="69">
        <f t="shared" si="0"/>
        <v>0</v>
      </c>
      <c r="N21" s="69">
        <f t="shared" si="0"/>
        <v>0</v>
      </c>
      <c r="O21" s="69">
        <f t="shared" si="0"/>
        <v>0</v>
      </c>
      <c r="P21" s="69">
        <f t="shared" si="0"/>
        <v>0</v>
      </c>
      <c r="Q21" s="54"/>
    </row>
    <row r="22" spans="3:17">
      <c r="D22" s="4" t="str">
        <f>'KPI 6c'!D22</f>
        <v>% realisation</v>
      </c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</row>
    <row r="23" spans="3:17">
      <c r="D23" s="4" t="str">
        <f>'KPI 1a'!D23</f>
        <v>Actual 24/25</v>
      </c>
      <c r="E23" s="54">
        <v>0</v>
      </c>
      <c r="F23" s="54">
        <v>0</v>
      </c>
      <c r="G23" s="54">
        <v>0</v>
      </c>
      <c r="H23" s="54">
        <v>0</v>
      </c>
      <c r="I23" s="54">
        <v>0</v>
      </c>
      <c r="J23" s="54">
        <v>0</v>
      </c>
      <c r="K23" s="54">
        <v>0</v>
      </c>
      <c r="L23" s="54">
        <v>0</v>
      </c>
      <c r="M23" s="54">
        <v>0</v>
      </c>
      <c r="N23" s="54">
        <v>0</v>
      </c>
      <c r="O23" s="54">
        <v>0</v>
      </c>
      <c r="P23" s="54">
        <f>Actual2021!O9</f>
        <v>1.1599999999999999</v>
      </c>
      <c r="Q23" s="54"/>
    </row>
    <row r="24" spans="3:17"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</row>
    <row r="25" spans="3:17">
      <c r="C25" s="8" t="s">
        <v>4</v>
      </c>
      <c r="E25" s="12">
        <f>E18</f>
        <v>45839</v>
      </c>
      <c r="F25" s="12">
        <f t="shared" ref="F25:P25" si="1">F18</f>
        <v>45870</v>
      </c>
      <c r="G25" s="12">
        <f t="shared" si="1"/>
        <v>45901</v>
      </c>
      <c r="H25" s="12">
        <f t="shared" si="1"/>
        <v>45931</v>
      </c>
      <c r="I25" s="12">
        <f t="shared" si="1"/>
        <v>45962</v>
      </c>
      <c r="J25" s="12">
        <f t="shared" si="1"/>
        <v>45992</v>
      </c>
      <c r="K25" s="12">
        <f t="shared" si="1"/>
        <v>46023</v>
      </c>
      <c r="L25" s="12">
        <f t="shared" si="1"/>
        <v>46054</v>
      </c>
      <c r="M25" s="12">
        <f t="shared" si="1"/>
        <v>46082</v>
      </c>
      <c r="N25" s="12">
        <f t="shared" si="1"/>
        <v>46113</v>
      </c>
      <c r="O25" s="12">
        <f t="shared" si="1"/>
        <v>46143</v>
      </c>
      <c r="P25" s="12">
        <f t="shared" si="1"/>
        <v>46174</v>
      </c>
    </row>
    <row r="26" spans="3:17">
      <c r="D26" s="4" t="str">
        <f>D19</f>
        <v>Budget 25/26</v>
      </c>
      <c r="E26" s="69">
        <f>+E19</f>
        <v>1.6071428571428572</v>
      </c>
      <c r="F26" s="69">
        <f>AVERAGE($E19:F19)</f>
        <v>1.5535714285714286</v>
      </c>
      <c r="G26" s="69">
        <f>AVERAGE($E19:G19)</f>
        <v>1.5044642857142858</v>
      </c>
      <c r="H26" s="69">
        <f>AVERAGE($E19:H19)</f>
        <v>1.4592305672268908</v>
      </c>
      <c r="I26" s="69">
        <f>AVERAGE($E19:I19)</f>
        <v>1.4173844537815126</v>
      </c>
      <c r="J26" s="69">
        <f>AVERAGE($E19:J19)</f>
        <v>1.3785221325372252</v>
      </c>
      <c r="K26" s="69">
        <f>AVERAGE($E19:K19)</f>
        <v>1.3423046850319074</v>
      </c>
      <c r="L26" s="69">
        <f>AVERAGE($E19:L19)</f>
        <v>1.3084451708314904</v>
      </c>
      <c r="M26" s="69">
        <f>AVERAGE($E19:M19)</f>
        <v>1.2766987377087995</v>
      </c>
      <c r="N26" s="69">
        <f>+M26+N19</f>
        <v>2.2549596072740168</v>
      </c>
      <c r="O26" s="69">
        <f>+N26+O19</f>
        <v>3.1924596072740168</v>
      </c>
      <c r="P26" s="69">
        <f>+O26+P19</f>
        <v>4.0924596072740167</v>
      </c>
    </row>
    <row r="27" spans="3:17">
      <c r="D27" s="4" t="str">
        <f>D20</f>
        <v>Actual 25/26</v>
      </c>
      <c r="E27" s="69">
        <f>+E20</f>
        <v>3.7861290322580645</v>
      </c>
      <c r="F27" s="69">
        <f>AVERAGE($E20:F20)</f>
        <v>1.8930645161290323</v>
      </c>
      <c r="G27" s="69">
        <f>AVERAGE($E20:G20)</f>
        <v>1.2620430107526881</v>
      </c>
      <c r="H27" s="69">
        <f>AVERAGE($E20:H20)</f>
        <v>0.94653225806451613</v>
      </c>
      <c r="I27" s="69">
        <f>AVERAGE($E20:I20)</f>
        <v>0.75722580645161286</v>
      </c>
      <c r="J27" s="69">
        <f>AVERAGE($E20:J20)</f>
        <v>0.63102150537634405</v>
      </c>
      <c r="K27" s="69">
        <f>AVERAGE($E20:K20)</f>
        <v>0.54087557603686631</v>
      </c>
      <c r="L27" s="69">
        <f>AVERAGE($E20:L20)</f>
        <v>0.47326612903225806</v>
      </c>
      <c r="M27" s="69">
        <f>AVERAGE($E20:M20)</f>
        <v>0.42068100358422938</v>
      </c>
      <c r="N27" s="69">
        <f>AVERAGE($E20:N20)</f>
        <v>0.37861290322580643</v>
      </c>
      <c r="O27" s="69">
        <f>AVERAGE($E20:O20)</f>
        <v>0.34419354838709676</v>
      </c>
      <c r="P27" s="69">
        <f>AVERAGE($E20:P20)</f>
        <v>0.31551075268817202</v>
      </c>
    </row>
    <row r="28" spans="3:17">
      <c r="D28" s="4" t="str">
        <f>D21</f>
        <v>Difference</v>
      </c>
      <c r="E28" s="69">
        <f>SUM($E21:E21)</f>
        <v>2.1789861751152073</v>
      </c>
      <c r="F28" s="69">
        <f>AVERAGE($E21:F21)</f>
        <v>1.0894930875576037</v>
      </c>
      <c r="G28" s="69">
        <f>SUM($E21:G21)</f>
        <v>2.1789861751152073</v>
      </c>
      <c r="H28" s="69">
        <f>SUM($E21:H21)</f>
        <v>2.1789861751152073</v>
      </c>
      <c r="I28" s="69">
        <f>SUM($E21:I21)</f>
        <v>2.1789861751152073</v>
      </c>
      <c r="J28" s="69">
        <f>SUM($E21:J21)</f>
        <v>2.1789861751152073</v>
      </c>
      <c r="K28" s="69">
        <f>SUM($E21:K21)</f>
        <v>2.1789861751152073</v>
      </c>
      <c r="L28" s="69">
        <f>SUM($E21:L21)</f>
        <v>2.1789861751152073</v>
      </c>
      <c r="M28" s="69">
        <f>SUM($E21:M21)</f>
        <v>2.1789861751152073</v>
      </c>
      <c r="N28" s="69">
        <f>SUM($E21:N21)</f>
        <v>2.1789861751152073</v>
      </c>
      <c r="O28" s="69">
        <f>SUM($E21:O21)</f>
        <v>2.1789861751152073</v>
      </c>
      <c r="P28" s="69">
        <f>SUM($E21:P21)</f>
        <v>2.1789861751152073</v>
      </c>
    </row>
    <row r="29" spans="3:17">
      <c r="D29" s="4" t="str">
        <f>D22</f>
        <v>% realisation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spans="3:17">
      <c r="D30" s="4" t="str">
        <f>'KPI 1a'!D30</f>
        <v>Actual 24/25</v>
      </c>
      <c r="E30" s="54">
        <f>AVERAGE($E23:F23)</f>
        <v>0</v>
      </c>
      <c r="F30" s="54">
        <f>AVERAGE($E23:G23)</f>
        <v>0</v>
      </c>
      <c r="G30" s="54">
        <f>AVERAGE($E23:H23)</f>
        <v>0</v>
      </c>
      <c r="H30" s="54">
        <f>AVERAGE($E23:I23)</f>
        <v>0</v>
      </c>
      <c r="I30" s="54">
        <f>AVERAGE($E23:J23)</f>
        <v>0</v>
      </c>
      <c r="J30" s="54">
        <f>AVERAGE($E23:K23)</f>
        <v>0</v>
      </c>
      <c r="K30" s="54">
        <f>AVERAGE($E23:L23)</f>
        <v>0</v>
      </c>
      <c r="L30" s="54">
        <f>AVERAGE($E23:M23)</f>
        <v>0</v>
      </c>
      <c r="M30" s="54">
        <f>AVERAGE($E23:N23)</f>
        <v>0</v>
      </c>
      <c r="N30" s="54">
        <f>AVERAGE($E23:O23)</f>
        <v>0</v>
      </c>
      <c r="O30" s="54">
        <f>AVERAGE($E23:P23)</f>
        <v>9.6666666666666665E-2</v>
      </c>
      <c r="P30" s="54">
        <f>AVERAGE($E23:Q23)</f>
        <v>9.6666666666666665E-2</v>
      </c>
    </row>
  </sheetData>
  <mergeCells count="2">
    <mergeCell ref="J4:Q8"/>
    <mergeCell ref="J10:Q15"/>
  </mergeCells>
  <conditionalFormatting sqref="C3">
    <cfRule type="expression" dxfId="26" priority="2">
      <formula>S4&gt;S6</formula>
    </cfRule>
  </conditionalFormatting>
  <conditionalFormatting sqref="C4">
    <cfRule type="expression" dxfId="25" priority="1">
      <formula>AND(S4&gt;S5,S4&lt;=S6)</formula>
    </cfRule>
  </conditionalFormatting>
  <conditionalFormatting sqref="C5">
    <cfRule type="expression" dxfId="24" priority="3">
      <formula>S4&lt;=S5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93698" r:id="rId3" name="Spinner 2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1">
    <tabColor rgb="FFFFC000"/>
  </sheetPr>
  <dimension ref="A1:T31"/>
  <sheetViews>
    <sheetView zoomScale="90" zoomScaleNormal="90" zoomScalePageLayoutView="90" workbookViewId="0">
      <pane ySplit="2" topLeftCell="A15" activePane="bottomLeft" state="frozen"/>
      <selection activeCell="D31" sqref="D31"/>
      <selection pane="bottomLeft" activeCell="L1" sqref="L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>
      <c r="A1" s="5" t="s">
        <v>5</v>
      </c>
      <c r="B1" s="5" t="str">
        <f>'Dashboard Production Quality'!A88</f>
        <v>6b1</v>
      </c>
      <c r="C1" s="5" t="str">
        <f>'Dashboard Production Quality'!B88</f>
        <v>Cost Incurred for Purchase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20">
      <c r="A2" s="4" t="s">
        <v>15</v>
      </c>
      <c r="C2" s="4" t="s">
        <v>16</v>
      </c>
      <c r="R2" s="7"/>
    </row>
    <row r="3" spans="1:20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27">
        <f>INDEX(E27:P27,Actual_month)</f>
        <v>0</v>
      </c>
      <c r="T4" s="26"/>
    </row>
    <row r="5" spans="1:20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26">
        <f>INDEX(E26:P26,Actual_month)</f>
        <v>0</v>
      </c>
      <c r="T5" s="26"/>
    </row>
    <row r="6" spans="1:20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26">
        <f>+S5*R6</f>
        <v>0</v>
      </c>
      <c r="T6" s="26"/>
    </row>
    <row r="7" spans="1:20">
      <c r="J7" s="199"/>
      <c r="K7" s="200"/>
      <c r="L7" s="200"/>
      <c r="M7" s="200"/>
      <c r="N7" s="200"/>
      <c r="O7" s="200"/>
      <c r="P7" s="200"/>
      <c r="Q7" s="201"/>
    </row>
    <row r="8" spans="1:20" ht="15" thickBot="1">
      <c r="J8" s="202"/>
      <c r="K8" s="203"/>
      <c r="L8" s="203"/>
      <c r="M8" s="203"/>
      <c r="N8" s="203"/>
      <c r="O8" s="203"/>
      <c r="P8" s="203"/>
      <c r="Q8" s="204"/>
    </row>
    <row r="9" spans="1:20" ht="15" thickBot="1">
      <c r="J9" s="4" t="s">
        <v>14</v>
      </c>
    </row>
    <row r="10" spans="1:20">
      <c r="J10" s="196"/>
      <c r="K10" s="197"/>
      <c r="L10" s="197"/>
      <c r="M10" s="197"/>
      <c r="N10" s="197"/>
      <c r="O10" s="197"/>
      <c r="P10" s="197"/>
      <c r="Q10" s="198"/>
    </row>
    <row r="11" spans="1:20">
      <c r="J11" s="199"/>
      <c r="K11" s="200"/>
      <c r="L11" s="200"/>
      <c r="M11" s="200"/>
      <c r="N11" s="200"/>
      <c r="O11" s="200"/>
      <c r="P11" s="200"/>
      <c r="Q11" s="201"/>
    </row>
    <row r="12" spans="1:20">
      <c r="J12" s="199"/>
      <c r="K12" s="200"/>
      <c r="L12" s="200"/>
      <c r="M12" s="200"/>
      <c r="N12" s="200"/>
      <c r="O12" s="200"/>
      <c r="P12" s="200"/>
      <c r="Q12" s="201"/>
    </row>
    <row r="13" spans="1:20">
      <c r="J13" s="199"/>
      <c r="K13" s="200"/>
      <c r="L13" s="200"/>
      <c r="M13" s="200"/>
      <c r="N13" s="200"/>
      <c r="O13" s="200"/>
      <c r="P13" s="200"/>
      <c r="Q13" s="201"/>
    </row>
    <row r="14" spans="1:20">
      <c r="J14" s="199"/>
      <c r="K14" s="200"/>
      <c r="L14" s="200"/>
      <c r="M14" s="200"/>
      <c r="N14" s="200"/>
      <c r="O14" s="200"/>
      <c r="P14" s="200"/>
      <c r="Q14" s="201"/>
    </row>
    <row r="15" spans="1:20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12" t="s">
        <v>0</v>
      </c>
    </row>
    <row r="19" spans="3:17">
      <c r="D19" s="4" t="str">
        <f>'KPI 1a'!D19</f>
        <v>Budget 25/26</v>
      </c>
      <c r="E19" s="6">
        <f>Budget2526!E165</f>
        <v>0</v>
      </c>
      <c r="F19" s="6">
        <f>Budget2526!F165</f>
        <v>0</v>
      </c>
      <c r="G19" s="6">
        <f>Budget2526!G165</f>
        <v>0</v>
      </c>
      <c r="H19" s="6">
        <f>Budget2526!H165</f>
        <v>0</v>
      </c>
      <c r="I19" s="6">
        <f>Budget2526!I165</f>
        <v>0</v>
      </c>
      <c r="J19" s="6">
        <f>Budget2526!J165</f>
        <v>0</v>
      </c>
      <c r="K19" s="6">
        <f>Budget2526!K165</f>
        <v>0</v>
      </c>
      <c r="L19" s="6">
        <f>Budget2526!L165</f>
        <v>0</v>
      </c>
      <c r="M19" s="6">
        <f>Budget2526!M165</f>
        <v>0</v>
      </c>
      <c r="N19" s="6">
        <f>Budget2526!N165</f>
        <v>0</v>
      </c>
      <c r="O19" s="6">
        <f>Budget2526!O165</f>
        <v>0</v>
      </c>
      <c r="P19" s="6">
        <f>Budget2526!P165</f>
        <v>0</v>
      </c>
      <c r="Q19" s="6">
        <f>SUM(E19:P19)</f>
        <v>0</v>
      </c>
    </row>
    <row r="20" spans="3:17">
      <c r="D20" s="4" t="str">
        <f>'KPI 1a'!D20</f>
        <v>Actual 25/26</v>
      </c>
      <c r="E20" s="6">
        <f>Actual2223!D58</f>
        <v>0</v>
      </c>
      <c r="F20" s="6">
        <f>Actual2223!E58</f>
        <v>0</v>
      </c>
      <c r="G20" s="6">
        <f>Actual2223!F58</f>
        <v>0</v>
      </c>
      <c r="H20" s="6">
        <f>Actual2223!G58</f>
        <v>0</v>
      </c>
      <c r="I20" s="6">
        <f>Actual2223!H58</f>
        <v>0</v>
      </c>
      <c r="J20" s="6">
        <f>Actual2223!I58</f>
        <v>0</v>
      </c>
      <c r="K20" s="6">
        <f>Actual2223!J58</f>
        <v>0</v>
      </c>
      <c r="L20" s="6">
        <f>Actual2223!K58</f>
        <v>0</v>
      </c>
      <c r="M20" s="6">
        <f>Actual2223!L58</f>
        <v>0</v>
      </c>
      <c r="N20" s="6">
        <f>Actual2223!M58</f>
        <v>0</v>
      </c>
      <c r="O20" s="6">
        <f>Actual2223!N58</f>
        <v>0</v>
      </c>
      <c r="P20" s="6">
        <f>Actual2223!O58</f>
        <v>0</v>
      </c>
      <c r="Q20" s="6">
        <f>SUM(E20:P20)</f>
        <v>0</v>
      </c>
    </row>
    <row r="21" spans="3:17">
      <c r="D21" s="4" t="str">
        <f>'KPI 1a'!D21</f>
        <v>Difference</v>
      </c>
      <c r="E21" s="6">
        <f>IF(E20=0,0,E20-E19)</f>
        <v>0</v>
      </c>
      <c r="F21" s="6">
        <f t="shared" ref="F21:P21" si="0">IF(F20=0,0,F20-F19)</f>
        <v>0</v>
      </c>
      <c r="G21" s="6">
        <f t="shared" si="0"/>
        <v>0</v>
      </c>
      <c r="H21" s="6">
        <f t="shared" si="0"/>
        <v>0</v>
      </c>
      <c r="I21" s="6">
        <f t="shared" si="0"/>
        <v>0</v>
      </c>
      <c r="J21" s="6">
        <f t="shared" si="0"/>
        <v>0</v>
      </c>
      <c r="K21" s="6">
        <f t="shared" si="0"/>
        <v>0</v>
      </c>
      <c r="L21" s="6">
        <f t="shared" si="0"/>
        <v>0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0</v>
      </c>
    </row>
    <row r="22" spans="3:17">
      <c r="D22" s="4" t="str">
        <f>'KPI 1a'!D22</f>
        <v>% realisation</v>
      </c>
      <c r="E22" s="10" t="e">
        <f>E20/E19</f>
        <v>#DIV/0!</v>
      </c>
      <c r="F22" s="10" t="e">
        <f t="shared" ref="F22:P22" si="1">F20/F19</f>
        <v>#DIV/0!</v>
      </c>
      <c r="G22" s="10" t="e">
        <f t="shared" si="1"/>
        <v>#DIV/0!</v>
      </c>
      <c r="H22" s="10" t="e">
        <f t="shared" si="1"/>
        <v>#DIV/0!</v>
      </c>
      <c r="I22" s="10" t="e">
        <f t="shared" si="1"/>
        <v>#DIV/0!</v>
      </c>
      <c r="J22" s="10" t="e">
        <f t="shared" si="1"/>
        <v>#DIV/0!</v>
      </c>
      <c r="K22" s="10" t="e">
        <f t="shared" si="1"/>
        <v>#DIV/0!</v>
      </c>
      <c r="L22" s="10" t="e">
        <f t="shared" si="1"/>
        <v>#DIV/0!</v>
      </c>
      <c r="M22" s="10" t="e">
        <f t="shared" si="1"/>
        <v>#DIV/0!</v>
      </c>
      <c r="N22" s="10" t="e">
        <f t="shared" si="1"/>
        <v>#DIV/0!</v>
      </c>
      <c r="O22" s="10" t="e">
        <f t="shared" si="1"/>
        <v>#DIV/0!</v>
      </c>
      <c r="P22" s="10" t="e">
        <f t="shared" si="1"/>
        <v>#DIV/0!</v>
      </c>
      <c r="Q22" s="6" t="e">
        <f>SUM(E22:P22)</f>
        <v>#DIV/0!</v>
      </c>
    </row>
    <row r="23" spans="3:17">
      <c r="D23" s="4" t="str">
        <f>'KPI 1a'!D23</f>
        <v>Actual 24/25</v>
      </c>
      <c r="E23" s="69">
        <f>Actual2122!D48</f>
        <v>0</v>
      </c>
      <c r="F23" s="69">
        <f>Actual2122!E48</f>
        <v>0</v>
      </c>
      <c r="G23" s="69">
        <f>Actual2122!F48</f>
        <v>0</v>
      </c>
      <c r="H23" s="69">
        <f>Actual2122!G48</f>
        <v>0</v>
      </c>
      <c r="I23" s="69">
        <f>Actual2122!H48</f>
        <v>0</v>
      </c>
      <c r="J23" s="69">
        <f>Actual2122!I48</f>
        <v>0</v>
      </c>
      <c r="K23" s="69">
        <f>Actual2122!J48</f>
        <v>0</v>
      </c>
      <c r="L23" s="69">
        <f>Actual2122!K48</f>
        <v>0</v>
      </c>
      <c r="M23" s="69">
        <f>Actual2122!L48</f>
        <v>0</v>
      </c>
      <c r="N23" s="69">
        <f>Actual2122!M48</f>
        <v>0</v>
      </c>
      <c r="O23" s="69">
        <f>Actual2122!N48</f>
        <v>0</v>
      </c>
      <c r="P23" s="69">
        <f>Actual2122!O48</f>
        <v>0</v>
      </c>
      <c r="Q23" s="69" t="e">
        <f>#REF!</f>
        <v>#REF!</v>
      </c>
    </row>
    <row r="24" spans="3:17"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</row>
    <row r="25" spans="3:17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>
      <c r="D26" s="4" t="str">
        <f>D19</f>
        <v>Budget 25/26</v>
      </c>
      <c r="E26" s="6">
        <f>+E19</f>
        <v>0</v>
      </c>
      <c r="F26" s="6">
        <f>+F19+E26</f>
        <v>0</v>
      </c>
      <c r="G26" s="6">
        <f>F26+G19</f>
        <v>0</v>
      </c>
      <c r="H26" s="6">
        <f>+H19+G26</f>
        <v>0</v>
      </c>
      <c r="I26" s="6">
        <f>H26+I19</f>
        <v>0</v>
      </c>
      <c r="J26" s="6">
        <f>+J19+I26</f>
        <v>0</v>
      </c>
      <c r="K26" s="6">
        <f>J26+K19</f>
        <v>0</v>
      </c>
      <c r="L26" s="6">
        <f>+L19+K26</f>
        <v>0</v>
      </c>
      <c r="M26" s="6">
        <f>L26+M19</f>
        <v>0</v>
      </c>
      <c r="N26" s="6">
        <f>+N19+M26</f>
        <v>0</v>
      </c>
      <c r="O26" s="6">
        <f>N26+O19</f>
        <v>0</v>
      </c>
      <c r="P26" s="6">
        <f>+P19+O26</f>
        <v>0</v>
      </c>
      <c r="Q26" s="6">
        <f>SUM(E26:P26)</f>
        <v>0</v>
      </c>
    </row>
    <row r="27" spans="3:17">
      <c r="D27" s="4" t="str">
        <f>D20</f>
        <v>Actual 25/26</v>
      </c>
      <c r="E27" s="6">
        <f>+E20</f>
        <v>0</v>
      </c>
      <c r="F27" s="6">
        <f>+F20+E27</f>
        <v>0</v>
      </c>
      <c r="G27" s="6">
        <f>+G20+F27</f>
        <v>0</v>
      </c>
      <c r="H27" s="6">
        <f>+H20+G27</f>
        <v>0</v>
      </c>
      <c r="I27" s="6">
        <f>+I20+H27</f>
        <v>0</v>
      </c>
      <c r="J27" s="6">
        <f>+J20+I27</f>
        <v>0</v>
      </c>
      <c r="K27" s="6">
        <f>+K20+J27</f>
        <v>0</v>
      </c>
      <c r="L27" s="6">
        <f>+L20+K27</f>
        <v>0</v>
      </c>
      <c r="M27" s="6">
        <f>+M20+L27</f>
        <v>0</v>
      </c>
      <c r="N27" s="6">
        <f>+N20+M27</f>
        <v>0</v>
      </c>
      <c r="O27" s="6">
        <f>+O20+N27</f>
        <v>0</v>
      </c>
      <c r="P27" s="6">
        <f>+P20+O27</f>
        <v>0</v>
      </c>
      <c r="Q27" s="6">
        <f>SUM(E27:P27)</f>
        <v>0</v>
      </c>
    </row>
    <row r="28" spans="3:17">
      <c r="D28" s="4" t="str">
        <f>D21</f>
        <v>Difference</v>
      </c>
      <c r="E28" s="6">
        <f>SUM($E21:E21)</f>
        <v>0</v>
      </c>
      <c r="F28" s="6">
        <f>SUM($E21:F21)</f>
        <v>0</v>
      </c>
      <c r="G28" s="6">
        <f>SUM($E21:G21)</f>
        <v>0</v>
      </c>
      <c r="H28" s="6">
        <f>SUM($E21:H21)</f>
        <v>0</v>
      </c>
      <c r="I28" s="6">
        <f>SUM($E21:I21)</f>
        <v>0</v>
      </c>
      <c r="J28" s="6">
        <f>SUM($E21:J21)</f>
        <v>0</v>
      </c>
      <c r="K28" s="6">
        <f>SUM($E21:K21)</f>
        <v>0</v>
      </c>
      <c r="L28" s="6">
        <f>SUM($E21:L21)</f>
        <v>0</v>
      </c>
      <c r="M28" s="6">
        <f>SUM($E21:M21)</f>
        <v>0</v>
      </c>
      <c r="N28" s="6">
        <f>SUM($E21:N21)</f>
        <v>0</v>
      </c>
      <c r="O28" s="6">
        <f>SUM($E21:O21)</f>
        <v>0</v>
      </c>
      <c r="P28" s="6">
        <f>SUM($E21:P21)</f>
        <v>0</v>
      </c>
      <c r="Q28" s="6">
        <f>SUM(E28:P28)</f>
        <v>0</v>
      </c>
    </row>
    <row r="29" spans="3:17">
      <c r="D29" s="4" t="str">
        <f>D22</f>
        <v>% realisation</v>
      </c>
      <c r="E29" s="10" t="e">
        <f t="shared" ref="E29:P29" si="3">E27/E26</f>
        <v>#DIV/0!</v>
      </c>
      <c r="F29" s="10" t="e">
        <f t="shared" si="3"/>
        <v>#DIV/0!</v>
      </c>
      <c r="G29" s="10" t="e">
        <f t="shared" si="3"/>
        <v>#DIV/0!</v>
      </c>
      <c r="H29" s="10" t="e">
        <f t="shared" si="3"/>
        <v>#DIV/0!</v>
      </c>
      <c r="I29" s="10" t="e">
        <f t="shared" si="3"/>
        <v>#DIV/0!</v>
      </c>
      <c r="J29" s="10" t="e">
        <f t="shared" si="3"/>
        <v>#DIV/0!</v>
      </c>
      <c r="K29" s="10" t="e">
        <f t="shared" si="3"/>
        <v>#DIV/0!</v>
      </c>
      <c r="L29" s="10" t="e">
        <f t="shared" si="3"/>
        <v>#DIV/0!</v>
      </c>
      <c r="M29" s="10" t="e">
        <f t="shared" si="3"/>
        <v>#DIV/0!</v>
      </c>
      <c r="N29" s="10" t="e">
        <f t="shared" si="3"/>
        <v>#DIV/0!</v>
      </c>
      <c r="O29" s="10" t="e">
        <f t="shared" si="3"/>
        <v>#DIV/0!</v>
      </c>
      <c r="P29" s="10" t="e">
        <f t="shared" si="3"/>
        <v>#DIV/0!</v>
      </c>
      <c r="Q29" s="6" t="e">
        <f>SUM(E29:P29)</f>
        <v>#DIV/0!</v>
      </c>
    </row>
    <row r="30" spans="3:17">
      <c r="D30" s="4" t="str">
        <f>D23</f>
        <v>Actual 24/25</v>
      </c>
      <c r="E30" s="6">
        <f>+E23</f>
        <v>0</v>
      </c>
      <c r="F30" s="6">
        <f>+F23+E30</f>
        <v>0</v>
      </c>
      <c r="G30" s="6">
        <f t="shared" ref="G30:P30" si="4">+G23+F30</f>
        <v>0</v>
      </c>
      <c r="H30" s="6">
        <f t="shared" si="4"/>
        <v>0</v>
      </c>
      <c r="I30" s="6">
        <f t="shared" si="4"/>
        <v>0</v>
      </c>
      <c r="J30" s="6">
        <f t="shared" si="4"/>
        <v>0</v>
      </c>
      <c r="K30" s="6">
        <f t="shared" si="4"/>
        <v>0</v>
      </c>
      <c r="L30" s="6">
        <f t="shared" si="4"/>
        <v>0</v>
      </c>
      <c r="M30" s="6">
        <f t="shared" si="4"/>
        <v>0</v>
      </c>
      <c r="N30" s="6">
        <f t="shared" si="4"/>
        <v>0</v>
      </c>
      <c r="O30" s="6">
        <f t="shared" si="4"/>
        <v>0</v>
      </c>
      <c r="P30" s="6">
        <f t="shared" si="4"/>
        <v>0</v>
      </c>
    </row>
    <row r="31" spans="3:17">
      <c r="D31" s="4" t="str">
        <f>'KPI 1a'!D30</f>
        <v>Actual 24/25</v>
      </c>
    </row>
  </sheetData>
  <mergeCells count="2">
    <mergeCell ref="J4:Q8"/>
    <mergeCell ref="J10:Q15"/>
  </mergeCells>
  <conditionalFormatting sqref="C3">
    <cfRule type="expression" dxfId="23" priority="2">
      <formula>S4&lt;S6</formula>
    </cfRule>
  </conditionalFormatting>
  <conditionalFormatting sqref="C4">
    <cfRule type="expression" dxfId="22" priority="1">
      <formula>AND(S4&gt;=S6,S4&lt;S5)</formula>
    </cfRule>
  </conditionalFormatting>
  <conditionalFormatting sqref="C5">
    <cfRule type="expression" dxfId="21" priority="3">
      <formula>S4&gt;=S5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44833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3">
    <tabColor rgb="FFFFC000"/>
  </sheetPr>
  <dimension ref="A1:T30"/>
  <sheetViews>
    <sheetView zoomScale="90" zoomScaleNormal="90" zoomScalePageLayoutView="90" workbookViewId="0">
      <pane ySplit="2" topLeftCell="A15" activePane="bottomLeft" state="frozen"/>
      <selection activeCell="D31" sqref="D31"/>
      <selection pane="bottomLeft" activeCell="L1" sqref="L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>
      <c r="A1" s="5" t="s">
        <v>5</v>
      </c>
      <c r="B1" s="5" t="str">
        <f>'Dashboard Production Quality'!A133</f>
        <v>Aa</v>
      </c>
      <c r="C1" s="5" t="str">
        <f>'Dashboard Production Quality'!B133</f>
        <v>CENTRAL -Production Loss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20">
      <c r="A2" s="4" t="s">
        <v>15</v>
      </c>
      <c r="C2" s="4" t="s">
        <v>16</v>
      </c>
      <c r="R2" s="7"/>
    </row>
    <row r="3" spans="1:20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27">
        <f>INDEX(E27:P27,Actual_month)</f>
        <v>0</v>
      </c>
      <c r="T4" s="26"/>
    </row>
    <row r="5" spans="1:20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26">
        <f>INDEX(E26:P26,Actual_month)</f>
        <v>10306.800000000001</v>
      </c>
      <c r="T5" s="26"/>
    </row>
    <row r="6" spans="1:20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26">
        <f>+S5/R6</f>
        <v>11452.000000000002</v>
      </c>
      <c r="T6" s="26"/>
    </row>
    <row r="7" spans="1:20">
      <c r="J7" s="199"/>
      <c r="K7" s="200"/>
      <c r="L7" s="200"/>
      <c r="M7" s="200"/>
      <c r="N7" s="200"/>
      <c r="O7" s="200"/>
      <c r="P7" s="200"/>
      <c r="Q7" s="201"/>
    </row>
    <row r="8" spans="1:20" ht="15" thickBot="1">
      <c r="J8" s="202"/>
      <c r="K8" s="203"/>
      <c r="L8" s="203"/>
      <c r="M8" s="203"/>
      <c r="N8" s="203"/>
      <c r="O8" s="203"/>
      <c r="P8" s="203"/>
      <c r="Q8" s="204"/>
    </row>
    <row r="9" spans="1:20" ht="15" thickBot="1">
      <c r="J9" s="4" t="s">
        <v>14</v>
      </c>
    </row>
    <row r="10" spans="1:20">
      <c r="J10" s="196"/>
      <c r="K10" s="197"/>
      <c r="L10" s="197"/>
      <c r="M10" s="197"/>
      <c r="N10" s="197"/>
      <c r="O10" s="197"/>
      <c r="P10" s="197"/>
      <c r="Q10" s="198"/>
    </row>
    <row r="11" spans="1:20">
      <c r="J11" s="199"/>
      <c r="K11" s="200"/>
      <c r="L11" s="200"/>
      <c r="M11" s="200"/>
      <c r="N11" s="200"/>
      <c r="O11" s="200"/>
      <c r="P11" s="200"/>
      <c r="Q11" s="201"/>
    </row>
    <row r="12" spans="1:20">
      <c r="J12" s="199"/>
      <c r="K12" s="200"/>
      <c r="L12" s="200"/>
      <c r="M12" s="200"/>
      <c r="N12" s="200"/>
      <c r="O12" s="200"/>
      <c r="P12" s="200"/>
      <c r="Q12" s="201"/>
    </row>
    <row r="13" spans="1:20">
      <c r="J13" s="199"/>
      <c r="K13" s="200"/>
      <c r="L13" s="200"/>
      <c r="M13" s="200"/>
      <c r="N13" s="200"/>
      <c r="O13" s="200"/>
      <c r="P13" s="200"/>
      <c r="Q13" s="201"/>
    </row>
    <row r="14" spans="1:20">
      <c r="J14" s="199"/>
      <c r="K14" s="200"/>
      <c r="L14" s="200"/>
      <c r="M14" s="200"/>
      <c r="N14" s="200"/>
      <c r="O14" s="200"/>
      <c r="P14" s="200"/>
      <c r="Q14" s="201"/>
    </row>
    <row r="15" spans="1:20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'KPI 16a'!E18</f>
        <v>45839</v>
      </c>
      <c r="F18" s="12">
        <f>'KPI 16a'!F18</f>
        <v>45870</v>
      </c>
      <c r="G18" s="12">
        <f>'KPI 16a'!G18</f>
        <v>45901</v>
      </c>
      <c r="H18" s="12">
        <f>'KPI 16a'!H18</f>
        <v>45931</v>
      </c>
      <c r="I18" s="12">
        <f>'KPI 16a'!I18</f>
        <v>45962</v>
      </c>
      <c r="J18" s="12">
        <f>'KPI 16a'!J18</f>
        <v>45992</v>
      </c>
      <c r="K18" s="12">
        <f>'KPI 16a'!K18</f>
        <v>46023</v>
      </c>
      <c r="L18" s="12">
        <f>'KPI 16a'!L18</f>
        <v>46054</v>
      </c>
      <c r="M18" s="12">
        <f>'KPI 16a'!M18</f>
        <v>46082</v>
      </c>
      <c r="N18" s="12">
        <f>'KPI 16a'!N18</f>
        <v>46113</v>
      </c>
      <c r="O18" s="12">
        <f>'KPI 16a'!O18</f>
        <v>46143</v>
      </c>
      <c r="P18" s="12">
        <f>'KPI 16a'!P18</f>
        <v>46174</v>
      </c>
      <c r="Q18" s="12" t="s">
        <v>0</v>
      </c>
    </row>
    <row r="19" spans="3:17">
      <c r="D19" s="4" t="str">
        <f>'KPI 16a'!D19</f>
        <v>Budget 25/26</v>
      </c>
      <c r="E19" s="6">
        <f>Budget2526!E170</f>
        <v>1248.0999999999999</v>
      </c>
      <c r="F19" s="6">
        <f>Budget2526!F170</f>
        <v>1249.0999999999999</v>
      </c>
      <c r="G19" s="6">
        <f>Budget2526!G170</f>
        <v>1264.0999999999999</v>
      </c>
      <c r="H19" s="6">
        <f>Budget2526!H170</f>
        <v>1279.0999999999999</v>
      </c>
      <c r="I19" s="6">
        <f>Budget2526!I170</f>
        <v>1294.0999999999999</v>
      </c>
      <c r="J19" s="6">
        <f>Budget2526!J170</f>
        <v>1309.0999999999999</v>
      </c>
      <c r="K19" s="6">
        <f>Budget2526!K170</f>
        <v>1324.1</v>
      </c>
      <c r="L19" s="6">
        <f>Budget2526!L170</f>
        <v>1339.1</v>
      </c>
      <c r="M19" s="6">
        <f>Budget2526!M170</f>
        <v>1354.1</v>
      </c>
      <c r="N19" s="6">
        <f>Budget2526!N170</f>
        <v>1369.1</v>
      </c>
      <c r="O19" s="6">
        <f>Budget2526!O170</f>
        <v>1384.1</v>
      </c>
      <c r="P19" s="6">
        <f>Budget2526!P170</f>
        <v>1399.1</v>
      </c>
      <c r="Q19" s="6"/>
    </row>
    <row r="20" spans="3:17">
      <c r="D20" s="4" t="str">
        <f>'KPI 16a'!D20</f>
        <v>Actual 25/26</v>
      </c>
      <c r="E20" s="6">
        <f>Actual2223!D85</f>
        <v>0</v>
      </c>
      <c r="F20" s="6">
        <f>Actual2223!E85</f>
        <v>0</v>
      </c>
      <c r="G20" s="6">
        <f>Actual2223!F85</f>
        <v>0</v>
      </c>
      <c r="H20" s="6">
        <f>Actual2223!G85</f>
        <v>0</v>
      </c>
      <c r="I20" s="6">
        <f>Actual2223!H85</f>
        <v>0</v>
      </c>
      <c r="J20" s="6">
        <f>Actual2223!I85</f>
        <v>0</v>
      </c>
      <c r="K20" s="6">
        <f>Actual2223!J85</f>
        <v>0</v>
      </c>
      <c r="L20" s="6">
        <f>Actual2223!K85</f>
        <v>0</v>
      </c>
      <c r="M20" s="6">
        <f>Actual2223!L85</f>
        <v>0</v>
      </c>
      <c r="N20" s="6">
        <f>Actual2223!M85</f>
        <v>0</v>
      </c>
      <c r="O20" s="6">
        <f>Actual2223!N85</f>
        <v>0</v>
      </c>
      <c r="P20" s="6">
        <f>Actual2223!O85</f>
        <v>0</v>
      </c>
      <c r="Q20" s="6"/>
    </row>
    <row r="21" spans="3:17">
      <c r="D21" s="4" t="str">
        <f>'KPI 16a'!D21</f>
        <v>Difference</v>
      </c>
      <c r="E21" s="6">
        <f>IF(E20=0,0,E20-E19)</f>
        <v>0</v>
      </c>
      <c r="F21" s="6">
        <f t="shared" ref="F21:P21" si="0">IF(F20=0,0,F20-F19)</f>
        <v>0</v>
      </c>
      <c r="G21" s="6">
        <f t="shared" si="0"/>
        <v>0</v>
      </c>
      <c r="H21" s="6">
        <f t="shared" si="0"/>
        <v>0</v>
      </c>
      <c r="I21" s="6">
        <f t="shared" si="0"/>
        <v>0</v>
      </c>
      <c r="J21" s="6">
        <f t="shared" si="0"/>
        <v>0</v>
      </c>
      <c r="K21" s="6">
        <f t="shared" si="0"/>
        <v>0</v>
      </c>
      <c r="L21" s="6">
        <f t="shared" si="0"/>
        <v>0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/>
    </row>
    <row r="22" spans="3:17">
      <c r="D22" s="4" t="str">
        <f>'KPI 16a'!D22</f>
        <v>% realisation</v>
      </c>
      <c r="E22" s="10">
        <f>E20/E19</f>
        <v>0</v>
      </c>
      <c r="F22" s="10">
        <f t="shared" ref="F22:P22" si="1">F20/F19</f>
        <v>0</v>
      </c>
      <c r="G22" s="10">
        <f t="shared" si="1"/>
        <v>0</v>
      </c>
      <c r="H22" s="10">
        <f t="shared" si="1"/>
        <v>0</v>
      </c>
      <c r="I22" s="10">
        <f t="shared" si="1"/>
        <v>0</v>
      </c>
      <c r="J22" s="10">
        <f t="shared" si="1"/>
        <v>0</v>
      </c>
      <c r="K22" s="10">
        <f t="shared" si="1"/>
        <v>0</v>
      </c>
      <c r="L22" s="10">
        <f t="shared" si="1"/>
        <v>0</v>
      </c>
      <c r="M22" s="10">
        <f t="shared" si="1"/>
        <v>0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10"/>
    </row>
    <row r="23" spans="3:17">
      <c r="D23" s="4" t="str">
        <f>'KPI 1a'!D23</f>
        <v>Actual 24/25</v>
      </c>
      <c r="E23" s="6">
        <f>Actual2122!D51</f>
        <v>636</v>
      </c>
      <c r="F23" s="6">
        <f>Actual2122!E51</f>
        <v>447</v>
      </c>
      <c r="G23" s="6">
        <f>Actual2122!F51</f>
        <v>1166</v>
      </c>
      <c r="H23" s="6">
        <f>Actual2122!G51</f>
        <v>345</v>
      </c>
      <c r="I23" s="6">
        <f>Actual2122!H51</f>
        <v>2229</v>
      </c>
      <c r="J23" s="6">
        <f>Actual2122!I51</f>
        <v>2971</v>
      </c>
      <c r="K23" s="6">
        <f>Actual2122!J51</f>
        <v>1255</v>
      </c>
      <c r="L23" s="6">
        <f>Actual2122!K51</f>
        <v>1505</v>
      </c>
      <c r="M23" s="6">
        <f>Actual2122!L51</f>
        <v>1568</v>
      </c>
      <c r="N23" s="6">
        <f>Actual2122!M51</f>
        <v>1075</v>
      </c>
      <c r="O23" s="6">
        <f>Actual2122!N51</f>
        <v>2691</v>
      </c>
      <c r="P23" s="6">
        <f>Budget2526!P170</f>
        <v>1399.1</v>
      </c>
      <c r="Q23" s="6"/>
    </row>
    <row r="25" spans="3:17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>
      <c r="D26" s="4" t="str">
        <f>D19</f>
        <v>Budget 25/26</v>
      </c>
      <c r="E26" s="6">
        <f>SUM($E19:E19)</f>
        <v>1248.0999999999999</v>
      </c>
      <c r="F26" s="6">
        <f>SUM($E19:F19)</f>
        <v>2497.1999999999998</v>
      </c>
      <c r="G26" s="6">
        <f>SUM($E19:G19)</f>
        <v>3761.2999999999997</v>
      </c>
      <c r="H26" s="6">
        <f>SUM($E19:H19)</f>
        <v>5040.3999999999996</v>
      </c>
      <c r="I26" s="6">
        <f>SUM($E19:I19)</f>
        <v>6334.5</v>
      </c>
      <c r="J26" s="6">
        <f>SUM($E19:J19)</f>
        <v>7643.6</v>
      </c>
      <c r="K26" s="6">
        <f>SUM($E19:K19)</f>
        <v>8967.7000000000007</v>
      </c>
      <c r="L26" s="6">
        <f>SUM($E19:L19)</f>
        <v>10306.800000000001</v>
      </c>
      <c r="M26" s="6">
        <f>SUM($E19:M19)</f>
        <v>11660.900000000001</v>
      </c>
      <c r="N26" s="6">
        <f>SUM($E19:N19)</f>
        <v>13030.000000000002</v>
      </c>
      <c r="O26" s="6">
        <f>SUM($E19:O19)</f>
        <v>14414.100000000002</v>
      </c>
      <c r="P26" s="6">
        <f>SUM($E19:P19)</f>
        <v>15813.200000000003</v>
      </c>
      <c r="Q26" s="6"/>
    </row>
    <row r="27" spans="3:17">
      <c r="D27" s="4" t="str">
        <f>D20</f>
        <v>Actual 25/26</v>
      </c>
      <c r="E27" s="6">
        <f>SUM($E20:E20)</f>
        <v>0</v>
      </c>
      <c r="F27" s="6">
        <f>SUM($E20:F20)</f>
        <v>0</v>
      </c>
      <c r="G27" s="6">
        <f>SUM($E20:G20)</f>
        <v>0</v>
      </c>
      <c r="H27" s="6">
        <f>SUM($E20:H20)</f>
        <v>0</v>
      </c>
      <c r="I27" s="6">
        <f>SUM($E20:I20)</f>
        <v>0</v>
      </c>
      <c r="J27" s="6">
        <f>SUM($E20:J20)</f>
        <v>0</v>
      </c>
      <c r="K27" s="6">
        <f>SUM($E20:K20)</f>
        <v>0</v>
      </c>
      <c r="L27" s="6">
        <f>SUM($E20:L20)</f>
        <v>0</v>
      </c>
      <c r="M27" s="6">
        <f>SUM($E20:M20)</f>
        <v>0</v>
      </c>
      <c r="N27" s="6">
        <f>SUM($E20:N20)</f>
        <v>0</v>
      </c>
      <c r="O27" s="6">
        <f>SUM($E20:O20)</f>
        <v>0</v>
      </c>
      <c r="P27" s="6">
        <f>SUM($E20:P20)</f>
        <v>0</v>
      </c>
      <c r="Q27" s="6"/>
    </row>
    <row r="28" spans="3:17">
      <c r="D28" s="4" t="str">
        <f>D21</f>
        <v>Difference</v>
      </c>
      <c r="E28" s="6">
        <f>IF(E27=0,0,E27-E26)</f>
        <v>0</v>
      </c>
      <c r="F28" s="6">
        <f t="shared" ref="F28:P28" si="3">IF(F27=0,0,F27-F26)</f>
        <v>0</v>
      </c>
      <c r="G28" s="6">
        <f t="shared" si="3"/>
        <v>0</v>
      </c>
      <c r="H28" s="6">
        <f t="shared" si="3"/>
        <v>0</v>
      </c>
      <c r="I28" s="6">
        <f t="shared" si="3"/>
        <v>0</v>
      </c>
      <c r="J28" s="6">
        <f t="shared" si="3"/>
        <v>0</v>
      </c>
      <c r="K28" s="6">
        <f t="shared" si="3"/>
        <v>0</v>
      </c>
      <c r="L28" s="6">
        <f t="shared" si="3"/>
        <v>0</v>
      </c>
      <c r="M28" s="6">
        <f t="shared" si="3"/>
        <v>0</v>
      </c>
      <c r="N28" s="6">
        <f t="shared" si="3"/>
        <v>0</v>
      </c>
      <c r="O28" s="6">
        <f t="shared" si="3"/>
        <v>0</v>
      </c>
      <c r="P28" s="6">
        <f t="shared" si="3"/>
        <v>0</v>
      </c>
      <c r="Q28" s="6"/>
    </row>
    <row r="29" spans="3:17">
      <c r="D29" s="4" t="str">
        <f>D22</f>
        <v>% realisation</v>
      </c>
      <c r="E29" s="10">
        <f t="shared" ref="E29:P29" si="4">E27/E26</f>
        <v>0</v>
      </c>
      <c r="F29" s="10">
        <f t="shared" si="4"/>
        <v>0</v>
      </c>
      <c r="G29" s="10">
        <f t="shared" si="4"/>
        <v>0</v>
      </c>
      <c r="H29" s="10">
        <f t="shared" si="4"/>
        <v>0</v>
      </c>
      <c r="I29" s="10">
        <f t="shared" si="4"/>
        <v>0</v>
      </c>
      <c r="J29" s="10">
        <f t="shared" si="4"/>
        <v>0</v>
      </c>
      <c r="K29" s="10">
        <f t="shared" si="4"/>
        <v>0</v>
      </c>
      <c r="L29" s="10">
        <f t="shared" si="4"/>
        <v>0</v>
      </c>
      <c r="M29" s="10">
        <f t="shared" si="4"/>
        <v>0</v>
      </c>
      <c r="N29" s="10">
        <f t="shared" si="4"/>
        <v>0</v>
      </c>
      <c r="O29" s="10">
        <f t="shared" si="4"/>
        <v>0</v>
      </c>
      <c r="P29" s="10">
        <f t="shared" si="4"/>
        <v>0</v>
      </c>
      <c r="Q29" s="6"/>
    </row>
    <row r="30" spans="3:17">
      <c r="D30" s="4" t="str">
        <f>'KPI 1a'!D30</f>
        <v>Actual 24/25</v>
      </c>
      <c r="E30" s="6">
        <f>SUM($E23:E23)</f>
        <v>636</v>
      </c>
      <c r="F30" s="6">
        <f>SUM($E23:F23)</f>
        <v>1083</v>
      </c>
      <c r="G30" s="6">
        <f>SUM($E23:G23)</f>
        <v>2249</v>
      </c>
      <c r="H30" s="6">
        <f>SUM($E23:H23)</f>
        <v>2594</v>
      </c>
      <c r="I30" s="6">
        <f>SUM($E23:I23)</f>
        <v>4823</v>
      </c>
      <c r="J30" s="6">
        <f>SUM($E23:J23)</f>
        <v>7794</v>
      </c>
      <c r="K30" s="6">
        <f>SUM($E23:K23)</f>
        <v>9049</v>
      </c>
      <c r="L30" s="6">
        <f>SUM($E23:L23)</f>
        <v>10554</v>
      </c>
      <c r="M30" s="6">
        <f>SUM($E23:M23)</f>
        <v>12122</v>
      </c>
      <c r="N30" s="6">
        <f>SUM($E23:N23)</f>
        <v>13197</v>
      </c>
      <c r="O30" s="6">
        <f>SUM($E23:O23)</f>
        <v>15888</v>
      </c>
      <c r="P30" s="6">
        <f>SUM($E23:P23)</f>
        <v>17287.099999999999</v>
      </c>
      <c r="Q30" s="6"/>
    </row>
  </sheetData>
  <mergeCells count="2">
    <mergeCell ref="J4:Q8"/>
    <mergeCell ref="J10:Q15"/>
  </mergeCells>
  <conditionalFormatting sqref="C3">
    <cfRule type="expression" dxfId="20" priority="2">
      <formula>S4&gt;S6</formula>
    </cfRule>
  </conditionalFormatting>
  <conditionalFormatting sqref="C4">
    <cfRule type="expression" dxfId="19" priority="1">
      <formula>AND(S4&gt;S5,S4&lt;=S6)</formula>
    </cfRule>
  </conditionalFormatting>
  <conditionalFormatting sqref="C5">
    <cfRule type="expression" dxfId="18" priority="3">
      <formula>S4&lt;=S5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40033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6">
    <tabColor rgb="FFFFC000"/>
  </sheetPr>
  <dimension ref="A1:T30"/>
  <sheetViews>
    <sheetView zoomScale="90" zoomScaleNormal="90" zoomScalePageLayoutView="90" workbookViewId="0">
      <pane ySplit="2" topLeftCell="A12" activePane="bottomLeft" state="frozen"/>
      <selection activeCell="D31" sqref="D31"/>
      <selection pane="bottomLeft" activeCell="L1" sqref="L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>
      <c r="A1" s="5" t="s">
        <v>5</v>
      </c>
      <c r="B1" s="5" t="str">
        <f>'Dashboard Production Quality'!A136</f>
        <v>Bb</v>
      </c>
      <c r="C1" s="5" t="str">
        <f>'Dashboard Production Quality'!B136</f>
        <v>SOUTHERN- Production Loss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20">
      <c r="A2" s="4" t="s">
        <v>15</v>
      </c>
      <c r="C2" s="4" t="s">
        <v>16</v>
      </c>
      <c r="R2" s="7"/>
    </row>
    <row r="3" spans="1:20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27">
        <f>INDEX(E27:P27,Actual_month)</f>
        <v>0</v>
      </c>
      <c r="T4" s="26"/>
    </row>
    <row r="5" spans="1:20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26">
        <f>INDEX(E26:P26,Actual_month)</f>
        <v>38988.153439108071</v>
      </c>
      <c r="T5" s="26"/>
    </row>
    <row r="6" spans="1:20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26">
        <f>+S5/R6</f>
        <v>43320.170487897856</v>
      </c>
      <c r="T6" s="26"/>
    </row>
    <row r="7" spans="1:20">
      <c r="J7" s="199"/>
      <c r="K7" s="200"/>
      <c r="L7" s="200"/>
      <c r="M7" s="200"/>
      <c r="N7" s="200"/>
      <c r="O7" s="200"/>
      <c r="P7" s="200"/>
      <c r="Q7" s="201"/>
    </row>
    <row r="8" spans="1:20" ht="15" thickBot="1">
      <c r="J8" s="202"/>
      <c r="K8" s="203"/>
      <c r="L8" s="203"/>
      <c r="M8" s="203"/>
      <c r="N8" s="203"/>
      <c r="O8" s="203"/>
      <c r="P8" s="203"/>
      <c r="Q8" s="204"/>
    </row>
    <row r="9" spans="1:20" ht="15" thickBot="1">
      <c r="J9" s="4" t="s">
        <v>14</v>
      </c>
    </row>
    <row r="10" spans="1:20">
      <c r="J10" s="196"/>
      <c r="K10" s="197"/>
      <c r="L10" s="197"/>
      <c r="M10" s="197"/>
      <c r="N10" s="197"/>
      <c r="O10" s="197"/>
      <c r="P10" s="197"/>
      <c r="Q10" s="198"/>
    </row>
    <row r="11" spans="1:20">
      <c r="J11" s="199"/>
      <c r="K11" s="200"/>
      <c r="L11" s="200"/>
      <c r="M11" s="200"/>
      <c r="N11" s="200"/>
      <c r="O11" s="200"/>
      <c r="P11" s="200"/>
      <c r="Q11" s="201"/>
    </row>
    <row r="12" spans="1:20">
      <c r="J12" s="199"/>
      <c r="K12" s="200"/>
      <c r="L12" s="200"/>
      <c r="M12" s="200"/>
      <c r="N12" s="200"/>
      <c r="O12" s="200"/>
      <c r="P12" s="200"/>
      <c r="Q12" s="201"/>
    </row>
    <row r="13" spans="1:20">
      <c r="J13" s="199"/>
      <c r="K13" s="200"/>
      <c r="L13" s="200"/>
      <c r="M13" s="200"/>
      <c r="N13" s="200"/>
      <c r="O13" s="200"/>
      <c r="P13" s="200"/>
      <c r="Q13" s="201"/>
    </row>
    <row r="14" spans="1:20">
      <c r="J14" s="199"/>
      <c r="K14" s="200"/>
      <c r="L14" s="200"/>
      <c r="M14" s="200"/>
      <c r="N14" s="200"/>
      <c r="O14" s="200"/>
      <c r="P14" s="200"/>
      <c r="Q14" s="201"/>
    </row>
    <row r="15" spans="1:20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'KPI 16a'!E18</f>
        <v>45839</v>
      </c>
      <c r="F18" s="12">
        <f>'KPI 16a'!F18</f>
        <v>45870</v>
      </c>
      <c r="G18" s="12">
        <f>'KPI 16a'!G18</f>
        <v>45901</v>
      </c>
      <c r="H18" s="12">
        <f>'KPI 16a'!H18</f>
        <v>45931</v>
      </c>
      <c r="I18" s="12">
        <f>'KPI 16a'!I18</f>
        <v>45962</v>
      </c>
      <c r="J18" s="12">
        <f>'KPI 16a'!J18</f>
        <v>45992</v>
      </c>
      <c r="K18" s="12">
        <f>'KPI 16a'!K18</f>
        <v>46023</v>
      </c>
      <c r="L18" s="12">
        <f>'KPI 16a'!L18</f>
        <v>46054</v>
      </c>
      <c r="M18" s="12">
        <f>'KPI 16a'!M18</f>
        <v>46082</v>
      </c>
      <c r="N18" s="12">
        <f>'KPI 16a'!N18</f>
        <v>46113</v>
      </c>
      <c r="O18" s="12">
        <f>'KPI 16a'!O18</f>
        <v>46143</v>
      </c>
      <c r="P18" s="12">
        <f>'KPI 16a'!P18</f>
        <v>46174</v>
      </c>
      <c r="Q18" s="12" t="s">
        <v>0</v>
      </c>
    </row>
    <row r="19" spans="3:17">
      <c r="D19" s="4" t="str">
        <f>'KPI 16a'!D19</f>
        <v>Budget 25/26</v>
      </c>
      <c r="E19" s="6">
        <f>Budget2526!E173</f>
        <v>2293.730852178659</v>
      </c>
      <c r="F19" s="6">
        <f>Budget2526!F173</f>
        <v>2517.8633383419246</v>
      </c>
      <c r="G19" s="6">
        <f>Budget2526!G173</f>
        <v>3394.2030777526325</v>
      </c>
      <c r="H19" s="6">
        <f>Budget2526!H173</f>
        <v>4147.272171295539</v>
      </c>
      <c r="I19" s="6">
        <f>Budget2526!I173</f>
        <v>5148.4730947472908</v>
      </c>
      <c r="J19" s="6">
        <f>Budget2526!J173</f>
        <v>6408.2793100706886</v>
      </c>
      <c r="K19" s="6">
        <f>Budget2526!K173</f>
        <v>7090.7754164781536</v>
      </c>
      <c r="L19" s="6">
        <f>Budget2526!L173</f>
        <v>7987.5561782431851</v>
      </c>
      <c r="M19" s="6">
        <f>Budget2526!M173</f>
        <v>9208.0637697701459</v>
      </c>
      <c r="N19" s="6">
        <f>Budget2526!N173</f>
        <v>10121.438183307566</v>
      </c>
      <c r="O19" s="6">
        <f>Budget2526!O173</f>
        <v>11064.719412244693</v>
      </c>
      <c r="P19" s="6">
        <f>Budget2526!P173</f>
        <v>12565.625195569814</v>
      </c>
      <c r="Q19" s="6"/>
    </row>
    <row r="20" spans="3:17">
      <c r="D20" s="4" t="str">
        <f>'KPI 16a'!D20</f>
        <v>Actual 25/26</v>
      </c>
      <c r="E20" s="6">
        <f>Actual2223!D88</f>
        <v>0</v>
      </c>
      <c r="F20" s="6">
        <f>Actual2223!E88</f>
        <v>0</v>
      </c>
      <c r="G20" s="6">
        <f>Actual2223!F88</f>
        <v>0</v>
      </c>
      <c r="H20" s="6">
        <f>Actual2223!G88</f>
        <v>0</v>
      </c>
      <c r="I20" s="6">
        <f>Actual2223!H88</f>
        <v>0</v>
      </c>
      <c r="J20" s="6">
        <f>Actual2223!I88</f>
        <v>0</v>
      </c>
      <c r="K20" s="6">
        <f>Actual2223!J88</f>
        <v>0</v>
      </c>
      <c r="L20" s="6">
        <f>Actual2223!K88</f>
        <v>0</v>
      </c>
      <c r="M20" s="6">
        <f>Actual2223!L88</f>
        <v>0</v>
      </c>
      <c r="N20" s="6">
        <f>Actual2223!M88</f>
        <v>0</v>
      </c>
      <c r="O20" s="6">
        <f>Actual2223!N88</f>
        <v>0</v>
      </c>
      <c r="P20" s="6">
        <f>Actual2223!O88</f>
        <v>0</v>
      </c>
      <c r="Q20" s="6"/>
    </row>
    <row r="21" spans="3:17">
      <c r="D21" s="4" t="str">
        <f>'KPI 16a'!D21</f>
        <v>Difference</v>
      </c>
      <c r="E21" s="6">
        <f t="shared" ref="E21:P21" si="0">IF(E20=0,0,E20-E19)</f>
        <v>0</v>
      </c>
      <c r="F21" s="6">
        <f t="shared" si="0"/>
        <v>0</v>
      </c>
      <c r="G21" s="6">
        <f t="shared" si="0"/>
        <v>0</v>
      </c>
      <c r="H21" s="6">
        <f t="shared" si="0"/>
        <v>0</v>
      </c>
      <c r="I21" s="6">
        <f t="shared" si="0"/>
        <v>0</v>
      </c>
      <c r="J21" s="6">
        <f t="shared" si="0"/>
        <v>0</v>
      </c>
      <c r="K21" s="6">
        <f t="shared" si="0"/>
        <v>0</v>
      </c>
      <c r="L21" s="6">
        <f t="shared" si="0"/>
        <v>0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/>
    </row>
    <row r="22" spans="3:17">
      <c r="D22" s="4" t="str">
        <f>'KPI 16a'!D22</f>
        <v>% realisation</v>
      </c>
      <c r="E22" s="10">
        <f>E20/E19</f>
        <v>0</v>
      </c>
      <c r="F22" s="10">
        <f t="shared" ref="F22:P22" si="1">F20/F19</f>
        <v>0</v>
      </c>
      <c r="G22" s="10">
        <f t="shared" si="1"/>
        <v>0</v>
      </c>
      <c r="H22" s="10">
        <f t="shared" si="1"/>
        <v>0</v>
      </c>
      <c r="I22" s="10">
        <f t="shared" si="1"/>
        <v>0</v>
      </c>
      <c r="J22" s="10">
        <f t="shared" si="1"/>
        <v>0</v>
      </c>
      <c r="K22" s="10">
        <f t="shared" si="1"/>
        <v>0</v>
      </c>
      <c r="L22" s="10">
        <f t="shared" si="1"/>
        <v>0</v>
      </c>
      <c r="M22" s="10">
        <f t="shared" si="1"/>
        <v>0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10"/>
    </row>
    <row r="23" spans="3:17">
      <c r="D23" s="4" t="str">
        <f>'KPI 1a'!D23</f>
        <v>Actual 24/25</v>
      </c>
      <c r="E23" s="6">
        <f>Actual2122!D54</f>
        <v>3012</v>
      </c>
      <c r="F23" s="6">
        <f>Actual2122!E54</f>
        <v>1121</v>
      </c>
      <c r="G23" s="6">
        <f>Actual2122!F54</f>
        <v>499</v>
      </c>
      <c r="H23" s="6">
        <f>Actual2122!G54</f>
        <v>396</v>
      </c>
      <c r="I23" s="6">
        <f>Actual2122!H54</f>
        <v>2695</v>
      </c>
      <c r="J23" s="6">
        <f>Actual2122!I54</f>
        <v>1293</v>
      </c>
      <c r="K23" s="6">
        <f>Actual2122!J54</f>
        <v>5163</v>
      </c>
      <c r="L23" s="6">
        <f>Actual2122!K54</f>
        <v>1670</v>
      </c>
      <c r="M23" s="6">
        <f>Actual2122!L54</f>
        <v>1745</v>
      </c>
      <c r="N23" s="6">
        <f>Actual2122!M54</f>
        <v>2356</v>
      </c>
      <c r="O23" s="6">
        <f>Actual2122!N54</f>
        <v>562</v>
      </c>
      <c r="P23" s="6">
        <f>Actual2122!O54</f>
        <v>1461</v>
      </c>
      <c r="Q23" s="6"/>
    </row>
    <row r="25" spans="3:17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>
      <c r="D26" s="4" t="str">
        <f>D19</f>
        <v>Budget 25/26</v>
      </c>
      <c r="E26" s="6">
        <f>SUM($E19:E19)</f>
        <v>2293.730852178659</v>
      </c>
      <c r="F26" s="6">
        <f>SUM($E19:F19)</f>
        <v>4811.5941905205837</v>
      </c>
      <c r="G26" s="6">
        <f>SUM($E19:G19)</f>
        <v>8205.7972682732161</v>
      </c>
      <c r="H26" s="6">
        <f>SUM($E19:H19)</f>
        <v>12353.069439568755</v>
      </c>
      <c r="I26" s="6">
        <f>SUM($E19:I19)</f>
        <v>17501.542534316046</v>
      </c>
      <c r="J26" s="6">
        <f>SUM($E19:J19)</f>
        <v>23909.821844386734</v>
      </c>
      <c r="K26" s="6">
        <f>SUM($E19:K19)</f>
        <v>31000.597260864888</v>
      </c>
      <c r="L26" s="6">
        <f>SUM($E19:L19)</f>
        <v>38988.153439108071</v>
      </c>
      <c r="M26" s="6">
        <f>SUM($E19:M19)</f>
        <v>48196.217208878217</v>
      </c>
      <c r="N26" s="6">
        <f>SUM($E19:N19)</f>
        <v>58317.655392185785</v>
      </c>
      <c r="O26" s="6">
        <f>SUM($E19:O19)</f>
        <v>69382.374804430481</v>
      </c>
      <c r="P26" s="6">
        <f>SUM($E19:P19)</f>
        <v>81948.000000000291</v>
      </c>
      <c r="Q26" s="6"/>
    </row>
    <row r="27" spans="3:17">
      <c r="D27" s="4" t="str">
        <f>D20</f>
        <v>Actual 25/26</v>
      </c>
      <c r="E27" s="6">
        <f>SUM($E20:E20)</f>
        <v>0</v>
      </c>
      <c r="F27" s="6">
        <f>SUM($E20:F20)</f>
        <v>0</v>
      </c>
      <c r="G27" s="6">
        <f>SUM($E20:G20)</f>
        <v>0</v>
      </c>
      <c r="H27" s="6">
        <f>SUM($E20:H20)</f>
        <v>0</v>
      </c>
      <c r="I27" s="6">
        <f>SUM($E20:I20)</f>
        <v>0</v>
      </c>
      <c r="J27" s="6">
        <f>SUM($E20:J20)</f>
        <v>0</v>
      </c>
      <c r="K27" s="6">
        <f>SUM($E20:K20)</f>
        <v>0</v>
      </c>
      <c r="L27" s="6">
        <f>SUM($E20:L20)</f>
        <v>0</v>
      </c>
      <c r="M27" s="6">
        <f>SUM($E20:M20)</f>
        <v>0</v>
      </c>
      <c r="N27" s="6">
        <f>SUM($E20:N20)</f>
        <v>0</v>
      </c>
      <c r="O27" s="6">
        <f>SUM($E20:O20)</f>
        <v>0</v>
      </c>
      <c r="P27" s="6">
        <f>SUM($E20:P20)</f>
        <v>0</v>
      </c>
      <c r="Q27" s="6"/>
    </row>
    <row r="28" spans="3:17">
      <c r="D28" s="4" t="str">
        <f>D21</f>
        <v>Difference</v>
      </c>
      <c r="E28" s="6">
        <f>IF(E27=0,0,E27-E26)</f>
        <v>0</v>
      </c>
      <c r="F28" s="6">
        <f t="shared" ref="F28:P28" si="3">IF(F27=0,0,F27-F26)</f>
        <v>0</v>
      </c>
      <c r="G28" s="6">
        <f t="shared" si="3"/>
        <v>0</v>
      </c>
      <c r="H28" s="6">
        <f t="shared" si="3"/>
        <v>0</v>
      </c>
      <c r="I28" s="6">
        <f t="shared" si="3"/>
        <v>0</v>
      </c>
      <c r="J28" s="6">
        <f t="shared" si="3"/>
        <v>0</v>
      </c>
      <c r="K28" s="6">
        <f t="shared" si="3"/>
        <v>0</v>
      </c>
      <c r="L28" s="6">
        <f t="shared" si="3"/>
        <v>0</v>
      </c>
      <c r="M28" s="6">
        <f t="shared" si="3"/>
        <v>0</v>
      </c>
      <c r="N28" s="6">
        <f t="shared" si="3"/>
        <v>0</v>
      </c>
      <c r="O28" s="6">
        <f t="shared" si="3"/>
        <v>0</v>
      </c>
      <c r="P28" s="6">
        <f t="shared" si="3"/>
        <v>0</v>
      </c>
      <c r="Q28" s="6"/>
    </row>
    <row r="29" spans="3:17">
      <c r="D29" s="4" t="str">
        <f>D22</f>
        <v>% realisation</v>
      </c>
      <c r="E29" s="10">
        <f t="shared" ref="E29:P29" si="4">E27/E26</f>
        <v>0</v>
      </c>
      <c r="F29" s="10">
        <f t="shared" si="4"/>
        <v>0</v>
      </c>
      <c r="G29" s="10">
        <f t="shared" si="4"/>
        <v>0</v>
      </c>
      <c r="H29" s="10">
        <f t="shared" si="4"/>
        <v>0</v>
      </c>
      <c r="I29" s="10">
        <f t="shared" si="4"/>
        <v>0</v>
      </c>
      <c r="J29" s="10">
        <f t="shared" si="4"/>
        <v>0</v>
      </c>
      <c r="K29" s="10">
        <f t="shared" si="4"/>
        <v>0</v>
      </c>
      <c r="L29" s="10">
        <f t="shared" si="4"/>
        <v>0</v>
      </c>
      <c r="M29" s="10">
        <f t="shared" si="4"/>
        <v>0</v>
      </c>
      <c r="N29" s="10">
        <f t="shared" si="4"/>
        <v>0</v>
      </c>
      <c r="O29" s="10">
        <f t="shared" si="4"/>
        <v>0</v>
      </c>
      <c r="P29" s="10">
        <f t="shared" si="4"/>
        <v>0</v>
      </c>
      <c r="Q29" s="6"/>
    </row>
    <row r="30" spans="3:17">
      <c r="D30" s="4" t="str">
        <f>'KPI 1a'!D30</f>
        <v>Actual 24/25</v>
      </c>
      <c r="E30" s="6">
        <f>SUM($E23:E23)</f>
        <v>3012</v>
      </c>
      <c r="F30" s="6">
        <f>SUM($E23:F23)</f>
        <v>4133</v>
      </c>
      <c r="G30" s="6">
        <f>SUM($E23:G23)</f>
        <v>4632</v>
      </c>
      <c r="H30" s="6">
        <f>SUM($E23:H23)</f>
        <v>5028</v>
      </c>
      <c r="I30" s="6">
        <f>SUM($E23:I23)</f>
        <v>7723</v>
      </c>
      <c r="J30" s="6">
        <f>SUM($E23:J23)</f>
        <v>9016</v>
      </c>
      <c r="K30" s="6">
        <f>SUM($E23:K23)</f>
        <v>14179</v>
      </c>
      <c r="L30" s="6">
        <f>SUM($E23:L23)</f>
        <v>15849</v>
      </c>
      <c r="M30" s="6">
        <f>SUM($E23:M23)</f>
        <v>17594</v>
      </c>
      <c r="N30" s="6">
        <f>SUM($E23:N23)</f>
        <v>19950</v>
      </c>
      <c r="O30" s="6">
        <f>SUM($E23:O23)</f>
        <v>20512</v>
      </c>
      <c r="P30" s="6">
        <f>SUM($E23:P23)</f>
        <v>21973</v>
      </c>
      <c r="Q30" s="6"/>
    </row>
  </sheetData>
  <mergeCells count="2">
    <mergeCell ref="J4:Q8"/>
    <mergeCell ref="J10:Q15"/>
  </mergeCells>
  <conditionalFormatting sqref="C3">
    <cfRule type="expression" dxfId="17" priority="2">
      <formula>S4&gt;S6</formula>
    </cfRule>
  </conditionalFormatting>
  <conditionalFormatting sqref="C4">
    <cfRule type="expression" dxfId="16" priority="1">
      <formula>AND(S4&gt;S5,S4&lt;=S6)</formula>
    </cfRule>
  </conditionalFormatting>
  <conditionalFormatting sqref="C5">
    <cfRule type="expression" dxfId="15" priority="3">
      <formula>S4&lt;=S5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41057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9">
    <tabColor rgb="FFFFC000"/>
  </sheetPr>
  <dimension ref="A1:T30"/>
  <sheetViews>
    <sheetView zoomScale="90" zoomScaleNormal="90" zoomScalePageLayoutView="90" workbookViewId="0">
      <pane ySplit="2" topLeftCell="A12" activePane="bottomLeft" state="frozen"/>
      <selection activeCell="D31" sqref="D31"/>
      <selection pane="bottomLeft" activeCell="L1" sqref="L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>
      <c r="A1" s="5" t="s">
        <v>5</v>
      </c>
      <c r="B1" s="5" t="str">
        <f>'Dashboard Production Quality'!A133</f>
        <v>Aa</v>
      </c>
      <c r="C1" s="5" t="str">
        <f>'Dashboard Production Quality'!B139</f>
        <v>EASTERN -Production Loss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20">
      <c r="A2" s="4" t="s">
        <v>15</v>
      </c>
      <c r="C2" s="4" t="s">
        <v>16</v>
      </c>
      <c r="R2" s="7"/>
    </row>
    <row r="3" spans="1:20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27">
        <f>INDEX(E27:P27,Actual_month)</f>
        <v>8.4134916476585371</v>
      </c>
      <c r="T4" s="26"/>
    </row>
    <row r="5" spans="1:20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26">
        <f>INDEX(E26:P26,Actual_month)</f>
        <v>9.6782783324651565</v>
      </c>
      <c r="T5" s="26"/>
    </row>
    <row r="6" spans="1:20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26">
        <f>+S5/R6</f>
        <v>10.753642591627951</v>
      </c>
      <c r="T6" s="26"/>
    </row>
    <row r="7" spans="1:20">
      <c r="J7" s="199"/>
      <c r="K7" s="200"/>
      <c r="L7" s="200"/>
      <c r="M7" s="200"/>
      <c r="N7" s="200"/>
      <c r="O7" s="200"/>
      <c r="P7" s="200"/>
      <c r="Q7" s="201"/>
    </row>
    <row r="8" spans="1:20" ht="15" thickBot="1">
      <c r="J8" s="202"/>
      <c r="K8" s="203"/>
      <c r="L8" s="203"/>
      <c r="M8" s="203"/>
      <c r="N8" s="203"/>
      <c r="O8" s="203"/>
      <c r="P8" s="203"/>
      <c r="Q8" s="204"/>
    </row>
    <row r="9" spans="1:20" ht="15" thickBot="1">
      <c r="J9" s="4" t="s">
        <v>14</v>
      </c>
    </row>
    <row r="10" spans="1:20">
      <c r="J10" s="196"/>
      <c r="K10" s="197"/>
      <c r="L10" s="197"/>
      <c r="M10" s="197"/>
      <c r="N10" s="197"/>
      <c r="O10" s="197"/>
      <c r="P10" s="197"/>
      <c r="Q10" s="198"/>
    </row>
    <row r="11" spans="1:20">
      <c r="J11" s="199"/>
      <c r="K11" s="200"/>
      <c r="L11" s="200"/>
      <c r="M11" s="200"/>
      <c r="N11" s="200"/>
      <c r="O11" s="200"/>
      <c r="P11" s="200"/>
      <c r="Q11" s="201"/>
    </row>
    <row r="12" spans="1:20">
      <c r="J12" s="199"/>
      <c r="K12" s="200"/>
      <c r="L12" s="200"/>
      <c r="M12" s="200"/>
      <c r="N12" s="200"/>
      <c r="O12" s="200"/>
      <c r="P12" s="200"/>
      <c r="Q12" s="201"/>
    </row>
    <row r="13" spans="1:20">
      <c r="J13" s="199"/>
      <c r="K13" s="200"/>
      <c r="L13" s="200"/>
      <c r="M13" s="200"/>
      <c r="N13" s="200"/>
      <c r="O13" s="200"/>
      <c r="P13" s="200"/>
      <c r="Q13" s="201"/>
    </row>
    <row r="14" spans="1:20">
      <c r="J14" s="199"/>
      <c r="K14" s="200"/>
      <c r="L14" s="200"/>
      <c r="M14" s="200"/>
      <c r="N14" s="200"/>
      <c r="O14" s="200"/>
      <c r="P14" s="200"/>
      <c r="Q14" s="201"/>
    </row>
    <row r="15" spans="1:20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'KPI 16a'!E18</f>
        <v>45839</v>
      </c>
      <c r="F18" s="12">
        <f>'KPI 16a'!F18</f>
        <v>45870</v>
      </c>
      <c r="G18" s="12">
        <f>'KPI 16a'!G18</f>
        <v>45901</v>
      </c>
      <c r="H18" s="12">
        <f>'KPI 16a'!H18</f>
        <v>45931</v>
      </c>
      <c r="I18" s="12">
        <f>'KPI 16a'!I18</f>
        <v>45962</v>
      </c>
      <c r="J18" s="12">
        <f>'KPI 16a'!J18</f>
        <v>45992</v>
      </c>
      <c r="K18" s="12">
        <f>'KPI 16a'!K18</f>
        <v>46023</v>
      </c>
      <c r="L18" s="12">
        <f>'KPI 16a'!L18</f>
        <v>46054</v>
      </c>
      <c r="M18" s="12">
        <f>'KPI 16a'!M18</f>
        <v>46082</v>
      </c>
      <c r="N18" s="12">
        <f>'KPI 16a'!N18</f>
        <v>46113</v>
      </c>
      <c r="O18" s="12">
        <f>'KPI 16a'!O18</f>
        <v>46143</v>
      </c>
      <c r="P18" s="12">
        <f>'KPI 16a'!P18</f>
        <v>46174</v>
      </c>
      <c r="Q18" s="12" t="s">
        <v>0</v>
      </c>
    </row>
    <row r="19" spans="3:17">
      <c r="D19" s="4" t="str">
        <f>'KPI 16a'!D19</f>
        <v>Budget 25/26</v>
      </c>
      <c r="E19" s="6">
        <f>Budget2526!E138</f>
        <v>1.2468605442955827</v>
      </c>
      <c r="F19" s="6">
        <f>Budget2526!F138</f>
        <v>1.2406730358135698</v>
      </c>
      <c r="G19" s="6">
        <f>Budget2526!G138</f>
        <v>1.2340699882914403</v>
      </c>
      <c r="H19" s="6">
        <f>Budget2526!H138</f>
        <v>1.2153751305159148</v>
      </c>
      <c r="I19" s="6">
        <f>Budget2526!I138</f>
        <v>1.1991042876642464</v>
      </c>
      <c r="J19" s="6">
        <f>Budget2526!J138</f>
        <v>1.2083819624610144</v>
      </c>
      <c r="K19" s="6">
        <f>Budget2526!K138</f>
        <v>1.1722820556626139</v>
      </c>
      <c r="L19" s="6">
        <f>Budget2526!L138</f>
        <v>1.1615313277607739</v>
      </c>
      <c r="M19" s="6">
        <f>Budget2526!M138</f>
        <v>1.15257945412652</v>
      </c>
      <c r="N19" s="6">
        <f>Budget2526!N138</f>
        <v>1.1470605657264115</v>
      </c>
      <c r="O19" s="6">
        <f>Budget2526!O138</f>
        <v>1.1417398207153342</v>
      </c>
      <c r="P19" s="6">
        <f>Budget2526!P138</f>
        <v>1.1367944110631742</v>
      </c>
      <c r="Q19" s="6"/>
    </row>
    <row r="20" spans="3:17">
      <c r="D20" s="4" t="str">
        <f>'KPI 16a'!D20</f>
        <v>Actual 25/26</v>
      </c>
      <c r="E20" s="6">
        <f>Actual2223!D91</f>
        <v>1.0420866637791866</v>
      </c>
      <c r="F20" s="6">
        <f>Actual2223!E91</f>
        <v>1.0873368956180052</v>
      </c>
      <c r="G20" s="6">
        <f>Actual2223!F91</f>
        <v>1.142406628438233</v>
      </c>
      <c r="H20" s="6">
        <f>Actual2223!G91</f>
        <v>1.0774583833414961</v>
      </c>
      <c r="I20" s="6">
        <f>Actual2223!H91</f>
        <v>1.0609218436873749</v>
      </c>
      <c r="J20" s="6">
        <f>Actual2223!I91</f>
        <v>0.96969680231112976</v>
      </c>
      <c r="K20" s="6">
        <f>Actual2223!J91</f>
        <v>1.0447190531533883</v>
      </c>
      <c r="L20" s="6">
        <f>Actual2223!K91</f>
        <v>0.98886537732972346</v>
      </c>
      <c r="M20" s="6">
        <f>Actual2223!L91</f>
        <v>0.86240971781460363</v>
      </c>
      <c r="N20" s="6">
        <f>Actual2223!M91</f>
        <v>0.8420914629443973</v>
      </c>
      <c r="O20" s="6">
        <f>Actual2223!N91</f>
        <v>0.72440514887530882</v>
      </c>
      <c r="P20" s="6">
        <f>Actual2223!O91</f>
        <v>0.82124954150874185</v>
      </c>
      <c r="Q20" s="6"/>
    </row>
    <row r="21" spans="3:17">
      <c r="D21" s="4" t="str">
        <f>'KPI 16a'!D21</f>
        <v>Difference</v>
      </c>
      <c r="E21" s="6">
        <f>IF(E20=0,0,E20-E19)</f>
        <v>-0.20477388051639611</v>
      </c>
      <c r="F21" s="6">
        <f t="shared" ref="F21:P21" si="0">IF(F20=0,0,F20-F19)</f>
        <v>-0.15333614019556463</v>
      </c>
      <c r="G21" s="6">
        <f t="shared" si="0"/>
        <v>-9.1663359853207282E-2</v>
      </c>
      <c r="H21" s="6">
        <f t="shared" si="0"/>
        <v>-0.13791674717441871</v>
      </c>
      <c r="I21" s="6">
        <f t="shared" si="0"/>
        <v>-0.13818244397687152</v>
      </c>
      <c r="J21" s="6">
        <f t="shared" si="0"/>
        <v>-0.23868516014988461</v>
      </c>
      <c r="K21" s="6">
        <f t="shared" si="0"/>
        <v>-0.12756300250922559</v>
      </c>
      <c r="L21" s="6">
        <f t="shared" si="0"/>
        <v>-0.17266595043105049</v>
      </c>
      <c r="M21" s="6">
        <f t="shared" si="0"/>
        <v>-0.29016973631191634</v>
      </c>
      <c r="N21" s="6">
        <f t="shared" si="0"/>
        <v>-0.30496910278201417</v>
      </c>
      <c r="O21" s="6">
        <f t="shared" si="0"/>
        <v>-0.41733467184002537</v>
      </c>
      <c r="P21" s="6">
        <f t="shared" si="0"/>
        <v>-0.31554486955443239</v>
      </c>
      <c r="Q21" s="6"/>
    </row>
    <row r="22" spans="3:17">
      <c r="D22" s="4" t="str">
        <f>'KPI 16a'!D22</f>
        <v>% realisation</v>
      </c>
      <c r="E22" s="10">
        <f>E20/E19</f>
        <v>0.83576841736372076</v>
      </c>
      <c r="F22" s="10">
        <f t="shared" ref="F22:P22" si="1">F20/F19</f>
        <v>0.87640890406309613</v>
      </c>
      <c r="G22" s="10">
        <f t="shared" si="1"/>
        <v>0.92572272178815851</v>
      </c>
      <c r="H22" s="10">
        <f t="shared" si="1"/>
        <v>0.886523309790061</v>
      </c>
      <c r="I22" s="10">
        <f t="shared" si="1"/>
        <v>0.88476194656426488</v>
      </c>
      <c r="J22" s="10">
        <f t="shared" si="1"/>
        <v>0.80247540300603815</v>
      </c>
      <c r="K22" s="10">
        <f t="shared" si="1"/>
        <v>0.89118403553731562</v>
      </c>
      <c r="L22" s="10">
        <f t="shared" si="1"/>
        <v>0.85134628201210916</v>
      </c>
      <c r="M22" s="10">
        <f t="shared" si="1"/>
        <v>0.74824318161057202</v>
      </c>
      <c r="N22" s="10">
        <f t="shared" si="1"/>
        <v>0.7341299039524708</v>
      </c>
      <c r="O22" s="10">
        <f t="shared" si="1"/>
        <v>0.63447480391937916</v>
      </c>
      <c r="P22" s="10">
        <f t="shared" si="1"/>
        <v>0.72242573812504707</v>
      </c>
      <c r="Q22" s="10"/>
    </row>
    <row r="23" spans="3:17">
      <c r="D23" s="4" t="str">
        <f>'KPI 1a'!D23</f>
        <v>Actual 24/25</v>
      </c>
      <c r="E23" s="6">
        <f>Actual2122!D51</f>
        <v>636</v>
      </c>
      <c r="F23" s="6">
        <f>Actual2122!E51</f>
        <v>447</v>
      </c>
      <c r="G23" s="6">
        <f>Actual2122!F51</f>
        <v>1166</v>
      </c>
      <c r="H23" s="6">
        <f>Actual2122!G51</f>
        <v>345</v>
      </c>
      <c r="I23" s="6">
        <f>Actual2122!H51</f>
        <v>2229</v>
      </c>
      <c r="J23" s="6">
        <f>Actual2122!I51</f>
        <v>2971</v>
      </c>
      <c r="K23" s="6">
        <f>Actual2122!J51</f>
        <v>1255</v>
      </c>
      <c r="L23" s="6">
        <f>Actual2122!K51</f>
        <v>1505</v>
      </c>
      <c r="M23" s="6">
        <f>Actual2122!L51</f>
        <v>1568</v>
      </c>
      <c r="N23" s="6">
        <f>Actual2122!M51</f>
        <v>1075</v>
      </c>
      <c r="O23" s="6">
        <f>Actual2122!N51</f>
        <v>2691</v>
      </c>
      <c r="P23" s="6">
        <f>Budget2526!P170</f>
        <v>1399.1</v>
      </c>
      <c r="Q23" s="6"/>
    </row>
    <row r="25" spans="3:17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>
      <c r="D26" s="4" t="str">
        <f>D19</f>
        <v>Budget 25/26</v>
      </c>
      <c r="E26" s="6">
        <f>SUM($E19:E19)</f>
        <v>1.2468605442955827</v>
      </c>
      <c r="F26" s="6">
        <f>SUM($E19:F19)</f>
        <v>2.4875335801091527</v>
      </c>
      <c r="G26" s="6">
        <f>SUM($E19:G19)</f>
        <v>3.7216035684005933</v>
      </c>
      <c r="H26" s="6">
        <f>SUM($E19:H19)</f>
        <v>4.9369786989165085</v>
      </c>
      <c r="I26" s="6">
        <f>SUM($E19:I19)</f>
        <v>6.1360829865807549</v>
      </c>
      <c r="J26" s="6">
        <f>SUM($E19:J19)</f>
        <v>7.3444649490417691</v>
      </c>
      <c r="K26" s="6">
        <f>SUM($E19:K19)</f>
        <v>8.5167470047043832</v>
      </c>
      <c r="L26" s="6">
        <f>SUM($E19:L19)</f>
        <v>9.6782783324651565</v>
      </c>
      <c r="M26" s="6">
        <f>SUM($E19:M19)</f>
        <v>10.830857786591677</v>
      </c>
      <c r="N26" s="6">
        <f>SUM($E19:N19)</f>
        <v>11.977918352318088</v>
      </c>
      <c r="O26" s="6">
        <f>SUM($E19:O19)</f>
        <v>13.119658173033422</v>
      </c>
      <c r="P26" s="6">
        <f>SUM($E19:P19)</f>
        <v>14.256452584096596</v>
      </c>
      <c r="Q26" s="6"/>
    </row>
    <row r="27" spans="3:17">
      <c r="D27" s="4" t="str">
        <f>D20</f>
        <v>Actual 25/26</v>
      </c>
      <c r="E27" s="6">
        <f>SUM($E20:E20)</f>
        <v>1.0420866637791866</v>
      </c>
      <c r="F27" s="6">
        <f>SUM($E20:F20)</f>
        <v>2.1294235593971917</v>
      </c>
      <c r="G27" s="6">
        <f>SUM($E20:G20)</f>
        <v>3.271830187835425</v>
      </c>
      <c r="H27" s="6">
        <f>SUM($E20:H20)</f>
        <v>4.3492885711769214</v>
      </c>
      <c r="I27" s="6">
        <f>SUM($E20:I20)</f>
        <v>5.410210414864296</v>
      </c>
      <c r="J27" s="6">
        <f>SUM($E20:J20)</f>
        <v>6.3799072171754254</v>
      </c>
      <c r="K27" s="6">
        <f>SUM($E20:K20)</f>
        <v>7.4246262703288135</v>
      </c>
      <c r="L27" s="6">
        <f>SUM($E20:L20)</f>
        <v>8.4134916476585371</v>
      </c>
      <c r="M27" s="6">
        <f>SUM($E20:M20)</f>
        <v>9.2759013654731408</v>
      </c>
      <c r="N27" s="6">
        <f>SUM($E20:N20)</f>
        <v>10.117992828417538</v>
      </c>
      <c r="O27" s="6">
        <f>SUM($E20:O20)</f>
        <v>10.842397977292848</v>
      </c>
      <c r="P27" s="6">
        <f>SUM($E20:P20)</f>
        <v>11.663647518801589</v>
      </c>
      <c r="Q27" s="6"/>
    </row>
    <row r="28" spans="3:17">
      <c r="D28" s="4" t="str">
        <f>D21</f>
        <v>Difference</v>
      </c>
      <c r="E28" s="6">
        <f>IF(E27=0,0,E27-E26)</f>
        <v>-0.20477388051639611</v>
      </c>
      <c r="F28" s="6">
        <f t="shared" ref="F28:P28" si="3">IF(F27=0,0,F27-F26)</f>
        <v>-0.35811002071196096</v>
      </c>
      <c r="G28" s="6">
        <f t="shared" si="3"/>
        <v>-0.44977338056516825</v>
      </c>
      <c r="H28" s="6">
        <f t="shared" si="3"/>
        <v>-0.58769012773958718</v>
      </c>
      <c r="I28" s="6">
        <f t="shared" si="3"/>
        <v>-0.72587257171645891</v>
      </c>
      <c r="J28" s="6">
        <f t="shared" si="3"/>
        <v>-0.96455773186634364</v>
      </c>
      <c r="K28" s="6">
        <f t="shared" si="3"/>
        <v>-1.0921207343755697</v>
      </c>
      <c r="L28" s="6">
        <f t="shared" si="3"/>
        <v>-1.2647866848066194</v>
      </c>
      <c r="M28" s="6">
        <f t="shared" si="3"/>
        <v>-1.5549564211185363</v>
      </c>
      <c r="N28" s="6">
        <f t="shared" si="3"/>
        <v>-1.8599255239005501</v>
      </c>
      <c r="O28" s="6">
        <f t="shared" si="3"/>
        <v>-2.277260195740574</v>
      </c>
      <c r="P28" s="6">
        <f t="shared" si="3"/>
        <v>-2.592805065295007</v>
      </c>
      <c r="Q28" s="6"/>
    </row>
    <row r="29" spans="3:17">
      <c r="D29" s="4" t="str">
        <f>D22</f>
        <v>% realisation</v>
      </c>
      <c r="E29" s="10">
        <f t="shared" ref="E29:P29" si="4">E27/E26</f>
        <v>0.83576841736372076</v>
      </c>
      <c r="F29" s="10">
        <f t="shared" si="4"/>
        <v>0.85603811599751467</v>
      </c>
      <c r="G29" s="10">
        <f t="shared" si="4"/>
        <v>0.87914527372444884</v>
      </c>
      <c r="H29" s="10">
        <f t="shared" si="4"/>
        <v>0.88096158327185725</v>
      </c>
      <c r="I29" s="10">
        <f t="shared" si="4"/>
        <v>0.88170424466163533</v>
      </c>
      <c r="J29" s="10">
        <f t="shared" si="4"/>
        <v>0.86866875414904265</v>
      </c>
      <c r="K29" s="10">
        <f t="shared" si="4"/>
        <v>0.87176785528884249</v>
      </c>
      <c r="L29" s="10">
        <f t="shared" si="4"/>
        <v>0.86931697546205355</v>
      </c>
      <c r="M29" s="10">
        <f t="shared" si="4"/>
        <v>0.85643275428807386</v>
      </c>
      <c r="N29" s="10">
        <f t="shared" si="4"/>
        <v>0.84472047068674516</v>
      </c>
      <c r="O29" s="10">
        <f t="shared" si="4"/>
        <v>0.82642381640542051</v>
      </c>
      <c r="P29" s="10">
        <f t="shared" si="4"/>
        <v>0.81813111992619114</v>
      </c>
      <c r="Q29" s="6"/>
    </row>
    <row r="30" spans="3:17">
      <c r="D30" s="4" t="str">
        <f>'KPI 1a'!D30</f>
        <v>Actual 24/25</v>
      </c>
      <c r="E30" s="6">
        <f>SUM($E23:E23)</f>
        <v>636</v>
      </c>
      <c r="F30" s="6">
        <f>SUM($E23:F23)</f>
        <v>1083</v>
      </c>
      <c r="G30" s="6">
        <f>SUM($E23:G23)</f>
        <v>2249</v>
      </c>
      <c r="H30" s="6">
        <f>SUM($E23:H23)</f>
        <v>2594</v>
      </c>
      <c r="I30" s="6">
        <f>SUM($E23:I23)</f>
        <v>4823</v>
      </c>
      <c r="J30" s="6">
        <f>SUM($E23:J23)</f>
        <v>7794</v>
      </c>
      <c r="K30" s="6">
        <f>SUM($E23:K23)</f>
        <v>9049</v>
      </c>
      <c r="L30" s="6">
        <f>SUM($E23:L23)</f>
        <v>10554</v>
      </c>
      <c r="M30" s="6">
        <f>SUM($E23:M23)</f>
        <v>12122</v>
      </c>
      <c r="N30" s="6">
        <f>SUM($E23:N23)</f>
        <v>13197</v>
      </c>
      <c r="O30" s="6">
        <f>SUM($E23:O23)</f>
        <v>15888</v>
      </c>
      <c r="P30" s="6">
        <f>SUM($E23:P23)</f>
        <v>17287.099999999999</v>
      </c>
      <c r="Q30" s="6"/>
    </row>
  </sheetData>
  <mergeCells count="2">
    <mergeCell ref="J4:Q8"/>
    <mergeCell ref="J10:Q15"/>
  </mergeCells>
  <conditionalFormatting sqref="C3">
    <cfRule type="expression" dxfId="14" priority="2">
      <formula>S4&gt;S6</formula>
    </cfRule>
  </conditionalFormatting>
  <conditionalFormatting sqref="C4">
    <cfRule type="expression" dxfId="13" priority="1">
      <formula>AND(S4&gt;S5,S4&lt;=S6)</formula>
    </cfRule>
  </conditionalFormatting>
  <conditionalFormatting sqref="C5">
    <cfRule type="expression" dxfId="12" priority="3">
      <formula>S4&lt;=S5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03553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6">
    <tabColor rgb="FFFFC000"/>
  </sheetPr>
  <dimension ref="A1:S30"/>
  <sheetViews>
    <sheetView zoomScale="90" zoomScaleNormal="90" zoomScalePageLayoutView="90" workbookViewId="0">
      <pane ySplit="2" topLeftCell="A3" activePane="bottomLeft" state="frozen"/>
      <selection activeCell="D31" sqref="D31"/>
      <selection pane="bottomLeft" activeCell="L1" sqref="L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19" ht="21">
      <c r="A1" s="5" t="s">
        <v>5</v>
      </c>
      <c r="B1" s="5" t="str">
        <f>'Dashboard Production Quality'!A49</f>
        <v>5f</v>
      </c>
      <c r="C1" s="5" t="str">
        <f>'Dashboard Production Quality'!B49</f>
        <v>% Solar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19">
      <c r="A2" s="4" t="s">
        <v>15</v>
      </c>
      <c r="C2" s="4" t="s">
        <v>46</v>
      </c>
      <c r="R2" s="7"/>
    </row>
    <row r="3" spans="1:19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>
      <c r="C4" s="2" t="s">
        <v>6</v>
      </c>
      <c r="E4" s="11"/>
      <c r="F4" s="11"/>
      <c r="G4" s="11"/>
      <c r="H4" s="11"/>
      <c r="I4" s="11"/>
      <c r="J4" s="205"/>
      <c r="K4" s="206"/>
      <c r="L4" s="206"/>
      <c r="M4" s="206"/>
      <c r="N4" s="206"/>
      <c r="O4" s="206"/>
      <c r="P4" s="206"/>
      <c r="Q4" s="207"/>
      <c r="R4" s="4" t="s">
        <v>26</v>
      </c>
      <c r="S4" s="56">
        <f>INDEX(E27:P27,Actual_month)</f>
        <v>1.0430255721231909</v>
      </c>
    </row>
    <row r="5" spans="1:19" ht="25.5" customHeight="1">
      <c r="C5" s="2" t="s">
        <v>6</v>
      </c>
      <c r="E5" s="11"/>
      <c r="F5" s="11"/>
      <c r="G5" s="11"/>
      <c r="H5" s="11"/>
      <c r="I5" s="11"/>
      <c r="J5" s="208"/>
      <c r="K5" s="209"/>
      <c r="L5" s="209"/>
      <c r="M5" s="209"/>
      <c r="N5" s="209"/>
      <c r="O5" s="209"/>
      <c r="P5" s="209"/>
      <c r="Q5" s="210"/>
      <c r="R5" s="4" t="s">
        <v>27</v>
      </c>
      <c r="S5" s="54">
        <f>INDEX(E26:P26,Actual_month)</f>
        <v>0</v>
      </c>
    </row>
    <row r="6" spans="1:19">
      <c r="J6" s="208"/>
      <c r="K6" s="209"/>
      <c r="L6" s="209"/>
      <c r="M6" s="209"/>
      <c r="N6" s="209"/>
      <c r="O6" s="209"/>
      <c r="P6" s="209"/>
      <c r="Q6" s="210"/>
      <c r="R6" s="7">
        <v>0.9</v>
      </c>
      <c r="S6" s="54">
        <f>+S5/R6</f>
        <v>0</v>
      </c>
    </row>
    <row r="7" spans="1:19">
      <c r="J7" s="208"/>
      <c r="K7" s="209"/>
      <c r="L7" s="209"/>
      <c r="M7" s="209"/>
      <c r="N7" s="209"/>
      <c r="O7" s="209"/>
      <c r="P7" s="209"/>
      <c r="Q7" s="210"/>
    </row>
    <row r="8" spans="1:19" ht="15" thickBot="1">
      <c r="J8" s="211"/>
      <c r="K8" s="212"/>
      <c r="L8" s="212"/>
      <c r="M8" s="212"/>
      <c r="N8" s="212"/>
      <c r="O8" s="212"/>
      <c r="P8" s="212"/>
      <c r="Q8" s="213"/>
    </row>
    <row r="9" spans="1:19" ht="15" thickBot="1">
      <c r="J9" s="4" t="s">
        <v>14</v>
      </c>
    </row>
    <row r="10" spans="1:19">
      <c r="J10" s="205"/>
      <c r="K10" s="206"/>
      <c r="L10" s="206"/>
      <c r="M10" s="206"/>
      <c r="N10" s="206"/>
      <c r="O10" s="206"/>
      <c r="P10" s="206"/>
      <c r="Q10" s="207"/>
    </row>
    <row r="11" spans="1:19">
      <c r="J11" s="208"/>
      <c r="K11" s="209"/>
      <c r="L11" s="209"/>
      <c r="M11" s="209"/>
      <c r="N11" s="209"/>
      <c r="O11" s="209"/>
      <c r="P11" s="209"/>
      <c r="Q11" s="210"/>
    </row>
    <row r="12" spans="1:19">
      <c r="J12" s="208"/>
      <c r="K12" s="209"/>
      <c r="L12" s="209"/>
      <c r="M12" s="209"/>
      <c r="N12" s="209"/>
      <c r="O12" s="209"/>
      <c r="P12" s="209"/>
      <c r="Q12" s="210"/>
    </row>
    <row r="13" spans="1:19">
      <c r="J13" s="208"/>
      <c r="K13" s="209"/>
      <c r="L13" s="209"/>
      <c r="M13" s="209"/>
      <c r="N13" s="209"/>
      <c r="O13" s="209"/>
      <c r="P13" s="209"/>
      <c r="Q13" s="210"/>
    </row>
    <row r="14" spans="1:19">
      <c r="J14" s="208"/>
      <c r="K14" s="209"/>
      <c r="L14" s="209"/>
      <c r="M14" s="209"/>
      <c r="N14" s="209"/>
      <c r="O14" s="209"/>
      <c r="P14" s="209"/>
      <c r="Q14" s="210"/>
    </row>
    <row r="15" spans="1:19" ht="15" thickBot="1">
      <c r="J15" s="211"/>
      <c r="K15" s="212"/>
      <c r="L15" s="212"/>
      <c r="M15" s="212"/>
      <c r="N15" s="212"/>
      <c r="O15" s="212"/>
      <c r="P15" s="212"/>
      <c r="Q15" s="213"/>
    </row>
    <row r="18" spans="3:17">
      <c r="C18" s="8" t="s">
        <v>10</v>
      </c>
      <c r="E18" s="12">
        <f>'KPI 6c'!E18</f>
        <v>45839</v>
      </c>
      <c r="F18" s="12">
        <f>'KPI 6c'!F18</f>
        <v>45870</v>
      </c>
      <c r="G18" s="12">
        <f>'KPI 6c'!G18</f>
        <v>45901</v>
      </c>
      <c r="H18" s="12">
        <f>'KPI 6c'!H18</f>
        <v>45931</v>
      </c>
      <c r="I18" s="12">
        <f>'KPI 6c'!I18</f>
        <v>45962</v>
      </c>
      <c r="J18" s="12">
        <f>'KPI 6c'!J18</f>
        <v>45992</v>
      </c>
      <c r="K18" s="12">
        <f>'KPI 6c'!K18</f>
        <v>46023</v>
      </c>
      <c r="L18" s="12">
        <f>'KPI 6c'!L18</f>
        <v>46054</v>
      </c>
      <c r="M18" s="12">
        <f>'KPI 6c'!M18</f>
        <v>46082</v>
      </c>
      <c r="N18" s="12">
        <f>'KPI 6c'!N18</f>
        <v>46113</v>
      </c>
      <c r="O18" s="12">
        <f>'KPI 6c'!O18</f>
        <v>46143</v>
      </c>
      <c r="P18" s="12">
        <f>'KPI 6c'!P18</f>
        <v>46174</v>
      </c>
      <c r="Q18" s="9"/>
    </row>
    <row r="19" spans="3:17">
      <c r="D19" s="4" t="str">
        <f>'KPI 6c'!D19</f>
        <v>Budget 25/26</v>
      </c>
      <c r="E19" s="69">
        <f>Budget2526!E45</f>
        <v>0</v>
      </c>
      <c r="F19" s="69">
        <f>Budget2526!F45</f>
        <v>0</v>
      </c>
      <c r="G19" s="69">
        <f>Budget2526!G45</f>
        <v>0</v>
      </c>
      <c r="H19" s="69">
        <f>Budget2526!H45</f>
        <v>0</v>
      </c>
      <c r="I19" s="69">
        <f>Budget2526!I45</f>
        <v>0</v>
      </c>
      <c r="J19" s="69">
        <f>Budget2526!J45</f>
        <v>0</v>
      </c>
      <c r="K19" s="69">
        <f>Budget2526!K45</f>
        <v>0</v>
      </c>
      <c r="L19" s="69">
        <f>Budget2526!L45</f>
        <v>0</v>
      </c>
      <c r="M19" s="69">
        <f>Budget2526!M45</f>
        <v>0</v>
      </c>
      <c r="N19" s="69">
        <f>Budget2526!N45</f>
        <v>0</v>
      </c>
      <c r="O19" s="69">
        <f>Budget2526!O45</f>
        <v>0</v>
      </c>
      <c r="P19" s="69">
        <f>Budget2526!P45</f>
        <v>0</v>
      </c>
      <c r="Q19" s="54"/>
    </row>
    <row r="20" spans="3:17">
      <c r="D20" s="4" t="str">
        <f>'KPI 6c'!D20</f>
        <v>Actual 25/26</v>
      </c>
      <c r="E20" s="69">
        <f>'ACTUAL 2526'!D46</f>
        <v>2.1548821548821548</v>
      </c>
      <c r="F20" s="69">
        <f>'ACTUAL 2526'!E46</f>
        <v>0.83594594594594596</v>
      </c>
      <c r="G20" s="69">
        <f>'ACTUAL 2526'!F46</f>
        <v>0.91041985381608026</v>
      </c>
      <c r="H20" s="69">
        <f>'ACTUAL 2526'!G46</f>
        <v>0.71036041394076366</v>
      </c>
      <c r="I20" s="69">
        <f>'ACTUAL 2526'!H46</f>
        <v>0.89926923628026934</v>
      </c>
      <c r="J20" s="69">
        <f>'ACTUAL 2526'!I46</f>
        <v>0.84828691151096869</v>
      </c>
      <c r="K20" s="69">
        <f>'ACTUAL 2526'!J46</f>
        <v>0.77708082992870298</v>
      </c>
      <c r="L20" s="69">
        <f>'ACTUAL 2526'!K46</f>
        <v>1.2079592306806402</v>
      </c>
      <c r="M20" s="69" t="e">
        <f>'ACTUAL 2526'!L46</f>
        <v>#DIV/0!</v>
      </c>
      <c r="N20" s="69" t="e">
        <f>'ACTUAL 2526'!M46</f>
        <v>#DIV/0!</v>
      </c>
      <c r="O20" s="69" t="e">
        <f>'ACTUAL 2526'!N46</f>
        <v>#DIV/0!</v>
      </c>
      <c r="P20" s="69" t="e">
        <f>'ACTUAL 2526'!O46</f>
        <v>#DIV/0!</v>
      </c>
      <c r="Q20" s="54"/>
    </row>
    <row r="21" spans="3:17">
      <c r="D21" s="4" t="str">
        <f>'KPI 6c'!D21</f>
        <v>Difference</v>
      </c>
      <c r="E21" s="6">
        <f>IF(E20=0,0,E20-E19)</f>
        <v>2.1548821548821548</v>
      </c>
      <c r="F21" s="6">
        <f t="shared" ref="F21:P21" si="0">IF(F20=0,0,F20-F19)</f>
        <v>0.83594594594594596</v>
      </c>
      <c r="G21" s="6">
        <f t="shared" si="0"/>
        <v>0.91041985381608026</v>
      </c>
      <c r="H21" s="6">
        <f t="shared" si="0"/>
        <v>0.71036041394076366</v>
      </c>
      <c r="I21" s="6">
        <f t="shared" si="0"/>
        <v>0.89926923628026934</v>
      </c>
      <c r="J21" s="6">
        <f t="shared" si="0"/>
        <v>0.84828691151096869</v>
      </c>
      <c r="K21" s="6">
        <f t="shared" si="0"/>
        <v>0.77708082992870298</v>
      </c>
      <c r="L21" s="6">
        <f t="shared" si="0"/>
        <v>1.2079592306806402</v>
      </c>
      <c r="M21" s="6" t="e">
        <f t="shared" si="0"/>
        <v>#DIV/0!</v>
      </c>
      <c r="N21" s="6" t="e">
        <f t="shared" si="0"/>
        <v>#DIV/0!</v>
      </c>
      <c r="O21" s="6" t="e">
        <f t="shared" si="0"/>
        <v>#DIV/0!</v>
      </c>
      <c r="P21" s="6" t="e">
        <f t="shared" si="0"/>
        <v>#DIV/0!</v>
      </c>
      <c r="Q21" s="54"/>
    </row>
    <row r="22" spans="3:17">
      <c r="D22" s="4" t="str">
        <f>'KPI 6c'!D22</f>
        <v>% realisation</v>
      </c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</row>
    <row r="23" spans="3:17">
      <c r="D23" s="4" t="str">
        <f>'KPI 1a'!D23</f>
        <v>Actual 24/25</v>
      </c>
      <c r="E23" s="54">
        <f>Actual2425!D38</f>
        <v>1.3741834334988241</v>
      </c>
      <c r="F23" s="54">
        <f>Actual2425!E38</f>
        <v>1.3325352112676057</v>
      </c>
      <c r="G23" s="54">
        <f>Actual2425!F38</f>
        <v>1.3346021611001964</v>
      </c>
      <c r="H23" s="54">
        <f>Actual2425!G38</f>
        <v>1.302693286881951</v>
      </c>
      <c r="I23" s="54">
        <f>Actual2425!H38</f>
        <v>1.4396327257777168</v>
      </c>
      <c r="J23" s="54">
        <f>Actual2425!I38</f>
        <v>1.3190635451505017</v>
      </c>
      <c r="K23" s="54">
        <f>Actual2425!J38</f>
        <v>0.89521295758908626</v>
      </c>
      <c r="L23" s="54">
        <f>Actual2425!K38</f>
        <v>1.1710666666666667</v>
      </c>
      <c r="M23" s="54">
        <f>Actual2425!L38</f>
        <v>1.039846654275093</v>
      </c>
      <c r="N23" s="54">
        <f>Actual2425!M38</f>
        <v>1.1828823350562481</v>
      </c>
      <c r="O23" s="54">
        <f>Actual2425!N38</f>
        <v>1.4827008078036885</v>
      </c>
      <c r="P23" s="54">
        <f>Actual2425!O38</f>
        <v>0.9296389974706829</v>
      </c>
      <c r="Q23" s="54"/>
    </row>
    <row r="24" spans="3:17"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</row>
    <row r="25" spans="3:17">
      <c r="C25" s="8" t="s">
        <v>4</v>
      </c>
      <c r="E25" s="12">
        <f>E18</f>
        <v>45839</v>
      </c>
      <c r="F25" s="12">
        <f t="shared" ref="F25:P25" si="1">F18</f>
        <v>45870</v>
      </c>
      <c r="G25" s="12">
        <f t="shared" si="1"/>
        <v>45901</v>
      </c>
      <c r="H25" s="12">
        <f t="shared" si="1"/>
        <v>45931</v>
      </c>
      <c r="I25" s="12">
        <f t="shared" si="1"/>
        <v>45962</v>
      </c>
      <c r="J25" s="12">
        <f t="shared" si="1"/>
        <v>45992</v>
      </c>
      <c r="K25" s="12">
        <f t="shared" si="1"/>
        <v>46023</v>
      </c>
      <c r="L25" s="12">
        <f t="shared" si="1"/>
        <v>46054</v>
      </c>
      <c r="M25" s="12">
        <f t="shared" si="1"/>
        <v>46082</v>
      </c>
      <c r="N25" s="12">
        <f t="shared" si="1"/>
        <v>46113</v>
      </c>
      <c r="O25" s="12">
        <f t="shared" si="1"/>
        <v>46143</v>
      </c>
      <c r="P25" s="12">
        <f t="shared" si="1"/>
        <v>46174</v>
      </c>
    </row>
    <row r="26" spans="3:17">
      <c r="D26" s="4" t="str">
        <f>D19</f>
        <v>Budget 25/26</v>
      </c>
      <c r="E26" s="6">
        <f>+E19</f>
        <v>0</v>
      </c>
      <c r="F26" s="69">
        <f>AVERAGE($E19:F19)</f>
        <v>0</v>
      </c>
      <c r="G26" s="69">
        <f>AVERAGE($E19:G19)</f>
        <v>0</v>
      </c>
      <c r="H26" s="69">
        <f>AVERAGE($E19:H19)</f>
        <v>0</v>
      </c>
      <c r="I26" s="69">
        <f>AVERAGE($E19:I19)</f>
        <v>0</v>
      </c>
      <c r="J26" s="69">
        <f>AVERAGE($E19:J19)</f>
        <v>0</v>
      </c>
      <c r="K26" s="69">
        <f>AVERAGE($E19:K19)</f>
        <v>0</v>
      </c>
      <c r="L26" s="69">
        <f>AVERAGE($E19:L19)</f>
        <v>0</v>
      </c>
      <c r="M26" s="69">
        <f>AVERAGE($E19:M19)</f>
        <v>0</v>
      </c>
      <c r="N26" s="69">
        <f>AVERAGE($E19:N19)</f>
        <v>0</v>
      </c>
      <c r="O26" s="69">
        <f>AVERAGE($E19:O19)</f>
        <v>0</v>
      </c>
      <c r="P26" s="69">
        <f>AVERAGE($E19:P19)</f>
        <v>0</v>
      </c>
    </row>
    <row r="27" spans="3:17">
      <c r="D27" s="4" t="str">
        <f>D20</f>
        <v>Actual 25/26</v>
      </c>
      <c r="E27" s="6">
        <f>+E20</f>
        <v>2.1548821548821548</v>
      </c>
      <c r="F27" s="69">
        <f>AVERAGE($E20:F20)</f>
        <v>1.4954140504140505</v>
      </c>
      <c r="G27" s="69">
        <f>AVERAGE($E20:G20)</f>
        <v>1.3004159848813936</v>
      </c>
      <c r="H27" s="69">
        <f>AVERAGE($E20:H20)</f>
        <v>1.1529020921462363</v>
      </c>
      <c r="I27" s="69">
        <f>AVERAGE($E20:I20)</f>
        <v>1.1021755209730428</v>
      </c>
      <c r="J27" s="69">
        <f>AVERAGE($E20:J20)</f>
        <v>1.059860752729364</v>
      </c>
      <c r="K27" s="69">
        <f>AVERAGE($E20:K20)</f>
        <v>1.0194636209006982</v>
      </c>
      <c r="L27" s="69">
        <f>AVERAGE($E20:L20)</f>
        <v>1.0430255721231909</v>
      </c>
      <c r="M27" s="69" t="e">
        <f>AVERAGE($E20:M20)</f>
        <v>#DIV/0!</v>
      </c>
      <c r="N27" s="69" t="e">
        <f>AVERAGE($E20:N20)</f>
        <v>#DIV/0!</v>
      </c>
      <c r="O27" s="69" t="e">
        <f>AVERAGE($E20:O20)</f>
        <v>#DIV/0!</v>
      </c>
      <c r="P27" s="69" t="e">
        <f>AVERAGE($E20:P20)</f>
        <v>#DIV/0!</v>
      </c>
    </row>
    <row r="28" spans="3:17">
      <c r="D28" s="4" t="str">
        <f>D21</f>
        <v>Difference</v>
      </c>
      <c r="E28" s="6">
        <f>SUM($E21:E21)</f>
        <v>2.1548821548821548</v>
      </c>
      <c r="F28" s="6">
        <f>SUM($E21:F21)</f>
        <v>2.990828100828101</v>
      </c>
      <c r="G28" s="6">
        <f>SUM($E21:G21)</f>
        <v>3.9012479546441812</v>
      </c>
      <c r="H28" s="6">
        <f>SUM($E21:H21)</f>
        <v>4.6116083685849452</v>
      </c>
      <c r="I28" s="6">
        <f>SUM($E21:I21)</f>
        <v>5.5108776048652146</v>
      </c>
      <c r="J28" s="6">
        <f>SUM($E21:J21)</f>
        <v>6.3591645163761834</v>
      </c>
      <c r="K28" s="6">
        <f>SUM($E21:K21)</f>
        <v>7.1362453463048867</v>
      </c>
      <c r="L28" s="6">
        <f>SUM($E21:L21)</f>
        <v>8.3442045769855273</v>
      </c>
      <c r="M28" s="6" t="e">
        <f>SUM($E21:M21)</f>
        <v>#DIV/0!</v>
      </c>
      <c r="N28" s="6" t="e">
        <f>SUM($E21:N21)</f>
        <v>#DIV/0!</v>
      </c>
      <c r="O28" s="6" t="e">
        <f>SUM($E21:O21)</f>
        <v>#DIV/0!</v>
      </c>
      <c r="P28" s="6" t="e">
        <f>SUM($E21:P21)</f>
        <v>#DIV/0!</v>
      </c>
    </row>
    <row r="29" spans="3:17">
      <c r="D29" s="4" t="str">
        <f>D22</f>
        <v>% realisation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spans="3:17">
      <c r="D30" s="4" t="str">
        <f>'KPI 1a'!D30</f>
        <v>Actual 24/25</v>
      </c>
      <c r="E30" s="54">
        <f>AVERAGE($E23)</f>
        <v>1.3741834334988241</v>
      </c>
      <c r="F30" s="54">
        <f>AVERAGE($E23:F23)</f>
        <v>1.353359322383215</v>
      </c>
      <c r="G30" s="54">
        <f>AVERAGE($E23:G23)</f>
        <v>1.3471069352888756</v>
      </c>
      <c r="H30" s="54">
        <f>AVERAGE($E23:H23)</f>
        <v>1.3360035231871443</v>
      </c>
      <c r="I30" s="54">
        <f>AVERAGE($E23:I23)</f>
        <v>1.3567293637052589</v>
      </c>
      <c r="J30" s="54">
        <f>AVERAGE($E23:J23)</f>
        <v>1.3504517272794658</v>
      </c>
      <c r="K30" s="54">
        <f>AVERAGE($E23:K23)</f>
        <v>1.2854176173236973</v>
      </c>
      <c r="L30" s="54">
        <f>AVERAGE($E23:L23)</f>
        <v>1.2711237484915685</v>
      </c>
      <c r="M30" s="54">
        <f>AVERAGE($E23:M23)</f>
        <v>1.2454262935786269</v>
      </c>
      <c r="N30" s="54">
        <f>AVERAGE($E23:N23)</f>
        <v>1.239171897726389</v>
      </c>
      <c r="O30" s="54">
        <f>AVERAGE($E23:O23)</f>
        <v>1.2613108895515981</v>
      </c>
      <c r="P30" s="54">
        <f>AVERAGE($E23:P23)</f>
        <v>1.2336715652115218</v>
      </c>
    </row>
  </sheetData>
  <mergeCells count="2">
    <mergeCell ref="J4:Q8"/>
    <mergeCell ref="J10:Q15"/>
  </mergeCells>
  <conditionalFormatting sqref="C3">
    <cfRule type="expression" dxfId="11" priority="2">
      <formula>S4&gt;S6</formula>
    </cfRule>
  </conditionalFormatting>
  <conditionalFormatting sqref="C4">
    <cfRule type="expression" dxfId="10" priority="1">
      <formula>AND(S4&gt;S5,S4&lt;=S6)</formula>
    </cfRule>
  </conditionalFormatting>
  <conditionalFormatting sqref="C5">
    <cfRule type="expression" dxfId="9" priority="3">
      <formula>S4&lt;=S5</formula>
    </cfRule>
  </conditionalFormatting>
  <hyperlinks>
    <hyperlink ref="L1" location="'Dashboard Production Quality'!A1" display="Dashboard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82369" r:id="rId4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4">
    <tabColor rgb="FFFFC000"/>
  </sheetPr>
  <dimension ref="A1:T30"/>
  <sheetViews>
    <sheetView zoomScale="90" zoomScaleNormal="90" zoomScalePageLayoutView="90" workbookViewId="0">
      <pane ySplit="2" topLeftCell="A12" activePane="bottomLeft" state="frozen"/>
      <selection activeCell="D31" sqref="D31"/>
      <selection pane="bottomLeft" activeCell="L1" sqref="L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10.453125" style="4" bestFit="1" customWidth="1"/>
    <col min="18" max="18" width="9.1796875" style="4" customWidth="1"/>
    <col min="19" max="16384" width="9.1796875" style="4"/>
  </cols>
  <sheetData>
    <row r="1" spans="1:20" ht="21">
      <c r="A1" s="5" t="s">
        <v>5</v>
      </c>
      <c r="B1" s="5" t="str">
        <f>'Dashboard Production Quality'!A145</f>
        <v>11c</v>
      </c>
      <c r="C1" s="5" t="e">
        <f>'Dashboard Production Quality'!#REF!</f>
        <v>#REF!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20">
      <c r="A2" s="4" t="s">
        <v>15</v>
      </c>
      <c r="C2" s="4" t="s">
        <v>16</v>
      </c>
      <c r="R2" s="7"/>
    </row>
    <row r="3" spans="1:20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27">
        <f>INDEX(E27:P27,Actual_month)</f>
        <v>1809780</v>
      </c>
      <c r="T4" s="26"/>
    </row>
    <row r="5" spans="1:20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26">
        <f>INDEX(E26:P26,Actual_month)</f>
        <v>1776711.446560892</v>
      </c>
      <c r="T5" s="26"/>
    </row>
    <row r="6" spans="1:20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26">
        <f>+S5/R6</f>
        <v>1974123.8295121023</v>
      </c>
      <c r="T6" s="26"/>
    </row>
    <row r="7" spans="1:20">
      <c r="J7" s="199"/>
      <c r="K7" s="200"/>
      <c r="L7" s="200"/>
      <c r="M7" s="200"/>
      <c r="N7" s="200"/>
      <c r="O7" s="200"/>
      <c r="P7" s="200"/>
      <c r="Q7" s="201"/>
    </row>
    <row r="8" spans="1:20" ht="15" thickBot="1">
      <c r="J8" s="202"/>
      <c r="K8" s="203"/>
      <c r="L8" s="203"/>
      <c r="M8" s="203"/>
      <c r="N8" s="203"/>
      <c r="O8" s="203"/>
      <c r="P8" s="203"/>
      <c r="Q8" s="204"/>
    </row>
    <row r="9" spans="1:20" ht="15" thickBot="1">
      <c r="J9" s="4" t="s">
        <v>14</v>
      </c>
    </row>
    <row r="10" spans="1:20">
      <c r="J10" s="196"/>
      <c r="K10" s="197"/>
      <c r="L10" s="197"/>
      <c r="M10" s="197"/>
      <c r="N10" s="197"/>
      <c r="O10" s="197"/>
      <c r="P10" s="197"/>
      <c r="Q10" s="198"/>
    </row>
    <row r="11" spans="1:20">
      <c r="J11" s="199"/>
      <c r="K11" s="200"/>
      <c r="L11" s="200"/>
      <c r="M11" s="200"/>
      <c r="N11" s="200"/>
      <c r="O11" s="200"/>
      <c r="P11" s="200"/>
      <c r="Q11" s="201"/>
    </row>
    <row r="12" spans="1:20">
      <c r="J12" s="199"/>
      <c r="K12" s="200"/>
      <c r="L12" s="200"/>
      <c r="M12" s="200"/>
      <c r="N12" s="200"/>
      <c r="O12" s="200"/>
      <c r="P12" s="200"/>
      <c r="Q12" s="201"/>
    </row>
    <row r="13" spans="1:20">
      <c r="J13" s="199"/>
      <c r="K13" s="200"/>
      <c r="L13" s="200"/>
      <c r="M13" s="200"/>
      <c r="N13" s="200"/>
      <c r="O13" s="200"/>
      <c r="P13" s="200"/>
      <c r="Q13" s="201"/>
    </row>
    <row r="14" spans="1:20">
      <c r="J14" s="199"/>
      <c r="K14" s="200"/>
      <c r="L14" s="200"/>
      <c r="M14" s="200"/>
      <c r="N14" s="200"/>
      <c r="O14" s="200"/>
      <c r="P14" s="200"/>
      <c r="Q14" s="201"/>
    </row>
    <row r="15" spans="1:20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'KPI 16e'!E18</f>
        <v>45839</v>
      </c>
      <c r="F18" s="12">
        <f>'KPI 16e'!F18</f>
        <v>45870</v>
      </c>
      <c r="G18" s="12">
        <f>'KPI 16e'!G18</f>
        <v>45901</v>
      </c>
      <c r="H18" s="12">
        <f>'KPI 16e'!H18</f>
        <v>45931</v>
      </c>
      <c r="I18" s="12">
        <f>'KPI 16e'!I18</f>
        <v>45962</v>
      </c>
      <c r="J18" s="12">
        <f>'KPI 16e'!J18</f>
        <v>45992</v>
      </c>
      <c r="K18" s="12">
        <f>'KPI 16e'!K18</f>
        <v>46023</v>
      </c>
      <c r="L18" s="12">
        <f>'KPI 16e'!L18</f>
        <v>46054</v>
      </c>
      <c r="M18" s="12">
        <f>'KPI 16e'!M18</f>
        <v>46082</v>
      </c>
      <c r="N18" s="12">
        <f>'KPI 16e'!N18</f>
        <v>46113</v>
      </c>
      <c r="O18" s="12">
        <f>'KPI 16e'!O18</f>
        <v>46143</v>
      </c>
      <c r="P18" s="12">
        <f>'KPI 16e'!P18</f>
        <v>46174</v>
      </c>
      <c r="Q18" s="9" t="s">
        <v>0</v>
      </c>
    </row>
    <row r="19" spans="3:17">
      <c r="D19" s="4" t="str">
        <f>'KPI 16e'!D19</f>
        <v>Budget 25/26</v>
      </c>
      <c r="E19" s="6">
        <f>Budget2526!E168</f>
        <v>214810.56914782134</v>
      </c>
      <c r="F19" s="6">
        <f>Budget2526!F168</f>
        <v>215882.83666165808</v>
      </c>
      <c r="G19" s="6">
        <f>Budget2526!G168</f>
        <v>217038.89692224737</v>
      </c>
      <c r="H19" s="6">
        <f>Budget2526!H168</f>
        <v>220378.22782870446</v>
      </c>
      <c r="I19" s="6">
        <f>Budget2526!I168</f>
        <v>223369.42690525271</v>
      </c>
      <c r="J19" s="6">
        <f>Budget2526!J168</f>
        <v>226152.02068992931</v>
      </c>
      <c r="K19" s="6">
        <f>Budget2526!K168</f>
        <v>228481.92458352185</v>
      </c>
      <c r="L19" s="6">
        <f>Budget2526!L168</f>
        <v>230597.54382175682</v>
      </c>
      <c r="M19" s="6">
        <f>Budget2526!M168</f>
        <v>232389.43623022985</v>
      </c>
      <c r="N19" s="6">
        <f>Budget2526!N168</f>
        <v>233508.46181669243</v>
      </c>
      <c r="O19" s="6">
        <f>Budget2526!O168</f>
        <v>234597.58058775531</v>
      </c>
      <c r="P19" s="6">
        <f>Budget2526!P168</f>
        <v>235619.07480443019</v>
      </c>
      <c r="Q19" s="6">
        <f>SUM(E19:P19)</f>
        <v>2712826</v>
      </c>
    </row>
    <row r="20" spans="3:17">
      <c r="D20" s="4" t="str">
        <f>'KPI 16e'!D20</f>
        <v>Actual 25/26</v>
      </c>
      <c r="E20" s="6">
        <f>'ACTUAL 2526'!D167</f>
        <v>204950</v>
      </c>
      <c r="F20" s="6">
        <f>'ACTUAL 2526'!E167</f>
        <v>250736</v>
      </c>
      <c r="G20" s="6">
        <f>'ACTUAL 2526'!F167</f>
        <v>209451</v>
      </c>
      <c r="H20" s="6">
        <f>'ACTUAL 2526'!G167</f>
        <v>263620</v>
      </c>
      <c r="I20" s="6">
        <f>'ACTUAL 2526'!H167</f>
        <v>207346</v>
      </c>
      <c r="J20" s="6">
        <f>'ACTUAL 2526'!I167</f>
        <v>186795</v>
      </c>
      <c r="K20" s="6">
        <f>'ACTUAL 2526'!J167</f>
        <v>259961</v>
      </c>
      <c r="L20" s="6">
        <f>'ACTUAL 2526'!K167</f>
        <v>226921</v>
      </c>
      <c r="M20" s="6">
        <f>'ACTUAL 2526'!L167</f>
        <v>0</v>
      </c>
      <c r="N20" s="6">
        <f>'ACTUAL 2526'!M167</f>
        <v>0</v>
      </c>
      <c r="O20" s="6">
        <f>'ACTUAL 2526'!N167</f>
        <v>0</v>
      </c>
      <c r="P20" s="6">
        <f>'ACTUAL 2526'!O167</f>
        <v>0</v>
      </c>
      <c r="Q20" s="6">
        <f>SUM(E20:P20)</f>
        <v>1809780</v>
      </c>
    </row>
    <row r="21" spans="3:17">
      <c r="D21" s="4" t="str">
        <f>'KPI 16e'!D21</f>
        <v>Difference</v>
      </c>
      <c r="E21" s="6">
        <f>IF(E20=0,0,E20-E19)</f>
        <v>-9860.5691478213412</v>
      </c>
      <c r="F21" s="6">
        <f t="shared" ref="F21:Q21" si="0">IF(F20=0,0,F20-F19)</f>
        <v>34853.163338341925</v>
      </c>
      <c r="G21" s="6">
        <f t="shared" si="0"/>
        <v>-7587.8969222473679</v>
      </c>
      <c r="H21" s="6">
        <f t="shared" si="0"/>
        <v>43241.772171295539</v>
      </c>
      <c r="I21" s="6">
        <f t="shared" si="0"/>
        <v>-16023.426905252709</v>
      </c>
      <c r="J21" s="6">
        <f t="shared" si="0"/>
        <v>-39357.020689929312</v>
      </c>
      <c r="K21" s="6">
        <f t="shared" si="0"/>
        <v>31479.075416478154</v>
      </c>
      <c r="L21" s="6">
        <f t="shared" si="0"/>
        <v>-3676.5438217568153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 t="shared" si="0"/>
        <v>-903046</v>
      </c>
    </row>
    <row r="22" spans="3:17">
      <c r="D22" s="4" t="str">
        <f>'KPI 16e'!D22</f>
        <v>% realisation</v>
      </c>
      <c r="E22" s="10">
        <f>E20/E19</f>
        <v>0.95409644326655163</v>
      </c>
      <c r="F22" s="10">
        <f t="shared" ref="F22:P22" si="1">F20/F19</f>
        <v>1.1614448090329916</v>
      </c>
      <c r="G22" s="10">
        <f t="shared" si="1"/>
        <v>0.96503899978368546</v>
      </c>
      <c r="H22" s="10">
        <f t="shared" si="1"/>
        <v>1.1962161716124993</v>
      </c>
      <c r="I22" s="10">
        <f t="shared" si="1"/>
        <v>0.92826490568895348</v>
      </c>
      <c r="J22" s="10">
        <f t="shared" si="1"/>
        <v>0.82597095276946197</v>
      </c>
      <c r="K22" s="10">
        <f t="shared" si="1"/>
        <v>1.1377749048370387</v>
      </c>
      <c r="L22" s="10">
        <f t="shared" si="1"/>
        <v>0.98405644847371554</v>
      </c>
      <c r="M22" s="10">
        <f t="shared" si="1"/>
        <v>0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10">
        <f>Q20/Q19</f>
        <v>0.66711982264988612</v>
      </c>
    </row>
    <row r="23" spans="3:17">
      <c r="D23" s="4" t="str">
        <f>'KPI 1a'!D23</f>
        <v>Actual 24/25</v>
      </c>
      <c r="E23" s="6">
        <f>Actual2425!D108</f>
        <v>199192.12</v>
      </c>
      <c r="F23" s="6">
        <f>Actual2425!E108</f>
        <v>229211</v>
      </c>
      <c r="G23" s="6">
        <f>Actual2425!F108</f>
        <v>219157</v>
      </c>
      <c r="H23" s="6">
        <f>Actual2425!G108</f>
        <v>226434</v>
      </c>
      <c r="I23" s="6">
        <f>Actual2425!H108</f>
        <v>232327</v>
      </c>
      <c r="J23" s="6">
        <f>Actual2425!I108</f>
        <v>162567</v>
      </c>
      <c r="K23" s="6">
        <f>Actual2425!J108</f>
        <v>280545</v>
      </c>
      <c r="L23" s="6">
        <f>Actual2425!K108</f>
        <v>236218</v>
      </c>
      <c r="M23" s="6">
        <f>Actual2425!L108</f>
        <v>234258</v>
      </c>
      <c r="N23" s="6">
        <f>Actual2425!M108</f>
        <v>176008</v>
      </c>
      <c r="O23" s="6">
        <f>Actual2425!N108</f>
        <v>222024</v>
      </c>
      <c r="P23" s="6">
        <f>Actual2425!O108</f>
        <v>228197</v>
      </c>
      <c r="Q23" s="6">
        <f>SUM(E23:P23)</f>
        <v>2646138.12</v>
      </c>
    </row>
    <row r="25" spans="3:17">
      <c r="C25" s="8" t="s">
        <v>4</v>
      </c>
      <c r="E25" s="12">
        <f>E18</f>
        <v>45839</v>
      </c>
      <c r="F25" s="12">
        <f t="shared" ref="F25:P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>Q18</f>
        <v>Total</v>
      </c>
    </row>
    <row r="26" spans="3:17">
      <c r="D26" s="4" t="str">
        <f>D19</f>
        <v>Budget 25/26</v>
      </c>
      <c r="E26" s="6">
        <f>+E19</f>
        <v>214810.56914782134</v>
      </c>
      <c r="F26" s="6">
        <f t="shared" ref="F26:P27" si="3">+E26+F19</f>
        <v>430693.40580947942</v>
      </c>
      <c r="G26" s="6">
        <f t="shared" si="3"/>
        <v>647732.30273172678</v>
      </c>
      <c r="H26" s="6">
        <f t="shared" si="3"/>
        <v>868110.5305604313</v>
      </c>
      <c r="I26" s="6">
        <f t="shared" si="3"/>
        <v>1091479.957465684</v>
      </c>
      <c r="J26" s="6">
        <f t="shared" si="3"/>
        <v>1317631.9781556134</v>
      </c>
      <c r="K26" s="6">
        <f t="shared" si="3"/>
        <v>1546113.9027391353</v>
      </c>
      <c r="L26" s="6">
        <f t="shared" si="3"/>
        <v>1776711.446560892</v>
      </c>
      <c r="M26" s="6">
        <f t="shared" si="3"/>
        <v>2009100.882791122</v>
      </c>
      <c r="N26" s="6">
        <f t="shared" si="3"/>
        <v>2242609.3446078142</v>
      </c>
      <c r="O26" s="6">
        <f t="shared" si="3"/>
        <v>2477206.9251955696</v>
      </c>
      <c r="P26" s="6">
        <f t="shared" si="3"/>
        <v>2712826</v>
      </c>
      <c r="Q26" s="6">
        <f>SUM(E26:P26)</f>
        <v>17335027.245765291</v>
      </c>
    </row>
    <row r="27" spans="3:17">
      <c r="D27" s="4" t="str">
        <f>D20</f>
        <v>Actual 25/26</v>
      </c>
      <c r="E27" s="6">
        <f>+E20</f>
        <v>204950</v>
      </c>
      <c r="F27" s="6">
        <f t="shared" si="3"/>
        <v>455686</v>
      </c>
      <c r="G27" s="6">
        <f t="shared" si="3"/>
        <v>665137</v>
      </c>
      <c r="H27" s="6">
        <f t="shared" si="3"/>
        <v>928757</v>
      </c>
      <c r="I27" s="6">
        <f t="shared" si="3"/>
        <v>1136103</v>
      </c>
      <c r="J27" s="6">
        <f t="shared" si="3"/>
        <v>1322898</v>
      </c>
      <c r="K27" s="6">
        <f t="shared" si="3"/>
        <v>1582859</v>
      </c>
      <c r="L27" s="6">
        <f t="shared" si="3"/>
        <v>1809780</v>
      </c>
      <c r="M27" s="6">
        <f t="shared" si="3"/>
        <v>1809780</v>
      </c>
      <c r="N27" s="6">
        <f t="shared" si="3"/>
        <v>1809780</v>
      </c>
      <c r="O27" s="6">
        <f t="shared" si="3"/>
        <v>1809780</v>
      </c>
      <c r="P27" s="6">
        <f t="shared" si="3"/>
        <v>1809780</v>
      </c>
      <c r="Q27" s="6">
        <f>SUM(E27:P27)</f>
        <v>15345290</v>
      </c>
    </row>
    <row r="28" spans="3:17">
      <c r="D28" s="4" t="str">
        <f>D21</f>
        <v>Difference</v>
      </c>
      <c r="E28" s="6">
        <f>IF(E27=0,0,E27-E26)</f>
        <v>-9860.5691478213412</v>
      </c>
      <c r="F28" s="6">
        <f t="shared" ref="F28:P28" si="4">IF(F27=0,0,F27-F26)</f>
        <v>24992.594190520584</v>
      </c>
      <c r="G28" s="6">
        <f t="shared" si="4"/>
        <v>17404.697268273216</v>
      </c>
      <c r="H28" s="6">
        <f t="shared" si="4"/>
        <v>60646.469439568697</v>
      </c>
      <c r="I28" s="6">
        <f t="shared" si="4"/>
        <v>44623.042534315959</v>
      </c>
      <c r="J28" s="6">
        <f t="shared" si="4"/>
        <v>5266.0218443865888</v>
      </c>
      <c r="K28" s="6">
        <f t="shared" si="4"/>
        <v>36745.097260864684</v>
      </c>
      <c r="L28" s="6">
        <f t="shared" si="4"/>
        <v>33068.553439107956</v>
      </c>
      <c r="M28" s="6">
        <f t="shared" si="4"/>
        <v>-199320.88279112196</v>
      </c>
      <c r="N28" s="6">
        <f t="shared" si="4"/>
        <v>-432829.34460781422</v>
      </c>
      <c r="O28" s="6">
        <f t="shared" si="4"/>
        <v>-667426.92519556964</v>
      </c>
      <c r="P28" s="6">
        <f t="shared" si="4"/>
        <v>-903046</v>
      </c>
      <c r="Q28" s="6">
        <f>SUM(E28:P28)</f>
        <v>-1989737.2457652895</v>
      </c>
    </row>
    <row r="29" spans="3:17">
      <c r="D29" s="4" t="str">
        <f>D22</f>
        <v>% realisation</v>
      </c>
      <c r="E29" s="10">
        <f t="shared" ref="E29:P29" si="5">E27/E26</f>
        <v>0.95409644326655163</v>
      </c>
      <c r="F29" s="10">
        <f t="shared" si="5"/>
        <v>1.0580287365754939</v>
      </c>
      <c r="G29" s="10">
        <f t="shared" si="5"/>
        <v>1.0268702011538891</v>
      </c>
      <c r="H29" s="10">
        <f t="shared" si="5"/>
        <v>1.0698603084568239</v>
      </c>
      <c r="I29" s="10">
        <f t="shared" si="5"/>
        <v>1.0408830617814793</v>
      </c>
      <c r="J29" s="10">
        <f t="shared" si="5"/>
        <v>1.0039965801769306</v>
      </c>
      <c r="K29" s="10">
        <f t="shared" si="5"/>
        <v>1.0237660997652023</v>
      </c>
      <c r="L29" s="10">
        <f t="shared" si="5"/>
        <v>1.0186122251326277</v>
      </c>
      <c r="M29" s="10">
        <f t="shared" si="5"/>
        <v>0.90079100332969964</v>
      </c>
      <c r="N29" s="10">
        <f t="shared" si="5"/>
        <v>0.80699743999171325</v>
      </c>
      <c r="O29" s="10">
        <f t="shared" si="5"/>
        <v>0.7305728001939612</v>
      </c>
      <c r="P29" s="10">
        <f t="shared" si="5"/>
        <v>0.66711982264988612</v>
      </c>
      <c r="Q29" s="6">
        <f>SUM(E29:P29)</f>
        <v>11.301594722474258</v>
      </c>
    </row>
    <row r="30" spans="3:17">
      <c r="D30" s="4" t="str">
        <f>'KPI 1a'!D30</f>
        <v>Actual 24/25</v>
      </c>
      <c r="E30" s="6">
        <f>SUM($E23:E23)</f>
        <v>199192.12</v>
      </c>
      <c r="F30" s="6">
        <f>SUM($E23:F23)</f>
        <v>428403.12</v>
      </c>
      <c r="G30" s="6">
        <f>SUM($E23:G23)</f>
        <v>647560.12</v>
      </c>
      <c r="H30" s="6">
        <f>SUM($E23:H23)</f>
        <v>873994.12</v>
      </c>
      <c r="I30" s="6">
        <f>SUM($E23:I23)</f>
        <v>1106321.1200000001</v>
      </c>
      <c r="J30" s="6">
        <f>SUM($E23:J23)</f>
        <v>1268888.1200000001</v>
      </c>
      <c r="K30" s="6">
        <f>SUM($E23:K23)</f>
        <v>1549433.12</v>
      </c>
      <c r="L30" s="6">
        <f>SUM($E23:L23)</f>
        <v>1785651.12</v>
      </c>
      <c r="M30" s="6">
        <f>SUM($E23:M23)</f>
        <v>2019909.12</v>
      </c>
      <c r="N30" s="6">
        <f>SUM($E23:N23)</f>
        <v>2195917.12</v>
      </c>
      <c r="O30" s="6">
        <f>SUM($E23:O23)</f>
        <v>2417941.12</v>
      </c>
      <c r="P30" s="6">
        <f>SUM($E23:P23)</f>
        <v>2646138.12</v>
      </c>
    </row>
  </sheetData>
  <mergeCells count="2">
    <mergeCell ref="J4:Q8"/>
    <mergeCell ref="J10:Q15"/>
  </mergeCells>
  <conditionalFormatting sqref="C3">
    <cfRule type="expression" dxfId="8" priority="2">
      <formula>S4&gt;S6</formula>
    </cfRule>
  </conditionalFormatting>
  <conditionalFormatting sqref="C4">
    <cfRule type="expression" dxfId="7" priority="1">
      <formula>AND(S4&gt;S5,S4&lt;=S6)</formula>
    </cfRule>
  </conditionalFormatting>
  <conditionalFormatting sqref="C5">
    <cfRule type="expression" dxfId="6" priority="3">
      <formula>S4&lt;=S5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45217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7">
    <tabColor rgb="FFFFC000"/>
  </sheetPr>
  <dimension ref="A1:S30"/>
  <sheetViews>
    <sheetView workbookViewId="0">
      <selection activeCell="A9" sqref="A9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19" ht="21">
      <c r="A1" s="5" t="s">
        <v>5</v>
      </c>
      <c r="B1" s="5" t="str">
        <f>'Dashboard Production Quality'!A149</f>
        <v>18c</v>
      </c>
      <c r="C1" s="5" t="str">
        <f>'Dashboard Production Quality'!B149</f>
        <v>Total Power Consumption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19">
      <c r="A2" s="4" t="s">
        <v>15</v>
      </c>
      <c r="C2" s="4" t="s">
        <v>45</v>
      </c>
      <c r="R2" s="7"/>
    </row>
    <row r="3" spans="1:19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>
      <c r="C4" s="2" t="s">
        <v>6</v>
      </c>
      <c r="E4" s="11"/>
      <c r="F4" s="11"/>
      <c r="G4" s="11"/>
      <c r="H4" s="11"/>
      <c r="I4" s="11"/>
      <c r="J4" s="205"/>
      <c r="K4" s="206"/>
      <c r="L4" s="206"/>
      <c r="M4" s="206"/>
      <c r="N4" s="206"/>
      <c r="O4" s="206"/>
      <c r="P4" s="206"/>
      <c r="Q4" s="207"/>
      <c r="R4" s="4" t="s">
        <v>26</v>
      </c>
      <c r="S4" s="1">
        <f>INDEX(E27:P27,Actual_month)</f>
        <v>2130179.8514666664</v>
      </c>
    </row>
    <row r="5" spans="1:19" ht="25.5" customHeight="1">
      <c r="C5" s="2" t="s">
        <v>6</v>
      </c>
      <c r="E5" s="11"/>
      <c r="F5" s="11"/>
      <c r="G5" s="11"/>
      <c r="H5" s="11"/>
      <c r="I5" s="11"/>
      <c r="J5" s="208"/>
      <c r="K5" s="209"/>
      <c r="L5" s="209"/>
      <c r="M5" s="209"/>
      <c r="N5" s="209"/>
      <c r="O5" s="209"/>
      <c r="P5" s="209"/>
      <c r="Q5" s="210"/>
      <c r="R5" s="4" t="s">
        <v>27</v>
      </c>
      <c r="S5" s="6">
        <f>INDEX(E26:P26,Actual_month)</f>
        <v>2142630.7862699362</v>
      </c>
    </row>
    <row r="6" spans="1:19">
      <c r="J6" s="208"/>
      <c r="K6" s="209"/>
      <c r="L6" s="209"/>
      <c r="M6" s="209"/>
      <c r="N6" s="209"/>
      <c r="O6" s="209"/>
      <c r="P6" s="209"/>
      <c r="Q6" s="210"/>
      <c r="R6" s="7">
        <v>0.9</v>
      </c>
      <c r="S6" s="6">
        <f>+S5/R6</f>
        <v>2380700.8736332622</v>
      </c>
    </row>
    <row r="7" spans="1:19">
      <c r="J7" s="208"/>
      <c r="K7" s="209"/>
      <c r="L7" s="209"/>
      <c r="M7" s="209"/>
      <c r="N7" s="209"/>
      <c r="O7" s="209"/>
      <c r="P7" s="209"/>
      <c r="Q7" s="210"/>
    </row>
    <row r="8" spans="1:19" ht="15" thickBot="1">
      <c r="J8" s="211"/>
      <c r="K8" s="212"/>
      <c r="L8" s="212"/>
      <c r="M8" s="212"/>
      <c r="N8" s="212"/>
      <c r="O8" s="212"/>
      <c r="P8" s="212"/>
      <c r="Q8" s="213"/>
    </row>
    <row r="9" spans="1:19" ht="15" thickBot="1">
      <c r="J9" s="4" t="s">
        <v>14</v>
      </c>
    </row>
    <row r="10" spans="1:19">
      <c r="J10" s="205"/>
      <c r="K10" s="206"/>
      <c r="L10" s="206"/>
      <c r="M10" s="206"/>
      <c r="N10" s="206"/>
      <c r="O10" s="206"/>
      <c r="P10" s="206"/>
      <c r="Q10" s="207"/>
    </row>
    <row r="11" spans="1:19">
      <c r="J11" s="208"/>
      <c r="K11" s="209"/>
      <c r="L11" s="209"/>
      <c r="M11" s="209"/>
      <c r="N11" s="209"/>
      <c r="O11" s="209"/>
      <c r="P11" s="209"/>
      <c r="Q11" s="210"/>
    </row>
    <row r="12" spans="1:19">
      <c r="J12" s="208"/>
      <c r="K12" s="209"/>
      <c r="L12" s="209"/>
      <c r="M12" s="209"/>
      <c r="N12" s="209"/>
      <c r="O12" s="209"/>
      <c r="P12" s="209"/>
      <c r="Q12" s="210"/>
    </row>
    <row r="13" spans="1:19">
      <c r="J13" s="208"/>
      <c r="K13" s="209"/>
      <c r="L13" s="209"/>
      <c r="M13" s="209"/>
      <c r="N13" s="209"/>
      <c r="O13" s="209"/>
      <c r="P13" s="209"/>
      <c r="Q13" s="210"/>
    </row>
    <row r="14" spans="1:19">
      <c r="J14" s="208"/>
      <c r="K14" s="209"/>
      <c r="L14" s="209"/>
      <c r="M14" s="209"/>
      <c r="N14" s="209"/>
      <c r="O14" s="209"/>
      <c r="P14" s="209"/>
      <c r="Q14" s="210"/>
    </row>
    <row r="15" spans="1:19" ht="15" thickBot="1">
      <c r="J15" s="211"/>
      <c r="K15" s="212"/>
      <c r="L15" s="212"/>
      <c r="M15" s="212"/>
      <c r="N15" s="212"/>
      <c r="O15" s="212"/>
      <c r="P15" s="212"/>
      <c r="Q15" s="213"/>
    </row>
    <row r="18" spans="3:17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 t="s">
        <v>0</v>
      </c>
    </row>
    <row r="19" spans="3:17">
      <c r="D19" s="4" t="str">
        <f>'KPI 1a'!D19</f>
        <v>Budget 25/26</v>
      </c>
      <c r="E19" s="6">
        <f>Budget2526!E136</f>
        <v>267828.84828374203</v>
      </c>
      <c r="F19" s="6">
        <f>Budget2526!F136</f>
        <v>267828.84828374203</v>
      </c>
      <c r="G19" s="6">
        <f>Budget2526!G136</f>
        <v>267828.84828374203</v>
      </c>
      <c r="H19" s="6">
        <f>Budget2526!H136</f>
        <v>267828.84828374203</v>
      </c>
      <c r="I19" s="6">
        <f>Budget2526!I136</f>
        <v>267828.84828374203</v>
      </c>
      <c r="J19" s="6">
        <f>Budget2526!J136</f>
        <v>267828.84828374203</v>
      </c>
      <c r="K19" s="6">
        <f>Budget2526!K136</f>
        <v>267828.84828374203</v>
      </c>
      <c r="L19" s="6">
        <f>Budget2526!L136</f>
        <v>267828.84828374203</v>
      </c>
      <c r="M19" s="6">
        <f>Budget2526!M136</f>
        <v>267828.84828374203</v>
      </c>
      <c r="N19" s="6">
        <f>Budget2526!N136</f>
        <v>267828.84828374203</v>
      </c>
      <c r="O19" s="6">
        <f>Budget2526!O136</f>
        <v>267828.84828374203</v>
      </c>
      <c r="P19" s="6">
        <f>Budget2526!P136</f>
        <v>267828.84828374203</v>
      </c>
      <c r="Q19" s="6">
        <f>SUM(E19:P19)</f>
        <v>3213946.1794049046</v>
      </c>
    </row>
    <row r="20" spans="3:17">
      <c r="D20" s="4" t="str">
        <f>'KPI 1a'!D20</f>
        <v>Actual 25/26</v>
      </c>
      <c r="E20" s="6">
        <f>Actual2425!D127</f>
        <v>212178.2188</v>
      </c>
      <c r="F20" s="6">
        <f>Actual2425!E127</f>
        <v>240361.992</v>
      </c>
      <c r="G20" s="6">
        <f>Actual2425!F127</f>
        <v>265714.42</v>
      </c>
      <c r="H20" s="6">
        <f>Actual2425!G127</f>
        <v>286675.14</v>
      </c>
      <c r="I20" s="6">
        <f>Actual2425!H127</f>
        <v>303339.01</v>
      </c>
      <c r="J20" s="6">
        <f>Actual2425!I127</f>
        <v>215587.90066666665</v>
      </c>
      <c r="K20" s="6">
        <f>Actual2425!J127</f>
        <v>317130.12</v>
      </c>
      <c r="L20" s="6">
        <f>Actual2425!K127</f>
        <v>289193.05</v>
      </c>
      <c r="M20" s="6">
        <f>Actual2425!L127</f>
        <v>275037.08</v>
      </c>
      <c r="N20" s="6">
        <f>Actual2425!M127</f>
        <v>234295.51</v>
      </c>
      <c r="O20" s="6">
        <f>Actual2425!N127</f>
        <v>254645.72</v>
      </c>
      <c r="P20" s="6">
        <f>Actual2425!O127</f>
        <v>286485.16000000003</v>
      </c>
      <c r="Q20" s="6">
        <f>SUM(E20:P20)</f>
        <v>3180643.3214666671</v>
      </c>
    </row>
    <row r="21" spans="3:17">
      <c r="D21" s="4" t="str">
        <f>'KPI 1a'!D21</f>
        <v>Difference</v>
      </c>
      <c r="E21" s="6">
        <f>IF(E20=0,0,E20-E19)</f>
        <v>-55650.629483742028</v>
      </c>
      <c r="F21" s="6">
        <f t="shared" ref="F21:P21" si="0">IF(F20=0,0,F20-F19)</f>
        <v>-27466.856283742032</v>
      </c>
      <c r="G21" s="6">
        <f t="shared" si="0"/>
        <v>-2114.4282837420469</v>
      </c>
      <c r="H21" s="6">
        <f t="shared" si="0"/>
        <v>18846.291716257983</v>
      </c>
      <c r="I21" s="6">
        <f t="shared" si="0"/>
        <v>35510.161716257979</v>
      </c>
      <c r="J21" s="6">
        <f t="shared" si="0"/>
        <v>-52240.947617075377</v>
      </c>
      <c r="K21" s="6">
        <f t="shared" si="0"/>
        <v>49301.271716257965</v>
      </c>
      <c r="L21" s="6">
        <f t="shared" si="0"/>
        <v>21364.201716257958</v>
      </c>
      <c r="M21" s="6">
        <f t="shared" si="0"/>
        <v>7208.2317162579857</v>
      </c>
      <c r="N21" s="6">
        <f t="shared" si="0"/>
        <v>-33533.338283742021</v>
      </c>
      <c r="O21" s="6">
        <f t="shared" si="0"/>
        <v>-13183.128283742029</v>
      </c>
      <c r="P21" s="6">
        <f t="shared" si="0"/>
        <v>18656.311716258002</v>
      </c>
      <c r="Q21" s="6"/>
    </row>
    <row r="22" spans="3:17">
      <c r="D22" s="4" t="str">
        <f>'KPI 1a'!D22</f>
        <v>% realisation</v>
      </c>
      <c r="E22" s="10">
        <f>E20/E19</f>
        <v>0.79221570103312811</v>
      </c>
      <c r="F22" s="10">
        <f t="shared" ref="F22:P22" si="1">F20/F19</f>
        <v>0.89744623680477009</v>
      </c>
      <c r="G22" s="10">
        <f t="shared" si="1"/>
        <v>0.99210530046598266</v>
      </c>
      <c r="H22" s="10">
        <f t="shared" si="1"/>
        <v>1.0703669221483263</v>
      </c>
      <c r="I22" s="10">
        <f t="shared" si="1"/>
        <v>1.1325852757976167</v>
      </c>
      <c r="J22" s="10">
        <f t="shared" si="1"/>
        <v>0.80494652479806617</v>
      </c>
      <c r="K22" s="10">
        <f t="shared" si="1"/>
        <v>1.1840775257489344</v>
      </c>
      <c r="L22" s="10">
        <f t="shared" si="1"/>
        <v>1.0797681125583021</v>
      </c>
      <c r="M22" s="10">
        <f t="shared" si="1"/>
        <v>1.0269135747043256</v>
      </c>
      <c r="N22" s="10">
        <f t="shared" si="1"/>
        <v>0.87479564468642945</v>
      </c>
      <c r="O22" s="10">
        <f t="shared" si="1"/>
        <v>0.95077778824715842</v>
      </c>
      <c r="P22" s="10">
        <f t="shared" si="1"/>
        <v>1.0696575885525714</v>
      </c>
    </row>
    <row r="23" spans="3:17">
      <c r="D23" s="4" t="str">
        <f>'KPI 1a'!D23</f>
        <v>Actual 24/25</v>
      </c>
      <c r="E23" s="6">
        <f>Actual2122!D64</f>
        <v>171649</v>
      </c>
      <c r="F23" s="6">
        <f>Actual2122!E64</f>
        <v>174462</v>
      </c>
      <c r="G23" s="6">
        <f>Actual2122!F64</f>
        <v>190447</v>
      </c>
      <c r="H23" s="6">
        <f>Actual2122!G64</f>
        <v>186332</v>
      </c>
      <c r="I23" s="6">
        <f>Actual2122!H64</f>
        <v>177168</v>
      </c>
      <c r="J23" s="6">
        <f>Actual2122!I64</f>
        <v>193786</v>
      </c>
      <c r="K23" s="6">
        <f>Actual2122!J64</f>
        <v>201213</v>
      </c>
      <c r="L23" s="6">
        <f>Actual2122!K64</f>
        <v>203751</v>
      </c>
      <c r="M23" s="6">
        <f>Actual2122!L64</f>
        <v>160398</v>
      </c>
      <c r="N23" s="6">
        <f>Actual2122!M64</f>
        <v>201947</v>
      </c>
      <c r="O23" s="6">
        <f>Actual2122!N64</f>
        <v>166705</v>
      </c>
      <c r="P23" s="6">
        <f>Actual2122!O64</f>
        <v>219469</v>
      </c>
      <c r="Q23" s="6"/>
    </row>
    <row r="24" spans="3:17"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spans="3:17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>
      <c r="D26" s="4" t="str">
        <f>D19</f>
        <v>Budget 25/26</v>
      </c>
      <c r="E26" s="53">
        <f>+E19</f>
        <v>267828.84828374203</v>
      </c>
      <c r="F26" s="53">
        <f t="shared" ref="F26:P27" si="3">+E26+F19</f>
        <v>535657.69656748406</v>
      </c>
      <c r="G26" s="53">
        <f t="shared" si="3"/>
        <v>803486.54485122603</v>
      </c>
      <c r="H26" s="53">
        <f t="shared" si="3"/>
        <v>1071315.3931349681</v>
      </c>
      <c r="I26" s="53">
        <f t="shared" si="3"/>
        <v>1339144.2414187102</v>
      </c>
      <c r="J26" s="53">
        <f t="shared" si="3"/>
        <v>1606973.0897024523</v>
      </c>
      <c r="K26" s="53">
        <f t="shared" si="3"/>
        <v>1874801.9379861944</v>
      </c>
      <c r="L26" s="53">
        <f t="shared" si="3"/>
        <v>2142630.7862699362</v>
      </c>
      <c r="M26" s="53">
        <f t="shared" si="3"/>
        <v>2410459.6345536783</v>
      </c>
      <c r="N26" s="53">
        <f t="shared" si="3"/>
        <v>2678288.4828374204</v>
      </c>
      <c r="O26" s="53">
        <f t="shared" si="3"/>
        <v>2946117.3311211625</v>
      </c>
      <c r="P26" s="53">
        <f t="shared" si="3"/>
        <v>3213946.1794049046</v>
      </c>
      <c r="Q26" s="6">
        <f>SUM(E26:P26)</f>
        <v>20890650.166131876</v>
      </c>
    </row>
    <row r="27" spans="3:17">
      <c r="D27" s="4" t="str">
        <f>D20</f>
        <v>Actual 25/26</v>
      </c>
      <c r="E27" s="53">
        <f>+E20</f>
        <v>212178.2188</v>
      </c>
      <c r="F27" s="53">
        <f t="shared" si="3"/>
        <v>452540.2108</v>
      </c>
      <c r="G27" s="53">
        <f t="shared" si="3"/>
        <v>718254.63079999993</v>
      </c>
      <c r="H27" s="53">
        <f t="shared" si="3"/>
        <v>1004929.7707999999</v>
      </c>
      <c r="I27" s="53">
        <f t="shared" si="3"/>
        <v>1308268.7807999998</v>
      </c>
      <c r="J27" s="53">
        <f t="shared" si="3"/>
        <v>1523856.6814666665</v>
      </c>
      <c r="K27" s="53">
        <f t="shared" si="3"/>
        <v>1840986.8014666666</v>
      </c>
      <c r="L27" s="53">
        <f t="shared" si="3"/>
        <v>2130179.8514666664</v>
      </c>
      <c r="M27" s="53">
        <f t="shared" si="3"/>
        <v>2405216.9314666665</v>
      </c>
      <c r="N27" s="53">
        <f t="shared" si="3"/>
        <v>2639512.4414666668</v>
      </c>
      <c r="O27" s="53">
        <f t="shared" si="3"/>
        <v>2894158.161466667</v>
      </c>
      <c r="P27" s="53">
        <f t="shared" si="3"/>
        <v>3180643.3214666671</v>
      </c>
      <c r="Q27" s="6">
        <f>SUM(E27:P27)</f>
        <v>20310725.802266665</v>
      </c>
    </row>
    <row r="28" spans="3:17">
      <c r="D28" s="4" t="str">
        <f>D21</f>
        <v>Difference</v>
      </c>
      <c r="E28" s="6">
        <f>SUM($E21:E21)</f>
        <v>-55650.629483742028</v>
      </c>
      <c r="F28" s="6">
        <f>SUM($E21:F21)</f>
        <v>-83117.48576748406</v>
      </c>
      <c r="G28" s="6">
        <f>SUM($E21:G21)</f>
        <v>-85231.914051226107</v>
      </c>
      <c r="H28" s="6">
        <f>SUM($E21:H21)</f>
        <v>-66385.622334968124</v>
      </c>
      <c r="I28" s="6">
        <f>SUM($E21:I21)</f>
        <v>-30875.460618710145</v>
      </c>
      <c r="J28" s="6">
        <f>SUM($E21:J21)</f>
        <v>-83116.408235785522</v>
      </c>
      <c r="K28" s="6">
        <f>SUM($E21:K21)</f>
        <v>-33815.136519527558</v>
      </c>
      <c r="L28" s="6">
        <f>SUM($E21:L21)</f>
        <v>-12450.9348032696</v>
      </c>
      <c r="M28" s="6">
        <f>SUM($E21:M21)</f>
        <v>-5242.7030870116141</v>
      </c>
      <c r="N28" s="6">
        <f>SUM($E21:N21)</f>
        <v>-38776.041370753635</v>
      </c>
      <c r="O28" s="6">
        <f>SUM($E21:O21)</f>
        <v>-51959.169654495665</v>
      </c>
      <c r="P28" s="6">
        <f>SUM($E21:P21)</f>
        <v>-33302.857938237663</v>
      </c>
      <c r="Q28" s="6">
        <f>SUM(E28:P28)</f>
        <v>-579924.36386521161</v>
      </c>
    </row>
    <row r="29" spans="3:17">
      <c r="D29" s="4" t="str">
        <f>D22</f>
        <v>% realisation</v>
      </c>
      <c r="E29" s="10">
        <f t="shared" ref="E29:Q29" si="4">E27/E26</f>
        <v>0.79221570103312811</v>
      </c>
      <c r="F29" s="10">
        <f t="shared" si="4"/>
        <v>0.84483096891894915</v>
      </c>
      <c r="G29" s="10">
        <f t="shared" si="4"/>
        <v>0.89392241276796025</v>
      </c>
      <c r="H29" s="10">
        <f t="shared" si="4"/>
        <v>0.93803354011305173</v>
      </c>
      <c r="I29" s="10">
        <f t="shared" si="4"/>
        <v>0.97694388724996462</v>
      </c>
      <c r="J29" s="10">
        <f t="shared" si="4"/>
        <v>0.94827766017464821</v>
      </c>
      <c r="K29" s="10">
        <f t="shared" si="4"/>
        <v>0.9819633552566891</v>
      </c>
      <c r="L29" s="10">
        <f t="shared" si="4"/>
        <v>0.99418894991939077</v>
      </c>
      <c r="M29" s="10">
        <f t="shared" si="4"/>
        <v>0.99782501933993906</v>
      </c>
      <c r="N29" s="10">
        <f t="shared" si="4"/>
        <v>0.98552208187458812</v>
      </c>
      <c r="O29" s="10">
        <f t="shared" si="4"/>
        <v>0.98236350972664011</v>
      </c>
      <c r="P29" s="10">
        <f t="shared" si="4"/>
        <v>0.98963801629546766</v>
      </c>
      <c r="Q29" s="10">
        <f t="shared" si="4"/>
        <v>0.97224000405667643</v>
      </c>
    </row>
    <row r="30" spans="3:17">
      <c r="D30" s="4" t="str">
        <f>'KPI 1a'!D30</f>
        <v>Actual 24/25</v>
      </c>
      <c r="E30" s="53">
        <f>+E23</f>
        <v>171649</v>
      </c>
      <c r="F30" s="53">
        <f t="shared" ref="F30:P30" si="5">+E30+F23</f>
        <v>346111</v>
      </c>
      <c r="G30" s="53">
        <f t="shared" si="5"/>
        <v>536558</v>
      </c>
      <c r="H30" s="53">
        <f t="shared" si="5"/>
        <v>722890</v>
      </c>
      <c r="I30" s="53">
        <f t="shared" si="5"/>
        <v>900058</v>
      </c>
      <c r="J30" s="53">
        <f t="shared" si="5"/>
        <v>1093844</v>
      </c>
      <c r="K30" s="53">
        <f t="shared" si="5"/>
        <v>1295057</v>
      </c>
      <c r="L30" s="53">
        <f t="shared" si="5"/>
        <v>1498808</v>
      </c>
      <c r="M30" s="53">
        <f t="shared" si="5"/>
        <v>1659206</v>
      </c>
      <c r="N30" s="53">
        <f t="shared" si="5"/>
        <v>1861153</v>
      </c>
      <c r="O30" s="53">
        <f t="shared" si="5"/>
        <v>2027858</v>
      </c>
      <c r="P30" s="53">
        <f t="shared" si="5"/>
        <v>2247327</v>
      </c>
    </row>
  </sheetData>
  <mergeCells count="2">
    <mergeCell ref="J4:Q8"/>
    <mergeCell ref="J10:Q15"/>
  </mergeCells>
  <conditionalFormatting sqref="C3">
    <cfRule type="expression" dxfId="5" priority="2">
      <formula>S4&gt;S6</formula>
    </cfRule>
  </conditionalFormatting>
  <conditionalFormatting sqref="C4">
    <cfRule type="expression" dxfId="4" priority="1">
      <formula>AND(S4&gt;S5,S4&lt;=S6)</formula>
    </cfRule>
  </conditionalFormatting>
  <conditionalFormatting sqref="C5">
    <cfRule type="expression" dxfId="3" priority="3">
      <formula>S4&lt;=S5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83106" r:id="rId3" name="Spinner 2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31"/>
  <dimension ref="A1:T30"/>
  <sheetViews>
    <sheetView zoomScale="90" zoomScaleNormal="90" zoomScalePageLayoutView="90" workbookViewId="0">
      <pane ySplit="2" topLeftCell="A3" activePane="bottomLeft" state="frozen"/>
      <selection activeCell="G24" sqref="G24"/>
      <selection pane="bottomLeft" activeCell="L1" sqref="L1"/>
    </sheetView>
  </sheetViews>
  <sheetFormatPr defaultColWidth="9.1796875" defaultRowHeight="14.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>
      <c r="A1" s="5" t="s">
        <v>5</v>
      </c>
      <c r="B1" s="5" t="str">
        <f>+'Dashboard Production Quality'!A143</f>
        <v>11a</v>
      </c>
      <c r="C1" s="5" t="str">
        <f>+'Dashboard Production Quality'!B143</f>
        <v>Production Loss</v>
      </c>
      <c r="G1" s="4" t="s">
        <v>11</v>
      </c>
      <c r="I1" s="13">
        <f>INDEX(E18:P18,Actual_month)</f>
        <v>46054</v>
      </c>
      <c r="L1" s="16" t="s">
        <v>22</v>
      </c>
      <c r="R1" s="6"/>
    </row>
    <row r="2" spans="1:20">
      <c r="A2" s="4" t="s">
        <v>15</v>
      </c>
      <c r="C2" s="4" t="s">
        <v>16</v>
      </c>
      <c r="R2" s="7"/>
    </row>
    <row r="3" spans="1:20" ht="25.5" customHeight="1" thickBot="1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>
      <c r="C4" s="2" t="s">
        <v>6</v>
      </c>
      <c r="E4" s="11"/>
      <c r="F4" s="11"/>
      <c r="G4" s="11"/>
      <c r="H4" s="11"/>
      <c r="I4" s="11"/>
      <c r="J4" s="196"/>
      <c r="K4" s="197"/>
      <c r="L4" s="197"/>
      <c r="M4" s="197"/>
      <c r="N4" s="197"/>
      <c r="O4" s="197"/>
      <c r="P4" s="197"/>
      <c r="Q4" s="198"/>
      <c r="R4" s="4" t="s">
        <v>26</v>
      </c>
      <c r="S4" s="27">
        <f>INDEX(E27:P27,Actual_month)</f>
        <v>27934.037</v>
      </c>
      <c r="T4" s="26"/>
    </row>
    <row r="5" spans="1:20" ht="25.5" customHeight="1">
      <c r="C5" s="2" t="s">
        <v>6</v>
      </c>
      <c r="E5" s="11"/>
      <c r="F5" s="11"/>
      <c r="G5" s="11"/>
      <c r="H5" s="11"/>
      <c r="I5" s="11"/>
      <c r="J5" s="199"/>
      <c r="K5" s="200"/>
      <c r="L5" s="200"/>
      <c r="M5" s="200"/>
      <c r="N5" s="200"/>
      <c r="O5" s="200"/>
      <c r="P5" s="200"/>
      <c r="Q5" s="201"/>
      <c r="R5" s="4" t="s">
        <v>27</v>
      </c>
      <c r="S5" s="26">
        <f>INDEX(E26:P26,Actual_month)</f>
        <v>33638.153439108071</v>
      </c>
      <c r="T5" s="26"/>
    </row>
    <row r="6" spans="1:20">
      <c r="J6" s="199"/>
      <c r="K6" s="200"/>
      <c r="L6" s="200"/>
      <c r="M6" s="200"/>
      <c r="N6" s="200"/>
      <c r="O6" s="200"/>
      <c r="P6" s="200"/>
      <c r="Q6" s="201"/>
      <c r="R6" s="7">
        <v>0.9</v>
      </c>
      <c r="S6" s="26">
        <f>+S5/R6</f>
        <v>37375.726043453411</v>
      </c>
      <c r="T6" s="26"/>
    </row>
    <row r="7" spans="1:20">
      <c r="J7" s="199"/>
      <c r="K7" s="200"/>
      <c r="L7" s="200"/>
      <c r="M7" s="200"/>
      <c r="N7" s="200"/>
      <c r="O7" s="200"/>
      <c r="P7" s="200"/>
      <c r="Q7" s="201"/>
    </row>
    <row r="8" spans="1:20" ht="15" thickBot="1">
      <c r="J8" s="202"/>
      <c r="K8" s="203"/>
      <c r="L8" s="203"/>
      <c r="M8" s="203"/>
      <c r="N8" s="203"/>
      <c r="O8" s="203"/>
      <c r="P8" s="203"/>
      <c r="Q8" s="204"/>
    </row>
    <row r="9" spans="1:20" ht="15" thickBot="1">
      <c r="J9" s="4" t="s">
        <v>14</v>
      </c>
    </row>
    <row r="10" spans="1:20">
      <c r="J10" s="196"/>
      <c r="K10" s="197"/>
      <c r="L10" s="197"/>
      <c r="M10" s="197"/>
      <c r="N10" s="197"/>
      <c r="O10" s="197"/>
      <c r="P10" s="197"/>
      <c r="Q10" s="198"/>
    </row>
    <row r="11" spans="1:20">
      <c r="J11" s="199"/>
      <c r="K11" s="200"/>
      <c r="L11" s="200"/>
      <c r="M11" s="200"/>
      <c r="N11" s="200"/>
      <c r="O11" s="200"/>
      <c r="P11" s="200"/>
      <c r="Q11" s="201"/>
    </row>
    <row r="12" spans="1:20">
      <c r="J12" s="199"/>
      <c r="K12" s="200"/>
      <c r="L12" s="200"/>
      <c r="M12" s="200"/>
      <c r="N12" s="200"/>
      <c r="O12" s="200"/>
      <c r="P12" s="200"/>
      <c r="Q12" s="201"/>
    </row>
    <row r="13" spans="1:20">
      <c r="J13" s="199"/>
      <c r="K13" s="200"/>
      <c r="L13" s="200"/>
      <c r="M13" s="200"/>
      <c r="N13" s="200"/>
      <c r="O13" s="200"/>
      <c r="P13" s="200"/>
      <c r="Q13" s="201"/>
    </row>
    <row r="14" spans="1:20">
      <c r="J14" s="199"/>
      <c r="K14" s="200"/>
      <c r="L14" s="200"/>
      <c r="M14" s="200"/>
      <c r="N14" s="200"/>
      <c r="O14" s="200"/>
      <c r="P14" s="200"/>
      <c r="Q14" s="201"/>
    </row>
    <row r="15" spans="1:20" ht="15" thickBot="1">
      <c r="J15" s="202"/>
      <c r="K15" s="203"/>
      <c r="L15" s="203"/>
      <c r="M15" s="203"/>
      <c r="N15" s="203"/>
      <c r="O15" s="203"/>
      <c r="P15" s="203"/>
      <c r="Q15" s="204"/>
    </row>
    <row r="18" spans="3:17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12" t="s">
        <v>0</v>
      </c>
    </row>
    <row r="19" spans="3:17">
      <c r="D19" s="4" t="str">
        <f>'KPI 1a'!D19</f>
        <v>Budget 25/26</v>
      </c>
      <c r="E19" s="6">
        <f>'KPI 4h'!E19</f>
        <v>1699.7308521786588</v>
      </c>
      <c r="F19" s="6">
        <f>'KPI 4h'!F19</f>
        <v>1902.8633383419249</v>
      </c>
      <c r="G19" s="6">
        <f>'KPI 4h'!G19</f>
        <v>2758.2030777526325</v>
      </c>
      <c r="H19" s="6">
        <f>'KPI 4h'!H19</f>
        <v>3488.272171295539</v>
      </c>
      <c r="I19" s="6">
        <f>'KPI 4h'!I19</f>
        <v>4468.4730947472908</v>
      </c>
      <c r="J19" s="6">
        <f>'KPI 4h'!J19</f>
        <v>5707.2793100706886</v>
      </c>
      <c r="K19" s="6">
        <f>'KPI 4h'!K19</f>
        <v>6368.7754164781536</v>
      </c>
      <c r="L19" s="6">
        <f>'KPI 4h'!L19</f>
        <v>7244.5561782431851</v>
      </c>
      <c r="M19" s="6">
        <f>'KPI 4h'!M19</f>
        <v>8444.0637697701459</v>
      </c>
      <c r="N19" s="6">
        <f>'KPI 4h'!N19</f>
        <v>9336.4381833075659</v>
      </c>
      <c r="O19" s="6">
        <f>'KPI 4h'!O19</f>
        <v>10258.719412244693</v>
      </c>
      <c r="P19" s="6">
        <f>'KPI 4h'!P19</f>
        <v>11738.625195569814</v>
      </c>
      <c r="Q19" s="6"/>
    </row>
    <row r="20" spans="3:17">
      <c r="D20" s="4" t="str">
        <f>'KPI 1a'!D20</f>
        <v>Actual 25/26</v>
      </c>
      <c r="E20" s="6">
        <f>'KPI 4h'!E20</f>
        <v>2020.0370000000003</v>
      </c>
      <c r="F20" s="6">
        <f>'KPI 4h'!F20</f>
        <v>920</v>
      </c>
      <c r="G20" s="6">
        <f>'KPI 4h'!G20</f>
        <v>3311</v>
      </c>
      <c r="H20" s="6">
        <f>'KPI 4h'!H20</f>
        <v>5807</v>
      </c>
      <c r="I20" s="6">
        <f>'KPI 4h'!I20</f>
        <v>3727</v>
      </c>
      <c r="J20" s="6">
        <f>'KPI 4h'!J20</f>
        <v>5088</v>
      </c>
      <c r="K20" s="6">
        <f>'KPI 4h'!K20</f>
        <v>4299</v>
      </c>
      <c r="L20" s="6">
        <f>'KPI 4h'!L20</f>
        <v>2762</v>
      </c>
      <c r="M20" s="6">
        <f>'KPI 4h'!M20</f>
        <v>0</v>
      </c>
      <c r="N20" s="6">
        <f>'KPI 4h'!N20</f>
        <v>0</v>
      </c>
      <c r="O20" s="6">
        <f>'KPI 4h'!O20</f>
        <v>0</v>
      </c>
      <c r="P20" s="6">
        <f>'KPI 4h'!P20</f>
        <v>0</v>
      </c>
      <c r="Q20" s="6"/>
    </row>
    <row r="21" spans="3:17">
      <c r="D21" s="4" t="str">
        <f>'KPI 1a'!D21</f>
        <v>Difference</v>
      </c>
      <c r="E21" s="6">
        <f>'KPI 4h'!E21</f>
        <v>320.30614782134148</v>
      </c>
      <c r="F21" s="6">
        <f>'KPI 4h'!F21</f>
        <v>-982.86333834192487</v>
      </c>
      <c r="G21" s="6">
        <f>'KPI 4h'!G21</f>
        <v>552.79692224736755</v>
      </c>
      <c r="H21" s="6">
        <f>'KPI 4h'!H21</f>
        <v>2318.727828704461</v>
      </c>
      <c r="I21" s="6">
        <f>'KPI 4h'!I21</f>
        <v>-741.47309474729082</v>
      </c>
      <c r="J21" s="6">
        <f>'KPI 4h'!J21</f>
        <v>-619.27931007068855</v>
      </c>
      <c r="K21" s="6">
        <f>'KPI 4h'!K21</f>
        <v>-2069.7754164781536</v>
      </c>
      <c r="L21" s="6">
        <f>'KPI 4h'!L21</f>
        <v>-4482.5561782431851</v>
      </c>
      <c r="M21" s="6">
        <f>'KPI 4h'!M21</f>
        <v>0</v>
      </c>
      <c r="N21" s="6">
        <f>'KPI 4h'!N21</f>
        <v>0</v>
      </c>
      <c r="O21" s="6">
        <f>'KPI 4h'!O21</f>
        <v>0</v>
      </c>
      <c r="P21" s="6">
        <f>'KPI 4h'!P21</f>
        <v>0</v>
      </c>
      <c r="Q21" s="6"/>
    </row>
    <row r="22" spans="3:17">
      <c r="D22" s="4" t="str">
        <f>'KPI 1a'!D22</f>
        <v>% realisation</v>
      </c>
      <c r="E22" s="6">
        <f>'KPI 4h'!E22</f>
        <v>1.188445216141593</v>
      </c>
      <c r="F22" s="6">
        <f>'KPI 4h'!F22</f>
        <v>0.48348190932179569</v>
      </c>
      <c r="G22" s="6">
        <f>'KPI 4h'!G22</f>
        <v>1.2004192246416399</v>
      </c>
      <c r="H22" s="6">
        <f>'KPI 4h'!H22</f>
        <v>1.6647210179827479</v>
      </c>
      <c r="I22" s="6">
        <f>'KPI 4h'!I22</f>
        <v>0.83406566873617394</v>
      </c>
      <c r="J22" s="6">
        <f>'KPI 4h'!J22</f>
        <v>0.89149307815057355</v>
      </c>
      <c r="K22" s="6">
        <f>'KPI 4h'!K22</f>
        <v>0.67501202646854974</v>
      </c>
      <c r="L22" s="6">
        <f>'KPI 4h'!L22</f>
        <v>0.38125178852154179</v>
      </c>
      <c r="M22" s="6">
        <f>'KPI 4h'!M22</f>
        <v>0</v>
      </c>
      <c r="N22" s="6">
        <f>'KPI 4h'!N22</f>
        <v>0</v>
      </c>
      <c r="O22" s="6">
        <f>'KPI 4h'!O22</f>
        <v>0</v>
      </c>
      <c r="P22" s="6">
        <f>'KPI 4h'!P22</f>
        <v>0</v>
      </c>
      <c r="Q22" s="10"/>
    </row>
    <row r="23" spans="3:17">
      <c r="D23" s="4" t="str">
        <f>'KPI 1a'!D23</f>
        <v>Actual 24/25</v>
      </c>
      <c r="E23" s="6">
        <f>'KPI 4h'!E23</f>
        <v>1164</v>
      </c>
      <c r="F23" s="6">
        <f>'KPI 4h'!F23</f>
        <v>1258.4399999999878</v>
      </c>
      <c r="G23" s="6">
        <f>'KPI 4h'!G23</f>
        <v>1107</v>
      </c>
      <c r="H23" s="6">
        <f>'KPI 4h'!H23</f>
        <v>4130.2399999999907</v>
      </c>
      <c r="I23" s="6">
        <f>'KPI 4h'!I23</f>
        <v>3439.3800000000047</v>
      </c>
      <c r="J23" s="6">
        <f>'KPI 4h'!J23</f>
        <v>2692.9800000000032</v>
      </c>
      <c r="K23" s="6">
        <f>'KPI 4h'!K23</f>
        <v>7226</v>
      </c>
      <c r="L23" s="6">
        <f>'KPI 4h'!L23</f>
        <v>5198</v>
      </c>
      <c r="M23" s="6">
        <f>'KPI 4h'!M23</f>
        <v>7944</v>
      </c>
      <c r="N23" s="6">
        <f>'KPI 4h'!N23</f>
        <v>3090.820000000007</v>
      </c>
      <c r="O23" s="6">
        <f>'KPI 4h'!O23</f>
        <v>7029.7200000000012</v>
      </c>
      <c r="P23" s="6">
        <f>'KPI 4h'!P23</f>
        <v>2839</v>
      </c>
      <c r="Q23" s="6"/>
    </row>
    <row r="25" spans="3:17">
      <c r="C25" s="8" t="s">
        <v>4</v>
      </c>
      <c r="E25" s="12">
        <f>E18</f>
        <v>45839</v>
      </c>
      <c r="F25" s="12">
        <f t="shared" ref="F25:Q25" si="0">F18</f>
        <v>45870</v>
      </c>
      <c r="G25" s="12">
        <f t="shared" si="0"/>
        <v>45901</v>
      </c>
      <c r="H25" s="12">
        <f t="shared" si="0"/>
        <v>45931</v>
      </c>
      <c r="I25" s="12">
        <f t="shared" si="0"/>
        <v>45962</v>
      </c>
      <c r="J25" s="12">
        <f t="shared" si="0"/>
        <v>45992</v>
      </c>
      <c r="K25" s="12">
        <f t="shared" si="0"/>
        <v>46023</v>
      </c>
      <c r="L25" s="12">
        <f t="shared" si="0"/>
        <v>46054</v>
      </c>
      <c r="M25" s="12">
        <f t="shared" si="0"/>
        <v>46082</v>
      </c>
      <c r="N25" s="12">
        <f t="shared" si="0"/>
        <v>46113</v>
      </c>
      <c r="O25" s="12">
        <f t="shared" si="0"/>
        <v>46143</v>
      </c>
      <c r="P25" s="12">
        <f t="shared" si="0"/>
        <v>46174</v>
      </c>
      <c r="Q25" s="12" t="str">
        <f t="shared" si="0"/>
        <v>Total</v>
      </c>
    </row>
    <row r="26" spans="3:17">
      <c r="D26" s="4" t="str">
        <f>D19</f>
        <v>Budget 25/26</v>
      </c>
      <c r="E26" s="6">
        <f>SUM($E19:E19)</f>
        <v>1699.7308521786588</v>
      </c>
      <c r="F26" s="6">
        <f>SUM($E19:F19)</f>
        <v>3602.5941905205837</v>
      </c>
      <c r="G26" s="6">
        <f>SUM($E19:G19)</f>
        <v>6360.7972682732161</v>
      </c>
      <c r="H26" s="6">
        <f>SUM($E19:H19)</f>
        <v>9849.0694395687551</v>
      </c>
      <c r="I26" s="6">
        <f>SUM($E19:I19)</f>
        <v>14317.542534316046</v>
      </c>
      <c r="J26" s="6">
        <f>SUM($E19:J19)</f>
        <v>20024.821844386734</v>
      </c>
      <c r="K26" s="6">
        <f>SUM($E19:K19)</f>
        <v>26393.597260864888</v>
      </c>
      <c r="L26" s="6">
        <f>SUM($E19:L19)</f>
        <v>33638.153439108071</v>
      </c>
      <c r="M26" s="6">
        <f>SUM($E19:M19)</f>
        <v>42082.217208878217</v>
      </c>
      <c r="N26" s="6">
        <f>SUM($E19:N19)</f>
        <v>51418.655392185785</v>
      </c>
      <c r="O26" s="6">
        <f>SUM($E19:O19)</f>
        <v>61677.374804430481</v>
      </c>
      <c r="P26" s="6">
        <f>SUM($E19:P19)</f>
        <v>73416.000000000291</v>
      </c>
      <c r="Q26" s="6"/>
    </row>
    <row r="27" spans="3:17">
      <c r="D27" s="4" t="str">
        <f>D20</f>
        <v>Actual 25/26</v>
      </c>
      <c r="E27" s="6">
        <f>SUM($E20:E20)</f>
        <v>2020.0370000000003</v>
      </c>
      <c r="F27" s="6">
        <f>SUM($E20:F20)</f>
        <v>2940.0370000000003</v>
      </c>
      <c r="G27" s="6">
        <f>SUM($E20:G20)</f>
        <v>6251.0370000000003</v>
      </c>
      <c r="H27" s="6">
        <f>SUM($E20:H20)</f>
        <v>12058.037</v>
      </c>
      <c r="I27" s="6">
        <f>SUM($E20:I20)</f>
        <v>15785.037</v>
      </c>
      <c r="J27" s="6">
        <f>SUM($E20:J20)</f>
        <v>20873.037</v>
      </c>
      <c r="K27" s="6">
        <f>SUM($E20:K20)</f>
        <v>25172.037</v>
      </c>
      <c r="L27" s="6">
        <f>SUM($E20:L20)</f>
        <v>27934.037</v>
      </c>
      <c r="M27" s="6">
        <f>SUM($E20:M20)</f>
        <v>27934.037</v>
      </c>
      <c r="N27" s="6">
        <f>SUM($E20:N20)</f>
        <v>27934.037</v>
      </c>
      <c r="O27" s="6">
        <f>SUM($E20:O20)</f>
        <v>27934.037</v>
      </c>
      <c r="P27" s="6">
        <f>SUM($E20:P20)</f>
        <v>27934.037</v>
      </c>
      <c r="Q27" s="6"/>
    </row>
    <row r="28" spans="3:17">
      <c r="D28" s="4" t="str">
        <f>D21</f>
        <v>Difference</v>
      </c>
      <c r="E28" s="6">
        <f>IF(E27=0,0,E27-E26)</f>
        <v>320.30614782134148</v>
      </c>
      <c r="F28" s="6">
        <f t="shared" ref="F28:P28" si="1">IF(F27=0,0,F27-F26)</f>
        <v>-662.55719052058339</v>
      </c>
      <c r="G28" s="6">
        <f t="shared" si="1"/>
        <v>-109.76026827321584</v>
      </c>
      <c r="H28" s="6">
        <f t="shared" si="1"/>
        <v>2208.9675604312451</v>
      </c>
      <c r="I28" s="6">
        <f t="shared" si="1"/>
        <v>1467.4944656839543</v>
      </c>
      <c r="J28" s="6">
        <f t="shared" si="1"/>
        <v>848.21515561326669</v>
      </c>
      <c r="K28" s="6">
        <f t="shared" si="1"/>
        <v>-1221.5602608648878</v>
      </c>
      <c r="L28" s="6">
        <f t="shared" si="1"/>
        <v>-5704.1164391080711</v>
      </c>
      <c r="M28" s="6">
        <f t="shared" si="1"/>
        <v>-14148.180208878217</v>
      </c>
      <c r="N28" s="6">
        <f t="shared" si="1"/>
        <v>-23484.618392185785</v>
      </c>
      <c r="O28" s="6">
        <f t="shared" si="1"/>
        <v>-33743.337804430485</v>
      </c>
      <c r="P28" s="6">
        <f t="shared" si="1"/>
        <v>-45481.963000000294</v>
      </c>
      <c r="Q28" s="6"/>
    </row>
    <row r="29" spans="3:17">
      <c r="D29" s="4" t="str">
        <f>D22</f>
        <v>% realisation</v>
      </c>
      <c r="E29" s="10">
        <f t="shared" ref="E29:P29" si="2">E27/E26</f>
        <v>1.188445216141593</v>
      </c>
      <c r="F29" s="10">
        <f t="shared" si="2"/>
        <v>0.81608886389037272</v>
      </c>
      <c r="G29" s="10">
        <f t="shared" si="2"/>
        <v>0.982744259305247</v>
      </c>
      <c r="H29" s="10">
        <f t="shared" si="2"/>
        <v>1.2242818546447334</v>
      </c>
      <c r="I29" s="10">
        <f t="shared" si="2"/>
        <v>1.1024962532618072</v>
      </c>
      <c r="J29" s="10">
        <f t="shared" si="2"/>
        <v>1.0423581873639007</v>
      </c>
      <c r="K29" s="10">
        <f t="shared" si="2"/>
        <v>0.95371755320840046</v>
      </c>
      <c r="L29" s="10">
        <f t="shared" si="2"/>
        <v>0.83042718294767026</v>
      </c>
      <c r="M29" s="10">
        <f t="shared" si="2"/>
        <v>0.66379670209265185</v>
      </c>
      <c r="N29" s="10">
        <f t="shared" si="2"/>
        <v>0.54326657877259854</v>
      </c>
      <c r="O29" s="10">
        <f t="shared" si="2"/>
        <v>0.45290573875062867</v>
      </c>
      <c r="P29" s="10">
        <f t="shared" si="2"/>
        <v>0.38048977062220618</v>
      </c>
      <c r="Q29" s="6"/>
    </row>
    <row r="30" spans="3:17">
      <c r="D30" s="4" t="str">
        <f>'KPI 1a'!D30</f>
        <v>Actual 24/25</v>
      </c>
      <c r="E30" s="6">
        <f>SUM($E23:E23)</f>
        <v>1164</v>
      </c>
      <c r="F30" s="6">
        <f>SUM($E23:F23)</f>
        <v>2422.4399999999878</v>
      </c>
      <c r="G30" s="6">
        <f>SUM($E23:G23)</f>
        <v>3529.4399999999878</v>
      </c>
      <c r="H30" s="6">
        <f>SUM($E23:H23)</f>
        <v>7659.6799999999785</v>
      </c>
      <c r="I30" s="6">
        <f>SUM($E23:I23)</f>
        <v>11099.059999999983</v>
      </c>
      <c r="J30" s="6">
        <f>SUM($E23:J23)</f>
        <v>13792.039999999986</v>
      </c>
      <c r="K30" s="6">
        <f>SUM($E23:K23)</f>
        <v>21018.039999999986</v>
      </c>
      <c r="L30" s="6">
        <f>SUM($E23:L23)</f>
        <v>26216.039999999986</v>
      </c>
      <c r="M30" s="6">
        <f>SUM($E23:M23)</f>
        <v>34160.039999999986</v>
      </c>
      <c r="N30" s="6">
        <f>SUM($E23:N23)</f>
        <v>37250.859999999993</v>
      </c>
      <c r="O30" s="6">
        <f>SUM($E23:O23)</f>
        <v>44280.579999999994</v>
      </c>
      <c r="P30" s="6">
        <f>SUM($E23:P23)</f>
        <v>47119.579999999994</v>
      </c>
      <c r="Q30" s="6"/>
    </row>
  </sheetData>
  <mergeCells count="2">
    <mergeCell ref="J4:Q8"/>
    <mergeCell ref="J10:Q15"/>
  </mergeCells>
  <conditionalFormatting sqref="C3">
    <cfRule type="expression" dxfId="2" priority="2">
      <formula>S4&gt;S6</formula>
    </cfRule>
  </conditionalFormatting>
  <conditionalFormatting sqref="C4">
    <cfRule type="expression" dxfId="1" priority="1">
      <formula>AND(S4&gt;S5,S4&lt;=S6)</formula>
    </cfRule>
  </conditionalFormatting>
  <conditionalFormatting sqref="C5">
    <cfRule type="expression" dxfId="0" priority="3">
      <formula>S4&lt;=S5</formula>
    </cfRule>
  </conditionalFormatting>
  <hyperlinks>
    <hyperlink ref="L1" location="'Dashboard Production Quality'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75521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EB1C4D-7864-431C-8264-4982156911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153</vt:i4>
      </vt:variant>
      <vt:variant>
        <vt:lpstr>Named Ranges</vt:lpstr>
      </vt:variant>
      <vt:variant>
        <vt:i4>3</vt:i4>
      </vt:variant>
    </vt:vector>
  </HeadingPairs>
  <TitlesOfParts>
    <vt:vector size="156" baseType="lpstr">
      <vt:lpstr>Dashboard Production Quality</vt:lpstr>
      <vt:lpstr>Budget2526</vt:lpstr>
      <vt:lpstr>ACTUAL 2526</vt:lpstr>
      <vt:lpstr>Actual2425</vt:lpstr>
      <vt:lpstr>ACTUAL 2324</vt:lpstr>
      <vt:lpstr>Actual2223</vt:lpstr>
      <vt:lpstr>Actual2122</vt:lpstr>
      <vt:lpstr>Actual2021</vt:lpstr>
      <vt:lpstr>KPI 1a</vt:lpstr>
      <vt:lpstr>KPI 1b</vt:lpstr>
      <vt:lpstr>KPI 1c</vt:lpstr>
      <vt:lpstr>KPI 1d</vt:lpstr>
      <vt:lpstr>KPI 1e</vt:lpstr>
      <vt:lpstr>KPI 1f</vt:lpstr>
      <vt:lpstr>KPI 1g</vt:lpstr>
      <vt:lpstr>KPI 1h</vt:lpstr>
      <vt:lpstr>KPI 2a</vt:lpstr>
      <vt:lpstr>KPI 2b</vt:lpstr>
      <vt:lpstr>KPI 2c</vt:lpstr>
      <vt:lpstr>KPI 2d</vt:lpstr>
      <vt:lpstr>KPI 2e</vt:lpstr>
      <vt:lpstr>KPI 2f</vt:lpstr>
      <vt:lpstr>KPI 2g</vt:lpstr>
      <vt:lpstr>KPI 2h</vt:lpstr>
      <vt:lpstr>KPI 3a</vt:lpstr>
      <vt:lpstr>KPI 3b</vt:lpstr>
      <vt:lpstr>KPI 3c</vt:lpstr>
      <vt:lpstr>KPI 3d</vt:lpstr>
      <vt:lpstr>KPI 3e</vt:lpstr>
      <vt:lpstr>KPI 4a</vt:lpstr>
      <vt:lpstr>KPI 4b</vt:lpstr>
      <vt:lpstr>KPI 4c</vt:lpstr>
      <vt:lpstr>KPI 4d</vt:lpstr>
      <vt:lpstr>KPI 4e</vt:lpstr>
      <vt:lpstr>KPI 4f</vt:lpstr>
      <vt:lpstr>KPI 4g</vt:lpstr>
      <vt:lpstr>KPI 4h</vt:lpstr>
      <vt:lpstr>KPI 5a</vt:lpstr>
      <vt:lpstr>KPI 5b</vt:lpstr>
      <vt:lpstr>KPI 5c</vt:lpstr>
      <vt:lpstr>KPI 5d</vt:lpstr>
      <vt:lpstr>KPI 5e</vt:lpstr>
      <vt:lpstr>KPI 5f</vt:lpstr>
      <vt:lpstr>KPI 5g</vt:lpstr>
      <vt:lpstr>KPI 5h</vt:lpstr>
      <vt:lpstr>KPI 6a</vt:lpstr>
      <vt:lpstr>KPI 6b</vt:lpstr>
      <vt:lpstr>KPI 6c</vt:lpstr>
      <vt:lpstr>KPI 6d</vt:lpstr>
      <vt:lpstr>KPI 6e</vt:lpstr>
      <vt:lpstr>KPI 6f</vt:lpstr>
      <vt:lpstr>KPI 6g</vt:lpstr>
      <vt:lpstr>KPI 6h</vt:lpstr>
      <vt:lpstr>KPI 7a</vt:lpstr>
      <vt:lpstr>KPI 7b</vt:lpstr>
      <vt:lpstr>KPI 7c</vt:lpstr>
      <vt:lpstr>KPI 7d</vt:lpstr>
      <vt:lpstr>KPI 7e</vt:lpstr>
      <vt:lpstr>KPI 8a</vt:lpstr>
      <vt:lpstr>KPI 8b</vt:lpstr>
      <vt:lpstr>KPI 8c</vt:lpstr>
      <vt:lpstr>KPI 8d</vt:lpstr>
      <vt:lpstr>KPI 8e</vt:lpstr>
      <vt:lpstr>KPI 9a</vt:lpstr>
      <vt:lpstr>KPI 9b</vt:lpstr>
      <vt:lpstr>KPI 9c</vt:lpstr>
      <vt:lpstr>KPI 9d</vt:lpstr>
      <vt:lpstr>KPI 9e</vt:lpstr>
      <vt:lpstr>KPI 10a</vt:lpstr>
      <vt:lpstr>KPI 10b</vt:lpstr>
      <vt:lpstr>KPI 10c</vt:lpstr>
      <vt:lpstr>KPI 10d</vt:lpstr>
      <vt:lpstr>KPI 10e</vt:lpstr>
      <vt:lpstr>KPI 11a</vt:lpstr>
      <vt:lpstr>KPI 11b</vt:lpstr>
      <vt:lpstr>KPI 11c</vt:lpstr>
      <vt:lpstr>KPI 11d</vt:lpstr>
      <vt:lpstr>KPI 11e</vt:lpstr>
      <vt:lpstr>KPI 12a</vt:lpstr>
      <vt:lpstr>KPI 12b</vt:lpstr>
      <vt:lpstr>KPI 12c</vt:lpstr>
      <vt:lpstr>KPI 12d</vt:lpstr>
      <vt:lpstr>KPI 12e</vt:lpstr>
      <vt:lpstr>KPI 13a</vt:lpstr>
      <vt:lpstr>KPI 13b</vt:lpstr>
      <vt:lpstr>KPI 13c</vt:lpstr>
      <vt:lpstr>KPI 13d</vt:lpstr>
      <vt:lpstr>KPI 13e</vt:lpstr>
      <vt:lpstr>KPI 14a</vt:lpstr>
      <vt:lpstr>KPI 14b</vt:lpstr>
      <vt:lpstr>KPI 14c</vt:lpstr>
      <vt:lpstr>KPI 14d</vt:lpstr>
      <vt:lpstr>KPI 14e</vt:lpstr>
      <vt:lpstr>KPI 14f</vt:lpstr>
      <vt:lpstr>KPI 14g</vt:lpstr>
      <vt:lpstr>KPI 14h</vt:lpstr>
      <vt:lpstr>KPI 15a</vt:lpstr>
      <vt:lpstr>KPI 15b</vt:lpstr>
      <vt:lpstr>KPI 15c</vt:lpstr>
      <vt:lpstr>KPI 15d</vt:lpstr>
      <vt:lpstr>KPI 15e</vt:lpstr>
      <vt:lpstr>KPI 15f</vt:lpstr>
      <vt:lpstr>KPI 15g</vt:lpstr>
      <vt:lpstr>KPI 15h</vt:lpstr>
      <vt:lpstr>KPI 16a</vt:lpstr>
      <vt:lpstr>KPI 16b</vt:lpstr>
      <vt:lpstr>KPI 16c</vt:lpstr>
      <vt:lpstr>KPI 16e</vt:lpstr>
      <vt:lpstr>KPI 16f</vt:lpstr>
      <vt:lpstr>KPI 17a</vt:lpstr>
      <vt:lpstr>KPI 17b</vt:lpstr>
      <vt:lpstr>KPI 17c</vt:lpstr>
      <vt:lpstr>KPI 17d</vt:lpstr>
      <vt:lpstr>KPI 17e</vt:lpstr>
      <vt:lpstr>KPI 17f</vt:lpstr>
      <vt:lpstr>KPI 18a</vt:lpstr>
      <vt:lpstr>KPI 18b</vt:lpstr>
      <vt:lpstr>KPI 18c</vt:lpstr>
      <vt:lpstr>KPI 18d</vt:lpstr>
      <vt:lpstr>KPI 18e</vt:lpstr>
      <vt:lpstr>KPI 18f</vt:lpstr>
      <vt:lpstr>KPI 18g</vt:lpstr>
      <vt:lpstr>KPI 19a</vt:lpstr>
      <vt:lpstr>KPI 19b</vt:lpstr>
      <vt:lpstr>KPI 19c</vt:lpstr>
      <vt:lpstr>KPI 19d</vt:lpstr>
      <vt:lpstr>KPI 19e</vt:lpstr>
      <vt:lpstr>KPI 19f</vt:lpstr>
      <vt:lpstr>KPI 19g</vt:lpstr>
      <vt:lpstr>KPI 19h</vt:lpstr>
      <vt:lpstr>KPI 20a</vt:lpstr>
      <vt:lpstr>KPI 20b</vt:lpstr>
      <vt:lpstr>KPI 20c</vt:lpstr>
      <vt:lpstr>KPI 20d</vt:lpstr>
      <vt:lpstr>KPI 20e</vt:lpstr>
      <vt:lpstr>KPI 20f</vt:lpstr>
      <vt:lpstr>KPI 20g</vt:lpstr>
      <vt:lpstr>KPI 20h</vt:lpstr>
      <vt:lpstr>KPI 20i</vt:lpstr>
      <vt:lpstr>KPI 20j</vt:lpstr>
      <vt:lpstr>KPI 20k</vt:lpstr>
      <vt:lpstr>KPI 20l</vt:lpstr>
      <vt:lpstr>General</vt:lpstr>
      <vt:lpstr>KPI 6b2</vt:lpstr>
      <vt:lpstr>KPI Z (3)</vt:lpstr>
      <vt:lpstr>KPI 6b1</vt:lpstr>
      <vt:lpstr>KPI Aa</vt:lpstr>
      <vt:lpstr>KPI Bb</vt:lpstr>
      <vt:lpstr>KPI Aa (2)</vt:lpstr>
      <vt:lpstr>KPI 5b3</vt:lpstr>
      <vt:lpstr>KPI 11dcc</vt:lpstr>
      <vt:lpstr>Sheet5</vt:lpstr>
      <vt:lpstr>KPI 39</vt:lpstr>
      <vt:lpstr>Actual_month</vt:lpstr>
      <vt:lpstr>'Dashboard Production Quality'!Print_Area</vt:lpstr>
      <vt:lpstr>'Dashboard Production Quality'!Print_Titles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ICT Assistant</cp:lastModifiedBy>
  <cp:lastPrinted>2025-08-13T02:08:40Z</cp:lastPrinted>
  <dcterms:created xsi:type="dcterms:W3CDTF">2014-08-18T15:14:05Z</dcterms:created>
  <dcterms:modified xsi:type="dcterms:W3CDTF">2026-03-31T14:14:58Z</dcterms:modified>
</cp:coreProperties>
</file>