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nailo\Desktop\Daten#\UEQ+ Data\Navigation\"/>
    </mc:Choice>
  </mc:AlternateContent>
  <xr:revisionPtr revIDLastSave="0" documentId="13_ncr:1_{FAA63B8D-1C1A-4C26-9CCD-56677889EC8A}" xr6:coauthVersionLast="47" xr6:coauthVersionMax="47" xr10:uidLastSave="{00000000-0000-0000-0000-000000000000}"/>
  <bookViews>
    <workbookView xWindow="28680" yWindow="-120" windowWidth="29040" windowHeight="164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7" l="1"/>
  <c r="E25" i="7"/>
  <c r="F25" i="7"/>
  <c r="G25" i="7"/>
  <c r="C25" i="7"/>
  <c r="D24" i="7"/>
  <c r="E24" i="7"/>
  <c r="F24" i="7"/>
  <c r="G24" i="7"/>
  <c r="C24" i="7"/>
  <c r="E23" i="7"/>
  <c r="F23" i="7"/>
  <c r="G23" i="7"/>
  <c r="D23" i="7"/>
  <c r="C23" i="7"/>
  <c r="D22" i="7"/>
  <c r="E22" i="7"/>
  <c r="F22" i="7"/>
  <c r="G22" i="7"/>
  <c r="C22" i="7"/>
  <c r="D21" i="7"/>
  <c r="E21" i="7"/>
  <c r="F21" i="7"/>
  <c r="G21" i="7"/>
  <c r="C21" i="7"/>
  <c r="D20" i="7"/>
  <c r="E20" i="7"/>
  <c r="F20" i="7"/>
  <c r="G20" i="7"/>
  <c r="C20" i="7"/>
  <c r="D19" i="7"/>
  <c r="E19" i="7"/>
  <c r="F19" i="7"/>
  <c r="G19" i="7"/>
  <c r="C19" i="7"/>
  <c r="D18" i="7"/>
  <c r="E18" i="7"/>
  <c r="F18" i="7"/>
  <c r="G18" i="7"/>
  <c r="C18" i="7"/>
  <c r="D17" i="7"/>
  <c r="E17" i="7"/>
  <c r="F17" i="7"/>
  <c r="G17" i="7"/>
  <c r="C17" i="7"/>
  <c r="D16" i="7"/>
  <c r="E16" i="7"/>
  <c r="F16" i="7"/>
  <c r="G16" i="7"/>
  <c r="C16" i="7"/>
  <c r="D15" i="7"/>
  <c r="E15" i="7"/>
  <c r="F15" i="7"/>
  <c r="G15" i="7"/>
  <c r="C15" i="7"/>
  <c r="D14" i="7"/>
  <c r="E14" i="7"/>
  <c r="F14" i="7"/>
  <c r="G14" i="7"/>
  <c r="C14" i="7"/>
  <c r="D13" i="7"/>
  <c r="E13" i="7"/>
  <c r="F13" i="7"/>
  <c r="G13" i="7"/>
  <c r="C13" i="7"/>
  <c r="D12" i="7"/>
  <c r="E12" i="7"/>
  <c r="F12" i="7"/>
  <c r="G12" i="7"/>
  <c r="C12" i="7"/>
  <c r="B25" i="7"/>
  <c r="B24" i="7"/>
  <c r="B23" i="7"/>
  <c r="B22" i="7"/>
  <c r="B21" i="7"/>
  <c r="B20" i="7"/>
  <c r="B19" i="7"/>
  <c r="B18" i="7"/>
  <c r="B17" i="7"/>
  <c r="B16" i="7"/>
  <c r="B15" i="7"/>
  <c r="B14" i="7"/>
  <c r="B13" i="7"/>
  <c r="A25" i="7"/>
  <c r="A24" i="7"/>
  <c r="A23" i="7"/>
  <c r="A22" i="7"/>
  <c r="A21" i="7"/>
  <c r="A20" i="7"/>
  <c r="A19" i="7"/>
  <c r="A18" i="7"/>
  <c r="A17" i="7"/>
  <c r="A16" i="7"/>
  <c r="A15" i="7"/>
  <c r="A14" i="7"/>
  <c r="A13" i="7"/>
  <c r="B12" i="7"/>
  <c r="A12" i="7"/>
  <c r="G11" i="7"/>
  <c r="F11" i="7"/>
  <c r="E11" i="7"/>
  <c r="D11" i="7"/>
  <c r="C11" i="7"/>
  <c r="B11" i="7"/>
  <c r="A11" i="7"/>
  <c r="G10" i="7"/>
  <c r="F10" i="7"/>
  <c r="E10" i="7"/>
  <c r="D10" i="7"/>
  <c r="C10" i="7"/>
  <c r="B10" i="7"/>
  <c r="A10" i="7"/>
  <c r="G9" i="7"/>
  <c r="F9" i="7"/>
  <c r="E9" i="7"/>
  <c r="D9" i="7"/>
  <c r="C9" i="7"/>
  <c r="B9" i="7"/>
  <c r="A9" i="7"/>
  <c r="G8" i="7"/>
  <c r="F8" i="7"/>
  <c r="E8" i="7"/>
  <c r="D8" i="7"/>
  <c r="C8" i="7"/>
  <c r="B8" i="7"/>
  <c r="A8" i="7"/>
  <c r="G7" i="7"/>
  <c r="F7" i="7"/>
  <c r="E7" i="7"/>
  <c r="D7" i="7"/>
  <c r="C7" i="7"/>
  <c r="B7" i="7"/>
  <c r="A7" i="7"/>
  <c r="G6" i="7"/>
  <c r="F6" i="7"/>
  <c r="E6" i="7"/>
  <c r="D6" i="7"/>
  <c r="C6" i="7"/>
  <c r="B6" i="7"/>
  <c r="A6" i="7"/>
  <c r="G5" i="7"/>
  <c r="F5" i="7"/>
  <c r="E5" i="7"/>
  <c r="D5" i="7"/>
  <c r="C5" i="7"/>
  <c r="A5" i="7"/>
  <c r="G4" i="7"/>
  <c r="F4" i="7"/>
  <c r="E4" i="7"/>
  <c r="D4" i="7"/>
  <c r="C4" i="7"/>
  <c r="B5" i="7"/>
  <c r="B4" i="7"/>
  <c r="A4" i="7"/>
  <c r="P1004" i="14"/>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0" i="2"/>
  <c r="H9" i="2"/>
  <c r="H8" i="2"/>
  <c r="H7" i="2"/>
  <c r="H6" i="2"/>
  <c r="H5" i="2"/>
  <c r="H4" i="2"/>
  <c r="F10" i="2"/>
  <c r="G10" i="2"/>
  <c r="G9" i="2"/>
  <c r="F9" i="2"/>
  <c r="G8" i="2"/>
  <c r="F8" i="2"/>
  <c r="G7" i="2"/>
  <c r="F7" i="2"/>
  <c r="G6" i="2"/>
  <c r="F6" i="2"/>
  <c r="G5" i="2"/>
  <c r="F5" i="2"/>
  <c r="L13" i="14" l="1"/>
  <c r="L5" i="14"/>
  <c r="L7" i="14"/>
  <c r="L9" i="14"/>
  <c r="L11" i="14"/>
  <c r="L8" i="14"/>
  <c r="L10" i="14"/>
  <c r="L12" i="14"/>
  <c r="L14"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K11" i="14"/>
  <c r="M11" i="14" s="1"/>
  <c r="K12" i="14"/>
  <c r="K13" i="14"/>
  <c r="M13" i="14" s="1"/>
  <c r="K14" i="14"/>
  <c r="M14" i="14" s="1"/>
  <c r="K15" i="14"/>
  <c r="M15" i="14" s="1"/>
  <c r="K16" i="14"/>
  <c r="M16" i="14" s="1"/>
  <c r="K17" i="14"/>
  <c r="M17" i="14" s="1"/>
  <c r="M18" i="14"/>
  <c r="K18" i="14"/>
  <c r="K19" i="14"/>
  <c r="M19" i="14" s="1"/>
  <c r="K20" i="14"/>
  <c r="M20" i="14" s="1"/>
  <c r="K21" i="14"/>
  <c r="M21" i="14" s="1"/>
  <c r="K22" i="14"/>
  <c r="M22" i="14" s="1"/>
  <c r="K23" i="14"/>
  <c r="M23" i="14" s="1"/>
  <c r="K24" i="14"/>
  <c r="M24" i="14" s="1"/>
  <c r="K25" i="14"/>
  <c r="M25" i="14" s="1"/>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H24" i="7"/>
  <c r="H23" i="7"/>
  <c r="H22" i="7"/>
  <c r="H21" i="7"/>
  <c r="H20" i="7"/>
  <c r="H19" i="7"/>
  <c r="H18" i="7"/>
  <c r="H17" i="7"/>
  <c r="H16" i="7"/>
  <c r="H15" i="7"/>
  <c r="H14" i="7"/>
  <c r="H13" i="7"/>
  <c r="H12" i="7"/>
  <c r="H11" i="7"/>
  <c r="H10" i="7"/>
  <c r="H9" i="7"/>
  <c r="H8" i="7"/>
  <c r="H7" i="7"/>
  <c r="H6" i="7"/>
  <c r="H5" i="7"/>
  <c r="H4" i="7"/>
  <c r="M12" i="14" l="1"/>
  <c r="M10" i="14"/>
  <c r="M9" i="14"/>
  <c r="M8" i="14"/>
  <c r="M7" i="14"/>
  <c r="M5"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D12" i="3"/>
  <c r="E10" i="2"/>
  <c r="D11" i="3" s="1"/>
  <c r="E9" i="2"/>
  <c r="D10" i="3" s="1"/>
  <c r="E8" i="2"/>
  <c r="D9" i="3" s="1"/>
  <c r="E7" i="2"/>
  <c r="D8" i="3" s="1"/>
  <c r="E6" i="2"/>
  <c r="D7" i="3" s="1"/>
  <c r="E5" i="2"/>
  <c r="D6" i="3" s="1"/>
  <c r="E4" i="2"/>
  <c r="D5" i="3" s="1"/>
  <c r="M4" i="14" l="1"/>
  <c r="L5" i="3"/>
  <c r="L6" i="3" s="1"/>
  <c r="L7" i="3" s="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2" i="3"/>
  <c r="E12" i="3" s="1"/>
  <c r="B12" i="3"/>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<sst xmlns="http://schemas.openxmlformats.org/spreadsheetml/2006/main" count="814" uniqueCount="729">
  <si>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</si>
  <si>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</si>
  <si>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</si>
  <si>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</si>
  <si>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</si>
  <si>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</si>
  <si>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</si>
  <si>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</si>
  <si>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</si>
  <si>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</si>
  <si>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</si>
  <si>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</si>
  <si>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</si>
  <si>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</si>
  <si>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</si>
  <si>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</si>
  <si>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</si>
  <si>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</si>
  <si>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</si>
  <si>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</si>
  <si>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</si>
  <si>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</si>
  <si>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</si>
  <si>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</si>
  <si>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</si>
  <si>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</si>
  <si>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</si>
  <si>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</si>
  <si>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</si>
  <si>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</si>
  <si>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</si>
  <si>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</si>
  <si>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</si>
  <si>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</si>
  <si>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</si>
  <si>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</si>
  <si>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</si>
  <si>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</si>
  <si>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</si>
  <si>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</si>
  <si>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</si>
  <si>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</si>
  <si>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</si>
  <si>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</si>
  <si>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</si>
  <si>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</si>
  <si>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</si>
  <si>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</si>
  <si>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</si>
  <si>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</si>
  <si>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</si>
  <si>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</si>
  <si>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</si>
  <si>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</si>
  <si>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</si>
  <si>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</si>
  <si>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</si>
  <si>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</si>
  <si>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</si>
  <si>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</si>
  <si>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</si>
  <si>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</si>
  <si>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</si>
  <si>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</si>
  <si>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</si>
  <si>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</si>
  <si>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</si>
  <si>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</si>
  <si>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</si>
  <si>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</si>
  <si>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</si>
  <si>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</si>
  <si>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</si>
  <si>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</si>
  <si>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</si>
  <si>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</si>
  <si>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</si>
  <si>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</si>
  <si>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</si>
  <si>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</si>
  <si>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</si>
  <si>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</si>
  <si>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</si>
  <si>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</si>
  <si>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</si>
  <si>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</si>
  <si>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</si>
  <si>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</si>
  <si>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</si>
  <si>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</si>
  <si>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</si>
  <si>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</si>
  <si>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</si>
  <si>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</si>
  <si>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</si>
  <si>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</si>
  <si>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</si>
  <si>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</si>
  <si>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</si>
  <si>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</si>
  <si>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</si>
  <si>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</si>
  <si>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</si>
  <si>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</si>
  <si>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</si>
  <si>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</si>
  <si>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</si>
  <si>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</si>
  <si>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</si>
  <si>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</si>
  <si>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</si>
  <si>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</si>
  <si>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</si>
  <si>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</si>
  <si>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</si>
  <si>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</si>
  <si>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</si>
  <si>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</si>
  <si>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</si>
  <si>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</si>
  <si>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</si>
  <si>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</si>
  <si>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</si>
  <si>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</si>
  <si>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</si>
  <si>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</si>
  <si>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</si>
  <si>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</si>
  <si>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</si>
  <si>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</si>
  <si>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</si>
  <si>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</si>
  <si>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</si>
  <si>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</si>
  <si>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</si>
  <si>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</si>
  <si>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</si>
  <si>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</si>
  <si>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</si>
  <si>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</si>
  <si>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</si>
  <si>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</si>
  <si>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</si>
  <si>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</si>
  <si>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</si>
  <si>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</si>
  <si>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</si>
  <si>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</si>
  <si>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</si>
  <si>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</si>
  <si>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</si>
  <si>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</si>
  <si>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</si>
  <si>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</si>
  <si>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</si>
  <si>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</si>
  <si>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</si>
  <si>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</si>
  <si>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</si>
  <si>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</si>
  <si>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</si>
  <si>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</si>
  <si>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</si>
  <si>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</si>
  <si>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</si>
  <si>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</si>
  <si>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</si>
  <si>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</si>
  <si>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</si>
  <si>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</si>
  <si>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</si>
  <si>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</si>
  <si>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</si>
  <si>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</si>
  <si>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</si>
  <si>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</si>
  <si>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</si>
  <si>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</si>
  <si>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</si>
  <si>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</si>
  <si>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</si>
  <si>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</si>
  <si>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</si>
  <si>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</si>
  <si>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</si>
  <si>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</si>
  <si>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</si>
  <si>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</si>
  <si>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</si>
  <si>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</si>
  <si>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</si>
  <si>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</si>
  <si>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</si>
  <si>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</si>
  <si>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</si>
  <si>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</si>
  <si>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</si>
  <si>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</si>
  <si>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</si>
  <si>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</si>
  <si>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</si>
  <si>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</si>
  <si>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</si>
  <si>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</si>
  <si>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</si>
  <si>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</si>
  <si>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</si>
  <si>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</si>
  <si>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</si>
  <si>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</si>
  <si>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</si>
  <si>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</si>
  <si>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</si>
  <si>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</si>
  <si>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</si>
  <si>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</si>
  <si>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</si>
  <si>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</si>
  <si>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</si>
  <si>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</si>
  <si>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</si>
  <si>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</si>
  <si>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</si>
  <si>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</si>
  <si>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</si>
  <si>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</si>
  <si>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</si>
  <si>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</si>
  <si>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</si>
  <si>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</si>
  <si>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</si>
  <si>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</si>
  <si>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</si>
  <si>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</si>
  <si>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</si>
  <si>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</si>
  <si>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</si>
  <si>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</si>
  <si>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</si>
  <si>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</si>
  <si>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</si>
  <si>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</si>
  <si>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</si>
  <si>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</si>
  <si>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</si>
  <si>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</si>
  <si>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</si>
  <si>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</si>
  <si>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</si>
  <si>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</si>
  <si>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</si>
  <si>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</si>
  <si>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</si>
  <si>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</si>
  <si>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</si>
  <si>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</si>
  <si>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</si>
  <si>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</si>
  <si>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</si>
  <si>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</si>
  <si>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</si>
  <si>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</si>
  <si>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</si>
  <si>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</si>
  <si>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</si>
  <si>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</si>
  <si>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</si>
  <si>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</si>
  <si>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</si>
  <si>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</si>
  <si>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</si>
  <si>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</si>
  <si>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</si>
  <si>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</si>
  <si>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</si>
  <si>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</si>
  <si>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</si>
  <si>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</si>
  <si>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</si>
  <si>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</si>
  <si>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</si>
  <si>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</si>
  <si>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</si>
  <si>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</si>
  <si>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</si>
  <si>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</si>
  <si>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</si>
  <si>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</si>
  <si>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</si>
  <si>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</si>
  <si>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</si>
  <si>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</si>
  <si>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</si>
  <si>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</si>
  <si>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</si>
  <si>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</si>
  <si>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</si>
  <si>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</si>
  <si>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</si>
  <si>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</si>
  <si>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</si>
  <si>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</si>
  <si>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</si>
  <si>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</si>
  <si>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</si>
  <si>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</si>
  <si>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</si>
  <si>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</si>
  <si>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</si>
  <si>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</si>
  <si>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</si>
  <si>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</si>
  <si>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</si>
  <si>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</si>
  <si>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</si>
  <si>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</si>
  <si>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</si>
  <si>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</si>
  <si>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</si>
  <si>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</si>
  <si>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</si>
  <si>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</si>
  <si>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</si>
  <si>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</si>
  <si>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</si>
  <si>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</si>
  <si>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</si>
  <si>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</si>
  <si>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</si>
  <si>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</si>
  <si>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</si>
  <si>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</si>
  <si>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</si>
  <si>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</si>
  <si>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</si>
  <si>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</si>
  <si>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</si>
  <si>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</si>
  <si>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</si>
  <si>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</si>
  <si>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</si>
  <si>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</si>
  <si>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</si>
  <si>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</si>
  <si>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</si>
  <si>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</si>
  <si>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</si>
  <si>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</si>
  <si>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</si>
  <si>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</si>
  <si>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</si>
  <si>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</si>
  <si>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</si>
  <si>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</si>
  <si>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</si>
  <si>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</si>
  <si>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</si>
  <si>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</si>
  <si>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</si>
  <si>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</si>
  <si>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</si>
  <si>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</si>
  <si>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</si>
  <si>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</si>
  <si>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</si>
  <si>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</si>
  <si>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</si>
  <si>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</si>
  <si>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</si>
  <si>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</si>
  <si>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</si>
  <si>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</si>
  <si>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</si>
  <si>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</si>
  <si>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</si>
  <si>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</si>
  <si>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</si>
  <si>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</si>
  <si>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</si>
  <si>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</si>
  <si>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</si>
  <si>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</si>
  <si>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</si>
  <si>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</si>
  <si>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</si>
  <si>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</si>
  <si>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</si>
  <si>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</si>
  <si>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</si>
  <si>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</si>
  <si>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</si>
  <si>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</si>
  <si>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</si>
  <si>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</si>
  <si>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</si>
  <si>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</si>
  <si>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</si>
  <si>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</si>
  <si>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</si>
  <si>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</si>
  <si>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</si>
  <si>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</si>
  <si>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</si>
  <si>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</si>
  <si>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</si>
  <si>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</si>
  <si>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</si>
  <si>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</si>
  <si>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</si>
  <si>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</si>
  <si>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</si>
  <si>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</si>
  <si>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</si>
  <si>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</si>
  <si>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</si>
  <si>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</si>
  <si>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</si>
  <si>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</si>
  <si>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</si>
  <si>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</si>
  <si>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</si>
  <si>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</si>
  <si>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</si>
  <si>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</si>
  <si>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</si>
  <si>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</si>
  <si>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</si>
  <si>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</si>
  <si>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</si>
  <si>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</si>
  <si>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</si>
  <si>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</si>
  <si>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</si>
  <si>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</si>
  <si>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</si>
  <si>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</si>
  <si>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</si>
  <si>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</si>
  <si>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</si>
  <si>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</si>
  <si>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</si>
  <si>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</si>
  <si>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</si>
  <si>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</si>
  <si>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</si>
  <si>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</si>
  <si>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</si>
  <si>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</si>
  <si>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</si>
  <si>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</si>
  <si>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</si>
  <si>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</si>
  <si>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</si>
  <si>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</si>
  <si>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</si>
  <si>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</si>
  <si>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</si>
  <si>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</si>
  <si>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</si>
  <si>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</si>
  <si>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</si>
  <si>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</si>
  <si>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</si>
  <si>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</si>
  <si>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</si>
  <si>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</si>
  <si>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</si>
  <si>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</si>
  <si>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</si>
  <si>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</si>
  <si>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</si>
  <si>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</si>
  <si>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</si>
  <si>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</si>
  <si>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</si>
  <si>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</si>
  <si>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</si>
  <si>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</si>
  <si>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</si>
  <si>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</si>
  <si>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</si>
  <si>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</si>
  <si>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</si>
  <si>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</si>
  <si>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</si>
  <si>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</si>
  <si>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</si>
  <si>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</si>
  <si>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</si>
  <si>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</si>
  <si>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</si>
  <si>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</si>
  <si>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</si>
  <si>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</si>
  <si>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ineffektivt</t>
  </si>
  <si>
    <t>forvirrende</t>
  </si>
  <si>
    <t>spændende</t>
  </si>
  <si>
    <t>opfindsom</t>
  </si>
  <si>
    <t>sædvanlig</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</si>
  <si>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</si>
  <si>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</si>
  <si>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</si>
  <si>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</si>
  <si>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</si>
  <si>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</si>
  <si>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</si>
  <si>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</si>
  <si>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</si>
  <si>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</si>
  <si>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</si>
  <si>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</si>
  <si>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</si>
  <si>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</si>
  <si>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</si>
  <si>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</si>
  <si>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</si>
  <si>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</si>
  <si>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</si>
  <si>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</si>
  <si>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</si>
  <si>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</si>
  <si>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</si>
  <si>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</si>
  <si>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</si>
  <si>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</si>
  <si>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</si>
  <si>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</si>
  <si>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</si>
  <si>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</si>
  <si>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</si>
  <si>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</si>
  <si>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</si>
  <si>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</si>
  <si>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</si>
  <si>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</si>
  <si>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</si>
  <si>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</si>
  <si>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</si>
  <si>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</si>
  <si>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</si>
  <si>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</si>
  <si>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</si>
  <si>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</si>
  <si>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</si>
  <si>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</si>
  <si>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</si>
  <si>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</si>
  <si>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</si>
  <si>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</si>
  <si>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</si>
  <si>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</si>
  <si>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</si>
  <si>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</si>
  <si>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</si>
  <si>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</si>
  <si>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</si>
  <si>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</si>
  <si>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</si>
  <si>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</si>
  <si>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</si>
  <si>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</si>
  <si>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</si>
  <si>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</si>
  <si>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</si>
  <si>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</si>
  <si>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</si>
  <si>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</si>
  <si>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</si>
  <si>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</si>
  <si>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</si>
  <si>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</si>
  <si>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</si>
  <si>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</si>
  <si>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</si>
  <si>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</si>
  <si>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</si>
  <si>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</si>
  <si>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</si>
  <si>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</si>
  <si>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</si>
  <si>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</si>
  <si>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</si>
  <si>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</si>
  <si>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</si>
  <si>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</si>
  <si>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</si>
  <si>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</si>
  <si>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</si>
  <si>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</si>
  <si>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</si>
  <si>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</si>
  <si>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</si>
  <si>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</si>
  <si>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</si>
  <si>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</si>
  <si>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</si>
  <si>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</si>
  <si>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</si>
  <si>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</si>
  <si>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</si>
  <si>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</si>
  <si>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</si>
  <si>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</si>
  <si>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</si>
  <si>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</si>
  <si>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</si>
  <si>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</si>
  <si>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</si>
  <si>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</si>
  <si>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</si>
  <si>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</si>
  <si>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</si>
  <si>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</si>
  <si>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</si>
  <si>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</si>
  <si>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</si>
  <si>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</si>
  <si>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</si>
  <si>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</si>
  <si>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</si>
  <si>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</si>
  <si>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</si>
  <si>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</si>
  <si>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</si>
  <si>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</si>
  <si>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</si>
  <si>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</si>
  <si>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</si>
  <si>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</si>
  <si>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</si>
  <si>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</si>
  <si>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</si>
  <si>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</si>
  <si>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</si>
  <si>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</si>
  <si>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</si>
  <si>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</si>
  <si>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</si>
  <si>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</si>
  <si>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</si>
  <si>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</si>
  <si>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</si>
  <si>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</si>
  <si>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</si>
  <si>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</si>
  <si>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</si>
  <si>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</si>
  <si>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</si>
  <si>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</si>
  <si>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</si>
  <si>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</si>
  <si>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</si>
  <si>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</si>
  <si>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</si>
  <si>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</si>
  <si>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</si>
  <si>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</si>
  <si>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</si>
  <si>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</si>
  <si>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</si>
  <si>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</si>
  <si>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</si>
  <si>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</si>
  <si>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</si>
  <si>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</si>
  <si>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</si>
  <si>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</si>
  <si>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</si>
  <si>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</si>
  <si>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</si>
  <si>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</si>
  <si>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</si>
  <si>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</si>
  <si>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</si>
  <si>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</si>
  <si>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</si>
  <si>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</si>
  <si>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</si>
  <si>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</si>
  <si>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</si>
  <si>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</si>
  <si>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</si>
  <si>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</si>
  <si>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</si>
  <si>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</si>
  <si>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</si>
  <si>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</si>
  <si>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</si>
  <si>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</si>
  <si>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</si>
  <si>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</si>
  <si>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</si>
  <si>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</si>
  <si>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</si>
  <si>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</si>
  <si>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</si>
  <si>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</si>
  <si>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</si>
  <si>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</si>
  <si>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</si>
  <si>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</si>
  <si>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</si>
  <si>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</si>
  <si>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</si>
  <si>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</si>
  <si>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</si>
  <si>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</si>
  <si>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</si>
  <si>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</si>
  <si>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</si>
  <si>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</si>
  <si>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</si>
  <si>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</si>
  <si>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</si>
  <si>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</si>
  <si>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</si>
  <si>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</si>
  <si>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</si>
  <si>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</si>
  <si>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</si>
  <si>
    <t>kedelig</t>
  </si>
  <si>
    <t>traditionel</t>
  </si>
  <si>
    <t>uhjælpsom</t>
  </si>
  <si>
    <t>supporterende</t>
  </si>
  <si>
    <t>nem</t>
  </si>
  <si>
    <t>på forkant</t>
  </si>
  <si>
    <t>effektiv</t>
  </si>
  <si>
    <t>indviklet</t>
  </si>
  <si>
    <t>ineffektiv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</si>
</sst>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7">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20" fillId="0" borderId="0" xfId="0" applyFont="1"/>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extLst>
              <c:ext xmlns:c16="http://schemas.microsoft.com/office/drawing/2014/chart" uri="{C3380CC4-5D6E-409C-BE32-E72D297353CC}">
                <c16:uniqueId val="{00000011-F096-4730-A698-5B86DE4DE336}"/>
              </c:ext>
            </c:extLst>
          </c:dPt>
          <c:dPt>
            <c:idx val="8"/>
            <c:invertIfNegative val="0"/>
            <c:bubble3D val="0"/>
            <c:extLst>
              <c:ext xmlns:c16="http://schemas.microsoft.com/office/drawing/2014/chart" uri="{C3380CC4-5D6E-409C-BE32-E72D297353CC}">
                <c16:uniqueId val="{00000013-F096-4730-A698-5B86DE4DE336}"/>
              </c:ext>
            </c:extLst>
          </c:dPt>
          <c:dPt>
            <c:idx val="9"/>
            <c:invertIfNegative val="0"/>
            <c:bubble3D val="0"/>
            <c:extLst>
              <c:ext xmlns:c16="http://schemas.microsoft.com/office/drawing/2014/chart" uri="{C3380CC4-5D6E-409C-BE32-E72D297353CC}">
                <c16:uniqueId val="{00000015-F096-4730-A698-5B86DE4DE336}"/>
              </c:ext>
            </c:extLst>
          </c:dPt>
          <c:dPt>
            <c:idx val="10"/>
            <c:invertIfNegative val="0"/>
            <c:bubble3D val="0"/>
            <c:extLst>
              <c:ext xmlns:c16="http://schemas.microsoft.com/office/drawing/2014/chart" uri="{C3380CC4-5D6E-409C-BE32-E72D297353CC}">
                <c16:uniqueId val="{00000017-F096-4730-A698-5B86DE4DE336}"/>
              </c:ext>
            </c:extLst>
          </c:dPt>
          <c:dPt>
            <c:idx val="11"/>
            <c:invertIfNegative val="0"/>
            <c:bubble3D val="0"/>
            <c:extLst>
              <c:ext xmlns:c16="http://schemas.microsoft.com/office/drawing/2014/chart" uri="{C3380CC4-5D6E-409C-BE32-E72D297353CC}">
                <c16:uniqueId val="{00000019-F096-4730-A698-5B86DE4DE336}"/>
              </c:ext>
            </c:extLst>
          </c:dPt>
          <c:dPt>
            <c:idx val="12"/>
            <c:invertIfNegative val="0"/>
            <c:bubble3D val="0"/>
            <c:extLst>
              <c:ext xmlns:c16="http://schemas.microsoft.com/office/drawing/2014/chart" uri="{C3380CC4-5D6E-409C-BE32-E72D297353CC}">
                <c16:uniqueId val="{0000001B-F096-4730-A698-5B86DE4DE336}"/>
              </c:ext>
            </c:extLst>
          </c:dPt>
          <c:dPt>
            <c:idx val="13"/>
            <c:invertIfNegative val="0"/>
            <c:bubble3D val="0"/>
            <c:extLst>
              <c:ext xmlns:c16="http://schemas.microsoft.com/office/drawing/2014/chart" uri="{C3380CC4-5D6E-409C-BE32-E72D297353CC}">
                <c16:uniqueId val="{0000001D-F096-4730-A698-5B86DE4DE336}"/>
              </c:ext>
            </c:extLst>
          </c:dPt>
          <c:dPt>
            <c:idx val="14"/>
            <c:invertIfNegative val="0"/>
            <c:bubble3D val="0"/>
            <c:extLst>
              <c:ext xmlns:c16="http://schemas.microsoft.com/office/drawing/2014/chart" uri="{C3380CC4-5D6E-409C-BE32-E72D297353CC}">
                <c16:uniqueId val="{0000001F-F096-4730-A698-5B86DE4DE336}"/>
              </c:ext>
            </c:extLst>
          </c:dPt>
          <c:dPt>
            <c:idx val="15"/>
            <c:invertIfNegative val="0"/>
            <c:bubble3D val="0"/>
            <c:extLst>
              <c:ext xmlns:c16="http://schemas.microsoft.com/office/drawing/2014/chart" uri="{C3380CC4-5D6E-409C-BE32-E72D297353CC}">
                <c16:uniqueId val="{00000021-F096-4730-A698-5B86DE4DE336}"/>
              </c:ext>
            </c:extLst>
          </c:dPt>
          <c:dPt>
            <c:idx val="16"/>
            <c:invertIfNegative val="0"/>
            <c:bubble3D val="0"/>
            <c:extLst>
              <c:ext xmlns:c16="http://schemas.microsoft.com/office/drawing/2014/chart" uri="{C3380CC4-5D6E-409C-BE32-E72D297353CC}">
                <c16:uniqueId val="{00000023-F096-4730-A698-5B86DE4DE336}"/>
              </c:ext>
            </c:extLst>
          </c:dPt>
          <c:dPt>
            <c:idx val="17"/>
            <c:invertIfNegative val="0"/>
            <c:bubble3D val="0"/>
            <c:extLst>
              <c:ext xmlns:c16="http://schemas.microsoft.com/office/drawing/2014/chart" uri="{C3380CC4-5D6E-409C-BE32-E72D297353CC}">
                <c16:uniqueId val="{00000025-F096-4730-A698-5B86DE4DE336}"/>
              </c:ext>
            </c:extLst>
          </c:dPt>
          <c:dPt>
            <c:idx val="18"/>
            <c:invertIfNegative val="0"/>
            <c:bubble3D val="0"/>
            <c:extLst>
              <c:ext xmlns:c16="http://schemas.microsoft.com/office/drawing/2014/chart" uri="{C3380CC4-5D6E-409C-BE32-E72D297353CC}">
                <c16:uniqueId val="{00000027-F096-4730-A698-5B86DE4DE336}"/>
              </c:ext>
            </c:extLst>
          </c:dPt>
          <c:dPt>
            <c:idx val="19"/>
            <c:invertIfNegative val="0"/>
            <c:bubble3D val="0"/>
            <c:extLst>
              <c:ext xmlns:c16="http://schemas.microsoft.com/office/drawing/2014/chart" uri="{C3380CC4-5D6E-409C-BE32-E72D297353CC}">
                <c16:uniqueId val="{00000029-F096-4730-A698-5B86DE4DE336}"/>
              </c:ext>
            </c:extLst>
          </c:dPt>
          <c:dPt>
            <c:idx val="20"/>
            <c:invertIfNegative val="0"/>
            <c:bubble3D val="0"/>
            <c:extLst>
              <c:ext xmlns:c16="http://schemas.microsoft.com/office/drawing/2014/chart" uri="{C3380CC4-5D6E-409C-BE32-E72D297353CC}">
                <c16:uniqueId val="{0000002B-F096-4730-A698-5B86DE4DE336}"/>
              </c:ext>
            </c:extLst>
          </c:dPt>
          <c:dPt>
            <c:idx val="21"/>
            <c:invertIfNegative val="0"/>
            <c:bubble3D val="0"/>
            <c:extLst>
              <c:ext xmlns:c16="http://schemas.microsoft.com/office/drawing/2014/chart" uri="{C3380CC4-5D6E-409C-BE32-E72D297353CC}">
                <c16:uniqueId val="{0000002D-F096-4730-A698-5B86DE4DE336}"/>
              </c:ext>
            </c:extLst>
          </c:dPt>
          <c:dPt>
            <c:idx val="22"/>
            <c:invertIfNegative val="0"/>
            <c:bubble3D val="0"/>
            <c:extLst>
              <c:ext xmlns:c16="http://schemas.microsoft.com/office/drawing/2014/chart" uri="{C3380CC4-5D6E-409C-BE32-E72D297353CC}">
                <c16:uniqueId val="{0000002F-F096-4730-A698-5B86DE4DE336}"/>
              </c:ext>
            </c:extLst>
          </c:dPt>
          <c:dPt>
            <c:idx val="23"/>
            <c:invertIfNegative val="0"/>
            <c:bubble3D val="0"/>
            <c:extLst>
              <c:ext xmlns:c16="http://schemas.microsoft.com/office/drawing/2014/chart" uri="{C3380CC4-5D6E-409C-BE32-E72D297353CC}">
                <c16:uniqueId val="{00000031-F096-4730-A698-5B86DE4DE336}"/>
              </c:ext>
            </c:extLst>
          </c:dPt>
          <c:dPt>
            <c:idx val="24"/>
            <c:invertIfNegative val="0"/>
            <c:bubble3D val="0"/>
            <c:extLst>
              <c:ext xmlns:c16="http://schemas.microsoft.com/office/drawing/2014/chart" uri="{C3380CC4-5D6E-409C-BE32-E72D297353CC}">
                <c16:uniqueId val="{00000033-F096-4730-A698-5B86DE4DE336}"/>
              </c:ext>
            </c:extLst>
          </c:dPt>
          <c:cat>
            <c:strLit>
              <c:ptCount val="7"/>
              <c:pt idx="0">
                <c:v>1</c:v>
              </c:pt>
              <c:pt idx="1">
                <c:v>2</c:v>
              </c:pt>
              <c:pt idx="2">
                <c:v>3</c:v>
              </c:pt>
              <c:pt idx="3">
                <c:v>4</c:v>
              </c:pt>
              <c:pt idx="4">
                <c:v>5</c:v>
              </c:pt>
              <c:pt idx="5">
                <c:v>6</c:v>
              </c:pt>
              <c:pt idx="6">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Results!$B$4:$B$11</c15:sqref>
                  </c15:fullRef>
                </c:ext>
              </c:extLst>
              <c:f>Results!$B$4:$B$10</c:f>
              <c:numCache>
                <c:formatCode>0.0</c:formatCode>
                <c:ptCount val="7"/>
                <c:pt idx="0">
                  <c:v>1.375</c:v>
                </c:pt>
                <c:pt idx="1">
                  <c:v>1.25</c:v>
                </c:pt>
                <c:pt idx="2">
                  <c:v>1.5</c:v>
                </c:pt>
                <c:pt idx="3">
                  <c:v>1.125</c:v>
                </c:pt>
                <c:pt idx="4">
                  <c:v>0.875</c:v>
                </c:pt>
                <c:pt idx="5">
                  <c:v>1.125</c:v>
                </c:pt>
                <c:pt idx="6">
                  <c:v>0.5</c:v>
                </c:pt>
              </c:numCache>
            </c:numRef>
          </c:val>
          <c:extLst>
            <c:ext xmlns:c15="http://schemas.microsoft.com/office/drawing/2012/chart" uri="{02D57815-91ED-43cb-92C2-25804820EDAC}">
              <c15:filteredSeriesTitle>
                <c15:tx>
                  <c:strRef>
                    <c:extLst>
                      <c:ext uri="{02D57815-91ED-43cb-92C2-25804820EDAC}">
                        <c15:formulaRef>
                          <c15:sqref>Results!$B$3</c15:sqref>
                        </c15:formulaRef>
                      </c:ext>
                    </c:extLst>
                    <c:strCache>
                      <c:ptCount val="1"/>
                      <c:pt idx="0">
                        <c:v>Mean</c:v>
                      </c:pt>
                    </c:strCache>
                  </c:strRef>
                </c15:tx>
              </c15:filteredSeriesTitle>
            </c:ext>
            <c:ext xmlns:c15="http://schemas.microsoft.com/office/drawing/2012/chart" uri="{02D57815-91ED-43cb-92C2-25804820EDAC}">
              <c15:categoryFilterExceptions>
                <c15:categoryFilterException>
                  <c15:sqref>Results!$B$11</c15:sqref>
                  <c15:spPr xmlns:c15="http://schemas.microsoft.com/office/drawing/2012/chart">
                    <a:solidFill>
                      <a:srgbClr val="FFC000"/>
                    </a:solidFill>
                  </c15:spPr>
                  <c15:invertIfNegative val="0"/>
                  <c15:bubble3D val="0"/>
                </c15:categoryFilterException>
              </c15:categoryFilterExceptions>
            </c:ex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inMax"/>
        </c:scaling>
        <c:delete val="0"/>
        <c:axPos val="l"/>
        <c:numFmt formatCode="General" sourceLinked="1"/>
        <c:majorTickMark val="out"/>
        <c:minorTickMark val="none"/>
        <c:tickLblPos val="nextTo"/>
        <c:crossAx val="405718216"/>
        <c:crossesAt val="0"/>
        <c:auto val="0"/>
        <c:lblAlgn val="ctr"/>
        <c:lblOffset val="100"/>
        <c:tickLblSkip val="1"/>
        <c:noMultiLvlLbl val="0"/>
      </c:catAx>
      <c:valAx>
        <c:axId val="405718216"/>
        <c:scaling>
          <c:orientation val="minMax"/>
          <c:max val="2"/>
          <c:min val="-2"/>
        </c:scaling>
        <c:delete val="0"/>
        <c:axPos val="b"/>
        <c:majorGridlines/>
        <c:numFmt formatCode="0.0" sourceLinked="0"/>
        <c:majorTickMark val="out"/>
        <c:minorTickMark val="cross"/>
        <c:tickLblPos val="low"/>
        <c:spPr>
          <a:ln/>
        </c:spPr>
        <c:txPr>
          <a:bodyPr rot="0" vert="horz"/>
          <a:lstStyle/>
          <a:p>
            <a:pPr>
              <a:defRPr/>
            </a:pPr>
            <a:endParaRPr lang="de-DE"/>
          </a:p>
        </c:txPr>
        <c:crossAx val="405719392"/>
        <c:crossesAt val="1"/>
        <c:crossBetween val="between"/>
      </c:valAx>
      <c:spPr>
        <a:noFill/>
        <a:ln w="25400">
          <a:noFill/>
        </a:ln>
      </c:spPr>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1.3125</c:v>
                </c:pt>
                <c:pt idx="1">
                  <c:v>0.83333333333333337</c:v>
                </c:pt>
                <c:pt idx="2">
                  <c:v>1.1071428571428572</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1.3125</c:v>
                </c:pt>
                <c:pt idx="1">
                  <c:v>0.83333333333333337</c:v>
                </c:pt>
                <c:pt idx="2" formatCode="0.00">
                  <c:v>1.1071428571428572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0.40096800529205595</c:v>
                  </c:pt>
                  <c:pt idx="1">
                    <c:v>0.9483613068536253</c:v>
                  </c:pt>
                  <c:pt idx="2">
                    <c:v>0.4355376315544035</c:v>
                  </c:pt>
                </c:numCache>
              </c:numRef>
            </c:plus>
            <c:minus>
              <c:numRef>
                <c:f>Confidence_Intervals!$M$5:$M$7</c:f>
                <c:numCache>
                  <c:formatCode>General</c:formatCode>
                  <c:ptCount val="3"/>
                  <c:pt idx="0">
                    <c:v>0.40096800529205595</c:v>
                  </c:pt>
                  <c:pt idx="1">
                    <c:v>0.9483613068536253</c:v>
                  </c:pt>
                  <c:pt idx="2">
                    <c:v>0.4355376315544035</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1.3125</c:v>
                </c:pt>
                <c:pt idx="1">
                  <c:v>0.83333333333333337</c:v>
                </c:pt>
                <c:pt idx="2" formatCode="0.00">
                  <c:v>1.1071428571428572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419100</xdr:colOff>
      <xdr:row>14</xdr:row>
      <xdr:rowOff>57150</xdr:rowOff>
    </xdr:from>
    <xdr:to>
      <xdr:col>11</xdr:col>
      <xdr:colOff>400050</xdr:colOff>
      <xdr:row>38</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100964</xdr:colOff>
      <xdr:row>0</xdr:row>
      <xdr:rowOff>1379220</xdr:rowOff>
    </xdr:from>
    <xdr:to>
      <xdr:col>21</xdr:col>
      <xdr:colOff>424815</xdr:colOff>
      <xdr:row>20</xdr:row>
      <xdr:rowOff>83820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sqref="A1:C1"/>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52" t="s">
        <v>698</v>
      </c>
      <c r="B1" s="52"/>
      <c r="C1" s="52"/>
    </row>
    <row r="2" spans="1:3" ht="107.25" customHeight="1" x14ac:dyDescent="0.25">
      <c r="A2" s="53" t="s">
        <v>416</v>
      </c>
      <c r="B2" s="53"/>
      <c r="C2" s="53"/>
    </row>
    <row r="4" spans="1:3" ht="18.75" x14ac:dyDescent="0.3">
      <c r="A4" s="23" t="s">
        <v>256</v>
      </c>
      <c r="B4" s="24" t="s">
        <v>39</v>
      </c>
    </row>
    <row r="6" spans="1:3" ht="30.75" customHeight="1" x14ac:dyDescent="0.25">
      <c r="A6" s="54" t="s">
        <v>257</v>
      </c>
      <c r="B6" s="54"/>
      <c r="C6" s="54"/>
    </row>
    <row r="8" spans="1:3" ht="262.5" customHeight="1" x14ac:dyDescent="0.25">
      <c r="A8" s="55" t="s">
        <v>417</v>
      </c>
      <c r="B8" s="55"/>
      <c r="C8" s="55"/>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5" width="18.28515625" customWidth="1"/>
    <col min="6" max="6" width="18.42578125" customWidth="1"/>
    <col min="7" max="7" width="18.28515625" customWidth="1"/>
  </cols>
  <sheetData>
    <row r="1" spans="1:7" ht="21" x14ac:dyDescent="0.35">
      <c r="A1" s="75" t="s">
        <v>267</v>
      </c>
      <c r="B1" s="75"/>
      <c r="C1" s="75"/>
      <c r="D1" s="75"/>
      <c r="E1" s="75"/>
      <c r="F1" s="75"/>
      <c r="G1" s="75"/>
    </row>
    <row r="2" spans="1:7" ht="197.25" customHeight="1" x14ac:dyDescent="0.25">
      <c r="A2" s="54" t="s">
        <v>268</v>
      </c>
      <c r="B2" s="54"/>
      <c r="C2" s="54"/>
      <c r="D2" s="54"/>
      <c r="E2" s="54"/>
      <c r="F2" s="54"/>
      <c r="G2" s="54"/>
    </row>
    <row r="3" spans="1:7" x14ac:dyDescent="0.25">
      <c r="A3" s="76"/>
      <c r="B3" s="76"/>
      <c r="C3" s="76"/>
      <c r="D3" s="76"/>
      <c r="E3" s="76"/>
      <c r="F3" s="76"/>
      <c r="G3" s="76"/>
    </row>
    <row r="4" spans="1:7" x14ac:dyDescent="0.25">
      <c r="A4" s="25" t="s">
        <v>25</v>
      </c>
      <c r="B4" s="25" t="s">
        <v>265</v>
      </c>
    </row>
    <row r="5" spans="1:7" x14ac:dyDescent="0.25">
      <c r="A5" s="11" t="str">
        <f>VLOOKUP(Read_First!B4,Items!A1:S50,18,FALSE)</f>
        <v>Pragmatische Qualität</v>
      </c>
      <c r="B5" s="9">
        <f>SQRT(VAR(DT!K4:K1004))</f>
        <v>0.57863756235784469</v>
      </c>
    </row>
    <row r="6" spans="1:7" x14ac:dyDescent="0.25">
      <c r="A6" s="11" t="str">
        <f>VLOOKUP(Read_First!B4,Items!A1:S50,19,FALSE)</f>
        <v>Hedonische Qualität</v>
      </c>
      <c r="B6" s="9">
        <f>SQRT(VAR(DT!L4:L1004))</f>
        <v>1.3685817012571346</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3.6462053571428568</v>
      </c>
      <c r="C10" s="7">
        <f>POWER((1.65*B6)/0.5,2)</f>
        <v>20.39714285714285</v>
      </c>
    </row>
    <row r="11" spans="1:7" x14ac:dyDescent="0.25">
      <c r="A11" s="25" t="s">
        <v>270</v>
      </c>
      <c r="B11" s="7">
        <f>POWER((1.96*B5)/0.5,2)</f>
        <v>5.1449999999999996</v>
      </c>
      <c r="C11" s="7">
        <f>POWER((1.96*B6)/0.5,2)</f>
        <v>28.781511111111111</v>
      </c>
    </row>
    <row r="12" spans="1:7" x14ac:dyDescent="0.25">
      <c r="A12" s="25" t="s">
        <v>271</v>
      </c>
      <c r="B12" s="7">
        <f>POWER((2.58*B6)/0.5,2)</f>
        <v>49.870171428571425</v>
      </c>
      <c r="C12" s="7">
        <f>POWER((2.58*B6)/0.5,2)</f>
        <v>49.870171428571425</v>
      </c>
    </row>
    <row r="13" spans="1:7" x14ac:dyDescent="0.25">
      <c r="A13" s="25" t="s">
        <v>272</v>
      </c>
      <c r="B13" s="7">
        <f>POWER((1.65*B5)/0.25,2)</f>
        <v>14.584821428571427</v>
      </c>
      <c r="C13" s="7">
        <f>POWER((1.65*B6)/0.25,2)</f>
        <v>81.588571428571399</v>
      </c>
    </row>
    <row r="14" spans="1:7" x14ac:dyDescent="0.25">
      <c r="A14" s="25" t="s">
        <v>273</v>
      </c>
      <c r="B14" s="7">
        <f>POWER((1.96*B5)/0.25,2)</f>
        <v>20.58</v>
      </c>
      <c r="C14" s="7">
        <f>POWER((1.96*B6)/0.25,2)</f>
        <v>115.12604444444445</v>
      </c>
    </row>
    <row r="15" spans="1:7" x14ac:dyDescent="0.25">
      <c r="A15" s="25" t="s">
        <v>274</v>
      </c>
      <c r="B15" s="7">
        <f>POWER((2.58*B5)/0.25,2)</f>
        <v>35.659285714285723</v>
      </c>
      <c r="C15" s="7">
        <f>POWER((2.58*B6)/0.25,2)</f>
        <v>199.4806857142857</v>
      </c>
    </row>
    <row r="16" spans="1:7" x14ac:dyDescent="0.25">
      <c r="A16" s="25" t="s">
        <v>275</v>
      </c>
      <c r="B16" s="7">
        <f>POWER((1.65*B5)/0.1,2)</f>
        <v>91.155133928571402</v>
      </c>
      <c r="C16" s="7">
        <f>POWER((1.65*B6)/0.1,2)</f>
        <v>509.92857142857122</v>
      </c>
    </row>
    <row r="17" spans="1:3" x14ac:dyDescent="0.25">
      <c r="A17" s="25" t="s">
        <v>276</v>
      </c>
      <c r="B17" s="7">
        <f>POWER((1.96*B5)/0.1,2)</f>
        <v>128.62499999999997</v>
      </c>
      <c r="C17" s="7">
        <f>POWER((1.96*B6)/0.1,2)</f>
        <v>719.53777777777771</v>
      </c>
    </row>
    <row r="18" spans="1:3" x14ac:dyDescent="0.25">
      <c r="A18" s="25" t="s">
        <v>277</v>
      </c>
      <c r="B18" s="7">
        <f>POWER((2.58*B5)/0.1,2)</f>
        <v>222.87053571428575</v>
      </c>
      <c r="C18" s="7">
        <f>POWER((2.58*B6)/0.1,2)</f>
        <v>1246.7542857142857</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K6" sqref="K6"/>
    </sheetView>
  </sheetViews>
  <sheetFormatPr baseColWidth="10" defaultColWidth="9.140625" defaultRowHeight="15" x14ac:dyDescent="0.25"/>
  <cols>
    <col min="1" max="8" width="8.7109375" style="2" customWidth="1"/>
  </cols>
  <sheetData>
    <row r="1" spans="1:8" ht="126" customHeight="1" x14ac:dyDescent="0.25">
      <c r="A1" s="56" t="s">
        <v>264</v>
      </c>
      <c r="B1" s="57"/>
      <c r="C1" s="57"/>
      <c r="D1" s="57"/>
      <c r="E1" s="57"/>
      <c r="F1" s="57"/>
      <c r="G1" s="57"/>
      <c r="H1" s="57"/>
    </row>
    <row r="2" spans="1:8" x14ac:dyDescent="0.25">
      <c r="A2" s="58" t="s">
        <v>0</v>
      </c>
      <c r="B2" s="58"/>
      <c r="C2" s="58"/>
      <c r="D2" s="58"/>
      <c r="E2" s="58"/>
      <c r="F2" s="58"/>
      <c r="G2" s="58"/>
      <c r="H2" s="58"/>
    </row>
    <row r="3" spans="1:8" x14ac:dyDescent="0.25">
      <c r="A3" s="1">
        <v>1</v>
      </c>
      <c r="B3" s="1">
        <v>2</v>
      </c>
      <c r="C3" s="1">
        <v>3</v>
      </c>
      <c r="D3" s="1">
        <v>4</v>
      </c>
      <c r="E3" s="1">
        <v>5</v>
      </c>
      <c r="F3" s="1">
        <v>6</v>
      </c>
      <c r="G3" s="1">
        <v>7</v>
      </c>
      <c r="H3" s="1">
        <v>8</v>
      </c>
    </row>
    <row r="4" spans="1:8" x14ac:dyDescent="0.25">
      <c r="A4" s="51">
        <v>4</v>
      </c>
      <c r="B4" s="51">
        <v>3</v>
      </c>
      <c r="C4" s="51">
        <v>5</v>
      </c>
      <c r="D4" s="51">
        <v>3</v>
      </c>
      <c r="E4" s="51">
        <v>5</v>
      </c>
      <c r="F4" s="51">
        <v>5</v>
      </c>
      <c r="G4" s="51">
        <v>4</v>
      </c>
    </row>
    <row r="5" spans="1:8" x14ac:dyDescent="0.25">
      <c r="A5" s="51">
        <v>5</v>
      </c>
      <c r="B5" s="51">
        <v>5</v>
      </c>
      <c r="C5" s="51">
        <v>5</v>
      </c>
      <c r="D5" s="51">
        <v>5</v>
      </c>
      <c r="E5" s="51">
        <v>5</v>
      </c>
      <c r="F5" s="51">
        <v>5</v>
      </c>
      <c r="G5" s="51">
        <v>5</v>
      </c>
    </row>
    <row r="6" spans="1:8" x14ac:dyDescent="0.25">
      <c r="A6" s="51">
        <v>5</v>
      </c>
      <c r="B6" s="51">
        <v>5</v>
      </c>
      <c r="C6" s="51">
        <v>4</v>
      </c>
      <c r="D6" s="51">
        <v>5</v>
      </c>
      <c r="E6" s="51">
        <v>2</v>
      </c>
      <c r="F6" s="51">
        <v>3</v>
      </c>
      <c r="G6" s="51">
        <v>1</v>
      </c>
    </row>
    <row r="7" spans="1:8" x14ac:dyDescent="0.25">
      <c r="A7" s="51">
        <v>5</v>
      </c>
      <c r="B7" s="51">
        <v>5</v>
      </c>
      <c r="C7" s="51">
        <v>5</v>
      </c>
      <c r="D7" s="51">
        <v>4</v>
      </c>
      <c r="E7" s="51">
        <v>5</v>
      </c>
      <c r="F7" s="51">
        <v>5</v>
      </c>
      <c r="G7" s="51">
        <v>5</v>
      </c>
    </row>
    <row r="8" spans="1:8" x14ac:dyDescent="0.25">
      <c r="A8" s="51">
        <v>5</v>
      </c>
      <c r="B8" s="51">
        <v>4</v>
      </c>
      <c r="C8" s="51">
        <v>4</v>
      </c>
      <c r="D8" s="51">
        <v>4</v>
      </c>
      <c r="E8" s="51">
        <v>5</v>
      </c>
      <c r="F8" s="51">
        <v>5</v>
      </c>
      <c r="G8" s="51">
        <v>5</v>
      </c>
    </row>
    <row r="9" spans="1:8" x14ac:dyDescent="0.25">
      <c r="A9" s="51">
        <v>3</v>
      </c>
      <c r="B9" s="51">
        <v>3</v>
      </c>
      <c r="C9" s="51">
        <v>4</v>
      </c>
      <c r="D9" s="51">
        <v>4</v>
      </c>
      <c r="E9" s="51">
        <v>4</v>
      </c>
      <c r="F9" s="51">
        <v>4</v>
      </c>
      <c r="G9" s="51">
        <v>4</v>
      </c>
    </row>
    <row r="10" spans="1:8" x14ac:dyDescent="0.25">
      <c r="A10" s="51">
        <v>3</v>
      </c>
      <c r="B10" s="51">
        <v>4</v>
      </c>
      <c r="C10" s="51">
        <v>5</v>
      </c>
      <c r="D10" s="51">
        <v>3</v>
      </c>
      <c r="E10" s="51">
        <v>3</v>
      </c>
      <c r="F10" s="51">
        <v>4</v>
      </c>
      <c r="G10" s="51">
        <v>3</v>
      </c>
    </row>
    <row r="11" spans="1:8" x14ac:dyDescent="0.25">
      <c r="A11" s="51">
        <v>5</v>
      </c>
      <c r="B11" s="51">
        <v>5</v>
      </c>
      <c r="C11" s="51">
        <v>4</v>
      </c>
      <c r="D11" s="51">
        <v>5</v>
      </c>
      <c r="E11" s="51">
        <v>2</v>
      </c>
      <c r="F11" s="51">
        <v>2</v>
      </c>
      <c r="G11" s="51">
        <v>1</v>
      </c>
    </row>
    <row r="12" spans="1:8" x14ac:dyDescent="0.25">
      <c r="A12" s="51"/>
      <c r="B12" s="51"/>
      <c r="C12" s="51"/>
      <c r="D12" s="51"/>
      <c r="E12" s="51"/>
      <c r="F12" s="51"/>
      <c r="G12" s="51"/>
    </row>
    <row r="13" spans="1:8" x14ac:dyDescent="0.25">
      <c r="A13" s="51"/>
      <c r="B13" s="51"/>
      <c r="C13" s="51"/>
      <c r="D13" s="51"/>
      <c r="E13" s="51"/>
      <c r="F13" s="51"/>
      <c r="G13" s="51"/>
    </row>
    <row r="14" spans="1:8" x14ac:dyDescent="0.25">
      <c r="A14" s="51"/>
      <c r="B14" s="51"/>
      <c r="C14" s="51"/>
      <c r="D14" s="51"/>
      <c r="E14" s="51"/>
      <c r="F14" s="51"/>
      <c r="G14" s="51"/>
    </row>
    <row r="15" spans="1:8" x14ac:dyDescent="0.25">
      <c r="A15" s="51"/>
      <c r="B15" s="51"/>
      <c r="C15" s="51"/>
      <c r="D15" s="51"/>
      <c r="E15" s="51"/>
      <c r="F15" s="51"/>
      <c r="G15" s="51"/>
    </row>
    <row r="16" spans="1:8" x14ac:dyDescent="0.25">
      <c r="A16" s="51"/>
      <c r="B16" s="51"/>
      <c r="C16" s="51"/>
      <c r="D16" s="51"/>
      <c r="E16" s="51"/>
      <c r="F16" s="51"/>
      <c r="G16" s="51"/>
    </row>
    <row r="17" spans="1:7" x14ac:dyDescent="0.25">
      <c r="A17" s="51"/>
      <c r="B17" s="51"/>
      <c r="C17" s="51"/>
      <c r="D17" s="51"/>
      <c r="E17" s="51"/>
      <c r="F17" s="51"/>
      <c r="G17" s="51"/>
    </row>
    <row r="18" spans="1:7" x14ac:dyDescent="0.25">
      <c r="A18" s="51"/>
      <c r="B18" s="51"/>
      <c r="C18" s="51"/>
      <c r="D18" s="51"/>
      <c r="E18" s="51"/>
      <c r="F18" s="51"/>
      <c r="G18" s="51"/>
    </row>
    <row r="19" spans="1:7" x14ac:dyDescent="0.25">
      <c r="A19" s="51"/>
      <c r="B19" s="51"/>
      <c r="C19" s="51"/>
      <c r="D19" s="51"/>
      <c r="E19" s="51"/>
      <c r="F19" s="51"/>
      <c r="G19" s="51"/>
    </row>
    <row r="20" spans="1:7" x14ac:dyDescent="0.25">
      <c r="A20" s="51"/>
      <c r="B20" s="51"/>
      <c r="C20" s="51"/>
      <c r="D20" s="51"/>
      <c r="E20" s="51"/>
      <c r="F20" s="51"/>
      <c r="G20" s="51"/>
    </row>
    <row r="21" spans="1:7" x14ac:dyDescent="0.25">
      <c r="A21" s="51"/>
      <c r="B21" s="51"/>
      <c r="C21" s="51"/>
      <c r="D21" s="51"/>
      <c r="E21" s="51"/>
      <c r="F21" s="51"/>
      <c r="G21" s="51"/>
    </row>
    <row r="22" spans="1:7" x14ac:dyDescent="0.25">
      <c r="A22" s="51"/>
      <c r="B22" s="51"/>
      <c r="C22" s="51"/>
      <c r="D22" s="51"/>
      <c r="E22" s="51"/>
      <c r="F22" s="51"/>
      <c r="G22" s="51"/>
    </row>
    <row r="23" spans="1:7" x14ac:dyDescent="0.25">
      <c r="A23" s="51"/>
      <c r="B23" s="51"/>
      <c r="C23" s="51"/>
      <c r="D23" s="51"/>
      <c r="E23" s="51"/>
      <c r="F23" s="51"/>
      <c r="G23" s="51"/>
    </row>
    <row r="24" spans="1:7" x14ac:dyDescent="0.25">
      <c r="A24" s="51"/>
      <c r="B24" s="51"/>
      <c r="C24" s="51"/>
      <c r="D24" s="51"/>
      <c r="E24" s="51"/>
      <c r="F24" s="51"/>
      <c r="G24" s="51"/>
    </row>
    <row r="25" spans="1:7" x14ac:dyDescent="0.25">
      <c r="A25" s="51"/>
      <c r="B25" s="51"/>
      <c r="C25" s="51"/>
      <c r="D25" s="51"/>
      <c r="E25" s="51"/>
      <c r="F25" s="51"/>
      <c r="G25" s="51"/>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G27" sqref="G27"/>
    </sheetView>
  </sheetViews>
  <sheetFormatPr baseColWidth="10" defaultColWidth="9.140625" defaultRowHeight="15" x14ac:dyDescent="0.25"/>
  <cols>
    <col min="1" max="8" width="8.7109375" style="2" customWidth="1"/>
    <col min="11" max="12" width="18.7109375" style="2" customWidth="1"/>
    <col min="13" max="13" width="18.140625" customWidth="1"/>
  </cols>
  <sheetData>
    <row r="1" spans="1:13" ht="96" customHeight="1" x14ac:dyDescent="0.25">
      <c r="A1" s="59" t="s">
        <v>418</v>
      </c>
      <c r="B1" s="57"/>
      <c r="C1" s="57"/>
      <c r="D1" s="57"/>
      <c r="E1" s="57"/>
      <c r="F1" s="57"/>
      <c r="G1" s="57"/>
      <c r="H1" s="57"/>
      <c r="K1" s="60"/>
      <c r="L1" s="61"/>
      <c r="M1" s="61"/>
    </row>
    <row r="2" spans="1:13" x14ac:dyDescent="0.25">
      <c r="A2" s="58" t="s">
        <v>0</v>
      </c>
      <c r="B2" s="58"/>
      <c r="C2" s="58"/>
      <c r="D2" s="58"/>
      <c r="E2" s="58"/>
      <c r="F2" s="58"/>
      <c r="G2" s="58"/>
      <c r="H2" s="58"/>
      <c r="K2" s="58" t="s">
        <v>4</v>
      </c>
      <c r="L2" s="58"/>
      <c r="M2" s="58"/>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IF(Data!A4&gt;0,Data!A4-3,"")</f>
        <v>1</v>
      </c>
      <c r="B4" s="2">
        <f>IF(Data!B4&gt;0,Data!B4-3,"")</f>
        <v>0</v>
      </c>
      <c r="C4" s="2">
        <f>IF(Data!C4&gt;0,Data!C4-3,"")</f>
        <v>2</v>
      </c>
      <c r="D4" s="2">
        <f>IF(Data!D4&gt;0,Data!D4-3,"")</f>
        <v>0</v>
      </c>
      <c r="E4" s="2">
        <f>IF(Data!E4&gt;0,Data!E4-3,"")</f>
        <v>2</v>
      </c>
      <c r="F4" s="2">
        <f>IF(Data!F4&gt;0,Data!F4-3,"")</f>
        <v>2</v>
      </c>
      <c r="G4" s="2">
        <f>IF(Data!G4&gt;0,Data!G4-3,"")</f>
        <v>1</v>
      </c>
      <c r="H4" s="2" t="str">
        <f>IF(Data!H4&gt;0,Data!H4-4,"")</f>
        <v/>
      </c>
      <c r="K4" s="9">
        <f>IF(COUNT(A4,B4,C4,D4)&gt;0,AVERAGE(A4,B4,C4,D4),"")</f>
        <v>0.75</v>
      </c>
      <c r="L4" s="9">
        <f>IF(COUNT(E4,F4,G4,H4)&gt;0,AVERAGE(E4,F4,G4,H4),"")</f>
        <v>1.6666666666666667</v>
      </c>
      <c r="M4" s="9">
        <f>IF(COUNT(A4,B4,C4,D4,E4,F4,G4,H4)&gt;0,AVERAGE(A4,B4,C4,D4,E4,F4,G4,H4),"")</f>
        <v>1.1428571428571428</v>
      </c>
    </row>
    <row r="5" spans="1:13" x14ac:dyDescent="0.25">
      <c r="A5" s="2">
        <f>IF(Data!A5&gt;0,Data!A5-3,"")</f>
        <v>2</v>
      </c>
      <c r="B5" s="2">
        <f>IF(Data!B5&gt;0,Data!B5-3,"")</f>
        <v>2</v>
      </c>
      <c r="C5" s="2">
        <f>IF(Data!C5&gt;0,Data!C5-3,"")</f>
        <v>2</v>
      </c>
      <c r="D5" s="2">
        <f>IF(Data!D5&gt;0,Data!D5-3,"")</f>
        <v>2</v>
      </c>
      <c r="E5" s="2">
        <f>IF(Data!E5&gt;0,Data!E5-3,"")</f>
        <v>2</v>
      </c>
      <c r="F5" s="2">
        <f>IF(Data!F5&gt;0,Data!F5-3,"")</f>
        <v>2</v>
      </c>
      <c r="G5" s="2">
        <f>IF(Data!G5&gt;0,Data!G5-3,"")</f>
        <v>2</v>
      </c>
      <c r="H5" s="2" t="str">
        <f>IF(Data!H5&gt;0,Data!H5-4,"")</f>
        <v/>
      </c>
      <c r="K5" s="9">
        <f t="shared" ref="K5:K68" si="0">IF(COUNT(A5,B5,C5,D5)&gt;0,AVERAGE(A5,B5,C5,D5),"")</f>
        <v>2</v>
      </c>
      <c r="L5" s="9">
        <f t="shared" ref="L5:L68" si="1">IF(COUNT(E5,F5,G5,H5)&gt;0,AVERAGE(E5,F5,G5,H5),"")</f>
        <v>2</v>
      </c>
      <c r="M5" s="9">
        <f t="shared" ref="M5:M68" si="2">IF(COUNT(A5,B5,C5,D5,E5,F5,G5,H5)&gt;0,AVERAGE(A5,B5,C5,D5,E5,F5,G5,H5),"")</f>
        <v>2</v>
      </c>
    </row>
    <row r="6" spans="1:13" x14ac:dyDescent="0.25">
      <c r="A6" s="2">
        <f>IF(Data!A6&gt;0,Data!A6-3,"")</f>
        <v>2</v>
      </c>
      <c r="B6" s="2">
        <f>IF(Data!B6&gt;0,Data!B6-3,"")</f>
        <v>2</v>
      </c>
      <c r="C6" s="2">
        <f>IF(Data!C6&gt;0,Data!C6-3,"")</f>
        <v>1</v>
      </c>
      <c r="D6" s="2">
        <f>IF(Data!D6&gt;0,Data!D6-3,"")</f>
        <v>2</v>
      </c>
      <c r="E6" s="2">
        <f>IF(Data!E6&gt;0,Data!E6-3,"")</f>
        <v>-1</v>
      </c>
      <c r="F6" s="2">
        <f>IF(Data!F6&gt;0,Data!F6-3,"")</f>
        <v>0</v>
      </c>
      <c r="G6" s="2">
        <f>IF(Data!G6&gt;0,Data!G6-3,"")</f>
        <v>-2</v>
      </c>
      <c r="H6" s="2" t="str">
        <f>IF(Data!H6&gt;0,Data!H6-4,"")</f>
        <v/>
      </c>
      <c r="K6" s="9">
        <f t="shared" si="0"/>
        <v>1.75</v>
      </c>
      <c r="L6" s="9">
        <f t="shared" si="1"/>
        <v>-1</v>
      </c>
      <c r="M6" s="9">
        <f t="shared" si="2"/>
        <v>0.5714285714285714</v>
      </c>
    </row>
    <row r="7" spans="1:13" x14ac:dyDescent="0.25">
      <c r="A7" s="2">
        <f>IF(Data!A7&gt;0,Data!A7-3,"")</f>
        <v>2</v>
      </c>
      <c r="B7" s="2">
        <f>IF(Data!B7&gt;0,Data!B7-3,"")</f>
        <v>2</v>
      </c>
      <c r="C7" s="2">
        <f>IF(Data!C7&gt;0,Data!C7-3,"")</f>
        <v>2</v>
      </c>
      <c r="D7" s="2">
        <f>IF(Data!D7&gt;0,Data!D7-3,"")</f>
        <v>1</v>
      </c>
      <c r="E7" s="2">
        <f>IF(Data!E7&gt;0,Data!E7-3,"")</f>
        <v>2</v>
      </c>
      <c r="F7" s="2">
        <f>IF(Data!F7&gt;0,Data!F7-3,"")</f>
        <v>2</v>
      </c>
      <c r="G7" s="2">
        <f>IF(Data!G7&gt;0,Data!G7-3,"")</f>
        <v>2</v>
      </c>
      <c r="H7" s="2" t="str">
        <f>IF(Data!H7&gt;0,Data!H7-4,"")</f>
        <v/>
      </c>
      <c r="K7" s="9">
        <f t="shared" si="0"/>
        <v>1.75</v>
      </c>
      <c r="L7" s="9">
        <f t="shared" si="1"/>
        <v>2</v>
      </c>
      <c r="M7" s="9">
        <f t="shared" si="2"/>
        <v>1.8571428571428572</v>
      </c>
    </row>
    <row r="8" spans="1:13" x14ac:dyDescent="0.25">
      <c r="A8" s="2">
        <f>IF(Data!A8&gt;0,Data!A8-3,"")</f>
        <v>2</v>
      </c>
      <c r="B8" s="2">
        <f>IF(Data!B8&gt;0,Data!B8-3,"")</f>
        <v>1</v>
      </c>
      <c r="C8" s="2">
        <f>IF(Data!C8&gt;0,Data!C8-3,"")</f>
        <v>1</v>
      </c>
      <c r="D8" s="2">
        <f>IF(Data!D8&gt;0,Data!D8-3,"")</f>
        <v>1</v>
      </c>
      <c r="E8" s="2">
        <f>IF(Data!E8&gt;0,Data!E8-3,"")</f>
        <v>2</v>
      </c>
      <c r="F8" s="2">
        <f>IF(Data!F8&gt;0,Data!F8-3,"")</f>
        <v>2</v>
      </c>
      <c r="G8" s="2">
        <f>IF(Data!G8&gt;0,Data!G8-3,"")</f>
        <v>2</v>
      </c>
      <c r="H8" s="2" t="str">
        <f>IF(Data!H8&gt;0,Data!H8-4,"")</f>
        <v/>
      </c>
      <c r="K8" s="9">
        <f t="shared" si="0"/>
        <v>1.25</v>
      </c>
      <c r="L8" s="9">
        <f t="shared" si="1"/>
        <v>2</v>
      </c>
      <c r="M8" s="9">
        <f t="shared" si="2"/>
        <v>1.5714285714285714</v>
      </c>
    </row>
    <row r="9" spans="1:13" x14ac:dyDescent="0.25">
      <c r="A9" s="2">
        <f>IF(Data!A9&gt;0,Data!A9-3,"")</f>
        <v>0</v>
      </c>
      <c r="B9" s="2">
        <f>IF(Data!B9&gt;0,Data!B9-3,"")</f>
        <v>0</v>
      </c>
      <c r="C9" s="2">
        <f>IF(Data!C9&gt;0,Data!C9-3,"")</f>
        <v>1</v>
      </c>
      <c r="D9" s="2">
        <f>IF(Data!D9&gt;0,Data!D9-3,"")</f>
        <v>1</v>
      </c>
      <c r="E9" s="2">
        <f>IF(Data!E9&gt;0,Data!E9-3,"")</f>
        <v>1</v>
      </c>
      <c r="F9" s="2">
        <f>IF(Data!F9&gt;0,Data!F9-3,"")</f>
        <v>1</v>
      </c>
      <c r="G9" s="2">
        <f>IF(Data!G9&gt;0,Data!G9-3,"")</f>
        <v>1</v>
      </c>
      <c r="H9" s="2" t="str">
        <f>IF(Data!H9&gt;0,Data!H9-4,"")</f>
        <v/>
      </c>
      <c r="K9" s="9">
        <f t="shared" si="0"/>
        <v>0.5</v>
      </c>
      <c r="L9" s="9">
        <f t="shared" si="1"/>
        <v>1</v>
      </c>
      <c r="M9" s="9">
        <f t="shared" si="2"/>
        <v>0.7142857142857143</v>
      </c>
    </row>
    <row r="10" spans="1:13" x14ac:dyDescent="0.25">
      <c r="A10" s="2">
        <f>IF(Data!A10&gt;0,Data!A10-3,"")</f>
        <v>0</v>
      </c>
      <c r="B10" s="2">
        <f>IF(Data!B10&gt;0,Data!B10-3,"")</f>
        <v>1</v>
      </c>
      <c r="C10" s="2">
        <f>IF(Data!C10&gt;0,Data!C10-3,"")</f>
        <v>2</v>
      </c>
      <c r="D10" s="2">
        <f>IF(Data!D10&gt;0,Data!D10-3,"")</f>
        <v>0</v>
      </c>
      <c r="E10" s="2">
        <f>IF(Data!E10&gt;0,Data!E10-3,"")</f>
        <v>0</v>
      </c>
      <c r="F10" s="2">
        <f>IF(Data!F10&gt;0,Data!F10-3,"")</f>
        <v>1</v>
      </c>
      <c r="G10" s="2">
        <f>IF(Data!G10&gt;0,Data!G10-3,"")</f>
        <v>0</v>
      </c>
      <c r="H10" s="2" t="str">
        <f>IF(Data!H10&gt;0,Data!H10-4,"")</f>
        <v/>
      </c>
      <c r="K10" s="9">
        <f t="shared" si="0"/>
        <v>0.75</v>
      </c>
      <c r="L10" s="9">
        <f t="shared" si="1"/>
        <v>0.33333333333333331</v>
      </c>
      <c r="M10" s="9">
        <f t="shared" si="2"/>
        <v>0.5714285714285714</v>
      </c>
    </row>
    <row r="11" spans="1:13" x14ac:dyDescent="0.25">
      <c r="A11" s="2">
        <f>IF(Data!A11&gt;0,Data!A11-3,"")</f>
        <v>2</v>
      </c>
      <c r="B11" s="2">
        <f>IF(Data!B11&gt;0,Data!B11-3,"")</f>
        <v>2</v>
      </c>
      <c r="C11" s="2">
        <f>IF(Data!C11&gt;0,Data!C11-3,"")</f>
        <v>1</v>
      </c>
      <c r="D11" s="2">
        <f>IF(Data!D11&gt;0,Data!D11-3,"")</f>
        <v>2</v>
      </c>
      <c r="E11" s="2">
        <f>IF(Data!E11&gt;0,Data!E11-3,"")</f>
        <v>-1</v>
      </c>
      <c r="F11" s="2">
        <f>IF(Data!F11&gt;0,Data!F11-3,"")</f>
        <v>-1</v>
      </c>
      <c r="G11" s="2">
        <f>IF(Data!G11&gt;0,Data!G11-3,"")</f>
        <v>-2</v>
      </c>
      <c r="H11" s="2" t="str">
        <f>IF(Data!H11&gt;0,Data!H11-4,"")</f>
        <v/>
      </c>
      <c r="K11" s="9">
        <f t="shared" si="0"/>
        <v>1.75</v>
      </c>
      <c r="L11" s="9">
        <f t="shared" si="1"/>
        <v>-1.3333333333333333</v>
      </c>
      <c r="M11" s="9">
        <f t="shared" si="2"/>
        <v>0.42857142857142855</v>
      </c>
    </row>
    <row r="12" spans="1:13" x14ac:dyDescent="0.25">
      <c r="A12" s="2" t="str">
        <f>IF(Data!A12&gt;0,Data!A12-3,"")</f>
        <v/>
      </c>
      <c r="B12" s="2" t="str">
        <f>IF(Data!B12&gt;0,Data!B12-3,"")</f>
        <v/>
      </c>
      <c r="C12" s="2" t="str">
        <f>IF(Data!C12&gt;0,Data!C12-3,"")</f>
        <v/>
      </c>
      <c r="D12" s="2" t="str">
        <f>IF(Data!D12&gt;0,Data!D12-3,"")</f>
        <v/>
      </c>
      <c r="E12" s="2" t="str">
        <f>IF(Data!E12&gt;0,Data!E12-3,"")</f>
        <v/>
      </c>
      <c r="F12" s="2" t="str">
        <f>IF(Data!F12&gt;0,Data!F12-3,"")</f>
        <v/>
      </c>
      <c r="G12" s="2" t="str">
        <f>IF(Data!G12&gt;0,Data!G12-3,"")</f>
        <v/>
      </c>
      <c r="H12" s="2" t="str">
        <f>IF(Data!H12&gt;0,Data!H12-4,"")</f>
        <v/>
      </c>
      <c r="K12" s="9" t="str">
        <f t="shared" si="0"/>
        <v/>
      </c>
      <c r="L12" s="9" t="str">
        <f t="shared" si="1"/>
        <v/>
      </c>
      <c r="M12" s="9" t="str">
        <f t="shared" si="2"/>
        <v/>
      </c>
    </row>
    <row r="13" spans="1:13" x14ac:dyDescent="0.25">
      <c r="A13" s="2" t="str">
        <f>IF(Data!A13&gt;0,Data!A13-3,"")</f>
        <v/>
      </c>
      <c r="B13" s="2" t="str">
        <f>IF(Data!B13&gt;0,Data!B13-3,"")</f>
        <v/>
      </c>
      <c r="C13" s="2" t="str">
        <f>IF(Data!C13&gt;0,Data!C13-3,"")</f>
        <v/>
      </c>
      <c r="D13" s="2" t="str">
        <f>IF(Data!D13&gt;0,Data!D13-3,"")</f>
        <v/>
      </c>
      <c r="E13" s="2" t="str">
        <f>IF(Data!E13&gt;0,Data!E13-3,"")</f>
        <v/>
      </c>
      <c r="F13" s="2" t="str">
        <f>IF(Data!F13&gt;0,Data!F13-3,"")</f>
        <v/>
      </c>
      <c r="G13" s="2" t="str">
        <f>IF(Data!G13&gt;0,Data!G13-3,"")</f>
        <v/>
      </c>
      <c r="H13" s="2" t="str">
        <f>IF(Data!H13&gt;0,Data!H13-4,"")</f>
        <v/>
      </c>
      <c r="K13" s="9" t="str">
        <f t="shared" si="0"/>
        <v/>
      </c>
      <c r="L13" s="9" t="str">
        <f t="shared" si="1"/>
        <v/>
      </c>
      <c r="M13" s="9" t="str">
        <f t="shared" si="2"/>
        <v/>
      </c>
    </row>
    <row r="14" spans="1:13" x14ac:dyDescent="0.25">
      <c r="A14" s="2" t="str">
        <f>IF(Data!A14&gt;0,Data!A14-3,"")</f>
        <v/>
      </c>
      <c r="B14" s="2" t="str">
        <f>IF(Data!B14&gt;0,Data!B14-3,"")</f>
        <v/>
      </c>
      <c r="C14" s="2" t="str">
        <f>IF(Data!C14&gt;0,Data!C14-3,"")</f>
        <v/>
      </c>
      <c r="D14" s="2" t="str">
        <f>IF(Data!D14&gt;0,Data!D14-3,"")</f>
        <v/>
      </c>
      <c r="E14" s="2" t="str">
        <f>IF(Data!E14&gt;0,Data!E14-3,"")</f>
        <v/>
      </c>
      <c r="F14" s="2" t="str">
        <f>IF(Data!F14&gt;0,Data!F14-3,"")</f>
        <v/>
      </c>
      <c r="G14" s="2" t="str">
        <f>IF(Data!G14&gt;0,Data!G14-3,"")</f>
        <v/>
      </c>
      <c r="H14" s="2" t="str">
        <f>IF(Data!H14&gt;0,Data!H14-4,"")</f>
        <v/>
      </c>
      <c r="K14" s="9" t="str">
        <f t="shared" si="0"/>
        <v/>
      </c>
      <c r="L14" s="9" t="str">
        <f t="shared" si="1"/>
        <v/>
      </c>
      <c r="M14" s="9" t="str">
        <f t="shared" si="2"/>
        <v/>
      </c>
    </row>
    <row r="15" spans="1:13" x14ac:dyDescent="0.25">
      <c r="A15" s="2" t="str">
        <f>IF(Data!A15&gt;0,Data!A15-3,"")</f>
        <v/>
      </c>
      <c r="B15" s="2" t="str">
        <f>IF(Data!B15&gt;0,Data!B15-3,"")</f>
        <v/>
      </c>
      <c r="C15" s="2" t="str">
        <f>IF(Data!C15&gt;0,Data!C15-3,"")</f>
        <v/>
      </c>
      <c r="D15" s="2" t="str">
        <f>IF(Data!D15&gt;0,Data!D15-3,"")</f>
        <v/>
      </c>
      <c r="E15" s="2" t="str">
        <f>IF(Data!E15&gt;0,Data!E15-3,"")</f>
        <v/>
      </c>
      <c r="F15" s="2" t="str">
        <f>IF(Data!F15&gt;0,Data!F15-3,"")</f>
        <v/>
      </c>
      <c r="G15" s="2" t="str">
        <f>IF(Data!G15&gt;0,Data!G15-3,"")</f>
        <v/>
      </c>
      <c r="H15" s="2" t="str">
        <f>IF(Data!H15&gt;0,Data!H15-4,"")</f>
        <v/>
      </c>
      <c r="K15" s="9" t="str">
        <f t="shared" si="0"/>
        <v/>
      </c>
      <c r="L15" s="9" t="str">
        <f t="shared" si="1"/>
        <v/>
      </c>
      <c r="M15" s="9" t="str">
        <f t="shared" si="2"/>
        <v/>
      </c>
    </row>
    <row r="16" spans="1:13" x14ac:dyDescent="0.25">
      <c r="A16" s="2" t="str">
        <f>IF(Data!A16&gt;0,Data!A16-3,"")</f>
        <v/>
      </c>
      <c r="B16" s="2" t="str">
        <f>IF(Data!B16&gt;0,Data!B16-3,"")</f>
        <v/>
      </c>
      <c r="C16" s="2" t="str">
        <f>IF(Data!C16&gt;0,Data!C16-3,"")</f>
        <v/>
      </c>
      <c r="D16" s="2" t="str">
        <f>IF(Data!D16&gt;0,Data!D16-3,"")</f>
        <v/>
      </c>
      <c r="E16" s="2" t="str">
        <f>IF(Data!E16&gt;0,Data!E16-3,"")</f>
        <v/>
      </c>
      <c r="F16" s="2" t="str">
        <f>IF(Data!F16&gt;0,Data!F16-3,"")</f>
        <v/>
      </c>
      <c r="G16" s="2" t="str">
        <f>IF(Data!G16&gt;0,Data!G16-3,"")</f>
        <v/>
      </c>
      <c r="H16" s="2" t="str">
        <f>IF(Data!H16&gt;0,Data!H16-4,"")</f>
        <v/>
      </c>
      <c r="K16" s="9" t="str">
        <f t="shared" si="0"/>
        <v/>
      </c>
      <c r="L16" s="9" t="str">
        <f t="shared" si="1"/>
        <v/>
      </c>
      <c r="M16" s="9" t="str">
        <f t="shared" si="2"/>
        <v/>
      </c>
    </row>
    <row r="17" spans="1:13" x14ac:dyDescent="0.25">
      <c r="A17" s="2" t="str">
        <f>IF(Data!A17&gt;0,Data!A17-3,"")</f>
        <v/>
      </c>
      <c r="B17" s="2" t="str">
        <f>IF(Data!B17&gt;0,Data!B17-3,"")</f>
        <v/>
      </c>
      <c r="C17" s="2" t="str">
        <f>IF(Data!C17&gt;0,Data!C17-3,"")</f>
        <v/>
      </c>
      <c r="D17" s="2" t="str">
        <f>IF(Data!D17&gt;0,Data!D17-3,"")</f>
        <v/>
      </c>
      <c r="E17" s="2" t="str">
        <f>IF(Data!E17&gt;0,Data!E17-3,"")</f>
        <v/>
      </c>
      <c r="F17" s="2" t="str">
        <f>IF(Data!F17&gt;0,Data!F17-3,"")</f>
        <v/>
      </c>
      <c r="G17" s="2" t="str">
        <f>IF(Data!G17&gt;0,Data!G17-3,"")</f>
        <v/>
      </c>
      <c r="H17" s="2" t="str">
        <f>IF(Data!H17&gt;0,Data!H17-4,"")</f>
        <v/>
      </c>
      <c r="K17" s="9" t="str">
        <f t="shared" si="0"/>
        <v/>
      </c>
      <c r="L17" s="9" t="str">
        <f t="shared" si="1"/>
        <v/>
      </c>
      <c r="M17" s="9" t="str">
        <f t="shared" si="2"/>
        <v/>
      </c>
    </row>
    <row r="18" spans="1:13" x14ac:dyDescent="0.25">
      <c r="A18" s="2" t="str">
        <f>IF(Data!A18&gt;0,Data!A18-3,"")</f>
        <v/>
      </c>
      <c r="B18" s="2" t="str">
        <f>IF(Data!B18&gt;0,Data!B18-3,"")</f>
        <v/>
      </c>
      <c r="C18" s="2" t="str">
        <f>IF(Data!C18&gt;0,Data!C18-3,"")</f>
        <v/>
      </c>
      <c r="D18" s="2" t="str">
        <f>IF(Data!D18&gt;0,Data!D18-3,"")</f>
        <v/>
      </c>
      <c r="E18" s="2" t="str">
        <f>IF(Data!E18&gt;0,Data!E18-3,"")</f>
        <v/>
      </c>
      <c r="F18" s="2" t="str">
        <f>IF(Data!F18&gt;0,Data!F18-3,"")</f>
        <v/>
      </c>
      <c r="G18" s="2" t="str">
        <f>IF(Data!G18&gt;0,Data!G18-3,"")</f>
        <v/>
      </c>
      <c r="H18" s="2" t="str">
        <f>IF(Data!H18&gt;0,Data!H18-4,"")</f>
        <v/>
      </c>
      <c r="K18" s="9" t="str">
        <f t="shared" si="0"/>
        <v/>
      </c>
      <c r="L18" s="9" t="str">
        <f t="shared" si="1"/>
        <v/>
      </c>
      <c r="M18" s="9" t="str">
        <f t="shared" si="2"/>
        <v/>
      </c>
    </row>
    <row r="19" spans="1:13" x14ac:dyDescent="0.25">
      <c r="A19" s="2" t="str">
        <f>IF(Data!A19&gt;0,Data!A19-3,"")</f>
        <v/>
      </c>
      <c r="B19" s="2" t="str">
        <f>IF(Data!B19&gt;0,Data!B19-3,"")</f>
        <v/>
      </c>
      <c r="C19" s="2" t="str">
        <f>IF(Data!C19&gt;0,Data!C19-3,"")</f>
        <v/>
      </c>
      <c r="D19" s="2" t="str">
        <f>IF(Data!D19&gt;0,Data!D19-3,"")</f>
        <v/>
      </c>
      <c r="E19" s="2" t="str">
        <f>IF(Data!E19&gt;0,Data!E19-3,"")</f>
        <v/>
      </c>
      <c r="F19" s="2" t="str">
        <f>IF(Data!F19&gt;0,Data!F19-3,"")</f>
        <v/>
      </c>
      <c r="G19" s="2" t="str">
        <f>IF(Data!G19&gt;0,Data!G19-3,"")</f>
        <v/>
      </c>
      <c r="H19" s="2" t="str">
        <f>IF(Data!H19&gt;0,Data!H19-4,"")</f>
        <v/>
      </c>
      <c r="K19" s="9" t="str">
        <f t="shared" si="0"/>
        <v/>
      </c>
      <c r="L19" s="9" t="str">
        <f t="shared" si="1"/>
        <v/>
      </c>
      <c r="M19" s="9" t="str">
        <f t="shared" si="2"/>
        <v/>
      </c>
    </row>
    <row r="20" spans="1:13" x14ac:dyDescent="0.25">
      <c r="A20" s="2" t="str">
        <f>IF(Data!A20&gt;0,Data!A20-3,"")</f>
        <v/>
      </c>
      <c r="B20" s="2" t="str">
        <f>IF(Data!B20&gt;0,Data!B20-3,"")</f>
        <v/>
      </c>
      <c r="C20" s="2" t="str">
        <f>IF(Data!C20&gt;0,Data!C20-3,"")</f>
        <v/>
      </c>
      <c r="D20" s="2" t="str">
        <f>IF(Data!D20&gt;0,Data!D20-3,"")</f>
        <v/>
      </c>
      <c r="E20" s="2" t="str">
        <f>IF(Data!E20&gt;0,Data!E20-3,"")</f>
        <v/>
      </c>
      <c r="F20" s="2" t="str">
        <f>IF(Data!F20&gt;0,Data!F20-3,"")</f>
        <v/>
      </c>
      <c r="G20" s="2" t="str">
        <f>IF(Data!G20&gt;0,Data!G20-3,"")</f>
        <v/>
      </c>
      <c r="H20" s="2" t="str">
        <f>IF(Data!H20&gt;0,Data!H20-4,"")</f>
        <v/>
      </c>
      <c r="K20" s="9" t="str">
        <f t="shared" si="0"/>
        <v/>
      </c>
      <c r="L20" s="9" t="str">
        <f t="shared" si="1"/>
        <v/>
      </c>
      <c r="M20" s="9" t="str">
        <f t="shared" si="2"/>
        <v/>
      </c>
    </row>
    <row r="21" spans="1:13" x14ac:dyDescent="0.25">
      <c r="A21" s="2" t="str">
        <f>IF(Data!A21&gt;0,Data!A21-3,"")</f>
        <v/>
      </c>
      <c r="B21" s="2" t="str">
        <f>IF(Data!B21&gt;0,Data!B21-3,"")</f>
        <v/>
      </c>
      <c r="C21" s="2" t="str">
        <f>IF(Data!C21&gt;0,Data!C21-3,"")</f>
        <v/>
      </c>
      <c r="D21" s="2" t="str">
        <f>IF(Data!D21&gt;0,Data!D21-3,"")</f>
        <v/>
      </c>
      <c r="E21" s="2" t="str">
        <f>IF(Data!E21&gt;0,Data!E21-3,"")</f>
        <v/>
      </c>
      <c r="F21" s="2" t="str">
        <f>IF(Data!F21&gt;0,Data!F21-3,"")</f>
        <v/>
      </c>
      <c r="G21" s="2" t="str">
        <f>IF(Data!G21&gt;0,Data!G21-3,"")</f>
        <v/>
      </c>
      <c r="H21" s="2" t="str">
        <f>IF(Data!H21&gt;0,Data!H21-4,"")</f>
        <v/>
      </c>
      <c r="K21" s="9" t="str">
        <f t="shared" si="0"/>
        <v/>
      </c>
      <c r="L21" s="9" t="str">
        <f t="shared" si="1"/>
        <v/>
      </c>
      <c r="M21" s="9" t="str">
        <f t="shared" si="2"/>
        <v/>
      </c>
    </row>
    <row r="22" spans="1:13" x14ac:dyDescent="0.25">
      <c r="A22" s="2" t="str">
        <f>IF(Data!A22&gt;0,Data!A22-3,"")</f>
        <v/>
      </c>
      <c r="B22" s="2" t="str">
        <f>IF(Data!B22&gt;0,Data!B22-3,"")</f>
        <v/>
      </c>
      <c r="C22" s="2" t="str">
        <f>IF(Data!C22&gt;0,Data!C22-3,"")</f>
        <v/>
      </c>
      <c r="D22" s="2" t="str">
        <f>IF(Data!D22&gt;0,Data!D22-3,"")</f>
        <v/>
      </c>
      <c r="E22" s="2" t="str">
        <f>IF(Data!E22&gt;0,Data!E22-3,"")</f>
        <v/>
      </c>
      <c r="F22" s="2" t="str">
        <f>IF(Data!F22&gt;0,Data!F22-3,"")</f>
        <v/>
      </c>
      <c r="G22" s="2" t="str">
        <f>IF(Data!G22&gt;0,Data!G22-3,"")</f>
        <v/>
      </c>
      <c r="H22" s="2" t="str">
        <f>IF(Data!H22&gt;0,Data!H22-4,"")</f>
        <v/>
      </c>
      <c r="K22" s="9" t="str">
        <f t="shared" si="0"/>
        <v/>
      </c>
      <c r="L22" s="9" t="str">
        <f t="shared" si="1"/>
        <v/>
      </c>
      <c r="M22" s="9" t="str">
        <f t="shared" si="2"/>
        <v/>
      </c>
    </row>
    <row r="23" spans="1:13" x14ac:dyDescent="0.25">
      <c r="A23" s="2" t="str">
        <f>IF(Data!A23&gt;0,Data!A23-3,"")</f>
        <v/>
      </c>
      <c r="B23" s="2" t="str">
        <f>IF(Data!B23&gt;0,Data!B23-3,"")</f>
        <v/>
      </c>
      <c r="C23" s="2" t="str">
        <f>IF(Data!C23&gt;0,Data!C23-3,"")</f>
        <v/>
      </c>
      <c r="D23" s="2" t="str">
        <f>IF(Data!D23&gt;0,Data!D23-3,"")</f>
        <v/>
      </c>
      <c r="E23" s="2" t="str">
        <f>IF(Data!E23&gt;0,Data!E23-3,"")</f>
        <v/>
      </c>
      <c r="F23" s="2" t="str">
        <f>IF(Data!F23&gt;0,Data!F23-3,"")</f>
        <v/>
      </c>
      <c r="G23" s="2" t="str">
        <f>IF(Data!G23&gt;0,Data!G23-3,"")</f>
        <v/>
      </c>
      <c r="H23" s="2" t="str">
        <f>IF(Data!H23&gt;0,Data!H23-4,"")</f>
        <v/>
      </c>
      <c r="K23" s="9" t="str">
        <f t="shared" si="0"/>
        <v/>
      </c>
      <c r="L23" s="9" t="str">
        <f t="shared" si="1"/>
        <v/>
      </c>
      <c r="M23" s="9" t="str">
        <f t="shared" si="2"/>
        <v/>
      </c>
    </row>
    <row r="24" spans="1:13" x14ac:dyDescent="0.25">
      <c r="A24" s="2" t="str">
        <f>IF(Data!A24&gt;0,Data!A24-3,"")</f>
        <v/>
      </c>
      <c r="B24" s="2" t="str">
        <f>IF(Data!B24&gt;0,Data!B24-3,"")</f>
        <v/>
      </c>
      <c r="C24" s="2" t="str">
        <f>IF(Data!C24&gt;0,Data!C24-3,"")</f>
        <v/>
      </c>
      <c r="D24" s="2" t="str">
        <f>IF(Data!D24&gt;0,Data!D24-3,"")</f>
        <v/>
      </c>
      <c r="E24" s="2" t="str">
        <f>IF(Data!E24&gt;0,Data!E24-3,"")</f>
        <v/>
      </c>
      <c r="F24" s="2" t="str">
        <f>IF(Data!F24&gt;0,Data!F24-3,"")</f>
        <v/>
      </c>
      <c r="G24" s="2" t="str">
        <f>IF(Data!G24&gt;0,Data!G24-3,"")</f>
        <v/>
      </c>
      <c r="H24" s="2" t="str">
        <f>IF(Data!H24&gt;0,Data!H24-4,"")</f>
        <v/>
      </c>
      <c r="K24" s="9" t="str">
        <f t="shared" si="0"/>
        <v/>
      </c>
      <c r="L24" s="9" t="str">
        <f t="shared" si="1"/>
        <v/>
      </c>
      <c r="M24" s="9" t="str">
        <f t="shared" si="2"/>
        <v/>
      </c>
    </row>
    <row r="25" spans="1:13" x14ac:dyDescent="0.25">
      <c r="A25" s="2" t="str">
        <f>IF(Data!A25&gt;0,Data!A25-3,"")</f>
        <v/>
      </c>
      <c r="B25" s="2" t="str">
        <f>IF(Data!B25&gt;0,Data!B25-3,"")</f>
        <v/>
      </c>
      <c r="C25" s="2" t="str">
        <f>IF(Data!C25&gt;0,Data!C25-3,"")</f>
        <v/>
      </c>
      <c r="D25" s="2" t="str">
        <f>IF(Data!D25&gt;0,Data!D25-3,"")</f>
        <v/>
      </c>
      <c r="E25" s="2" t="str">
        <f>IF(Data!E25&gt;0,Data!E25-3,"")</f>
        <v/>
      </c>
      <c r="F25" s="2" t="str">
        <f>IF(Data!F25&gt;0,Data!F25-3,"")</f>
        <v/>
      </c>
      <c r="G25" s="2" t="str">
        <f>IF(Data!G25&gt;0,Data!G25-3,"")</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2" workbookViewId="0">
      <selection activeCell="N20" sqref="N20"/>
    </sheetView>
  </sheetViews>
  <sheetFormatPr baseColWidth="10" defaultColWidth="9.140625" defaultRowHeight="15" x14ac:dyDescent="0.25"/>
  <cols>
    <col min="1" max="1" width="23.8554687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10.45" customHeight="1" x14ac:dyDescent="0.25">
      <c r="A1" s="62" t="s">
        <v>415</v>
      </c>
      <c r="B1" s="63"/>
      <c r="C1" s="63"/>
      <c r="D1" s="63"/>
      <c r="E1" s="63"/>
      <c r="F1" s="63"/>
      <c r="G1" s="63"/>
      <c r="H1" s="63"/>
      <c r="I1" s="63"/>
      <c r="J1" s="63"/>
      <c r="K1" s="63"/>
      <c r="L1" s="63"/>
      <c r="M1" s="63"/>
      <c r="N1" s="63"/>
    </row>
    <row r="3" spans="1:18" x14ac:dyDescent="0.25">
      <c r="A3" s="3" t="s">
        <v>1</v>
      </c>
      <c r="B3" s="5" t="s">
        <v>21</v>
      </c>
      <c r="C3" s="5" t="s">
        <v>22</v>
      </c>
      <c r="D3" s="5" t="s">
        <v>23</v>
      </c>
      <c r="E3" s="5" t="s">
        <v>24</v>
      </c>
      <c r="F3" s="3" t="s">
        <v>413</v>
      </c>
      <c r="G3" s="3" t="s">
        <v>414</v>
      </c>
      <c r="H3" s="5" t="s">
        <v>25</v>
      </c>
      <c r="I3" s="2"/>
      <c r="K3" s="64" t="s">
        <v>412</v>
      </c>
      <c r="L3" s="64"/>
    </row>
    <row r="4" spans="1:18" x14ac:dyDescent="0.25">
      <c r="A4" s="4">
        <v>1</v>
      </c>
      <c r="B4" s="6">
        <f>AVERAGE(DT!A4:A1004)</f>
        <v>1.375</v>
      </c>
      <c r="C4" s="6">
        <f>VAR(DT!A4:A1004)</f>
        <v>0.8392857142857143</v>
      </c>
      <c r="D4" s="6">
        <f>SQRT(C4)</f>
        <v>0.91612538131290433</v>
      </c>
      <c r="E4" s="7">
        <f>COUNTA(Data!A4:A1000)</f>
        <v>8</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1.3125</v>
      </c>
      <c r="R4" s="8"/>
    </row>
    <row r="5" spans="1:18" x14ac:dyDescent="0.25">
      <c r="A5" s="4">
        <v>2</v>
      </c>
      <c r="B5" s="6">
        <f>AVERAGE(DT!B4:B1004)</f>
        <v>1.25</v>
      </c>
      <c r="C5" s="6">
        <f>VAR(DT!B4:B1004)</f>
        <v>0.7857142857142857</v>
      </c>
      <c r="D5" s="6">
        <f t="shared" ref="D5:D10" si="0">SQRT(C5)</f>
        <v>0.88640526042791834</v>
      </c>
      <c r="E5" s="7">
        <f>COUNTA(Data!B4:B1000)</f>
        <v>8</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0.83333333333333337</v>
      </c>
    </row>
    <row r="6" spans="1:18" x14ac:dyDescent="0.25">
      <c r="A6" s="4">
        <v>3</v>
      </c>
      <c r="B6" s="6">
        <f>AVERAGE(DT!C4:C1004)</f>
        <v>1.5</v>
      </c>
      <c r="C6" s="6">
        <f>VAR(DT!C4:C1004)</f>
        <v>0.2857142857142857</v>
      </c>
      <c r="D6" s="6">
        <f t="shared" si="0"/>
        <v>0.53452248382484879</v>
      </c>
      <c r="E6" s="7">
        <f>COUNTA(Data!C4:C1000)</f>
        <v>8</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1.1071428571428572</v>
      </c>
    </row>
    <row r="7" spans="1:18" x14ac:dyDescent="0.25">
      <c r="A7" s="4">
        <v>4</v>
      </c>
      <c r="B7" s="6">
        <f>AVERAGE(DT!D4:D1004)</f>
        <v>1.125</v>
      </c>
      <c r="C7" s="6">
        <f>VAR(DT!D4:D1004)</f>
        <v>0.6964285714285714</v>
      </c>
      <c r="D7" s="6">
        <f t="shared" si="0"/>
        <v>0.83452296039628016</v>
      </c>
      <c r="E7" s="7">
        <f>COUNTA(Data!D4:D1000)</f>
        <v>8</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0.875</v>
      </c>
      <c r="C8" s="6">
        <f>VAR(DT!E4:E1004)</f>
        <v>1.8392857142857142</v>
      </c>
      <c r="D8" s="6">
        <f t="shared" si="0"/>
        <v>1.3562026818605375</v>
      </c>
      <c r="E8" s="7">
        <f>COUNTA(Data!E4:E1000)</f>
        <v>8</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1.125</v>
      </c>
      <c r="C9" s="6">
        <f>VAR(DT!F4:F1004)</f>
        <v>1.2678571428571428</v>
      </c>
      <c r="D9" s="6">
        <f t="shared" si="0"/>
        <v>1.1259916264596033</v>
      </c>
      <c r="E9" s="7">
        <f>COUNTA(Data!F4:F1000)</f>
        <v>8</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0.5</v>
      </c>
      <c r="C10" s="6">
        <f>VAR(DT!G4:G1004)</f>
        <v>2.8571428571428572</v>
      </c>
      <c r="D10" s="6">
        <f t="shared" si="0"/>
        <v>1.6903085094570331</v>
      </c>
      <c r="E10" s="7">
        <f>COUNTA(Data!G4:G1000)</f>
        <v>8</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c r="B11" s="6"/>
      <c r="C11" s="6"/>
      <c r="D11" s="6"/>
      <c r="E11" s="7"/>
      <c r="F11" s="19"/>
      <c r="G11" s="19"/>
      <c r="H11" s="21"/>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5"/>
      <c r="L27" s="55"/>
      <c r="M27" s="55"/>
      <c r="N27" s="55"/>
      <c r="O27" s="55"/>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7109375" customWidth="1"/>
    <col min="9" max="9" width="18.7109375" customWidth="1"/>
    <col min="13" max="13" width="11.85546875" customWidth="1"/>
  </cols>
  <sheetData>
    <row r="1" spans="1:15" ht="88.5" customHeight="1" x14ac:dyDescent="0.25">
      <c r="A1" s="65" t="s">
        <v>258</v>
      </c>
      <c r="B1" s="66"/>
      <c r="C1" s="66"/>
      <c r="D1" s="66"/>
      <c r="E1" s="66"/>
      <c r="F1" s="66"/>
      <c r="G1" s="66"/>
      <c r="H1" s="66"/>
      <c r="I1" s="66"/>
      <c r="J1" s="66"/>
      <c r="K1" s="66"/>
      <c r="L1" s="66"/>
      <c r="M1" s="66"/>
      <c r="N1" s="66"/>
      <c r="O1" s="66"/>
    </row>
    <row r="3" spans="1:15" x14ac:dyDescent="0.25">
      <c r="A3" s="64" t="s">
        <v>29</v>
      </c>
      <c r="B3" s="64"/>
      <c r="C3" s="64"/>
      <c r="D3" s="64"/>
      <c r="E3" s="64"/>
      <c r="F3" s="64"/>
      <c r="G3" s="64"/>
      <c r="I3" s="64" t="s">
        <v>26</v>
      </c>
      <c r="J3" s="64"/>
      <c r="K3" s="64"/>
      <c r="L3" s="64"/>
      <c r="M3" s="64"/>
      <c r="N3" s="64"/>
      <c r="O3" s="64"/>
    </row>
    <row r="4" spans="1:15" x14ac:dyDescent="0.25">
      <c r="A4" s="3" t="s">
        <v>1</v>
      </c>
      <c r="B4" s="5" t="s">
        <v>21</v>
      </c>
      <c r="C4" s="5" t="s">
        <v>23</v>
      </c>
      <c r="D4" s="3" t="s">
        <v>2</v>
      </c>
      <c r="E4" s="5" t="s">
        <v>27</v>
      </c>
      <c r="F4" s="64" t="s">
        <v>28</v>
      </c>
      <c r="G4" s="64"/>
      <c r="I4" s="5" t="s">
        <v>25</v>
      </c>
      <c r="J4" s="3" t="s">
        <v>21</v>
      </c>
      <c r="K4" s="3" t="s">
        <v>23</v>
      </c>
      <c r="L4" s="3" t="s">
        <v>2</v>
      </c>
      <c r="M4" s="5" t="s">
        <v>27</v>
      </c>
      <c r="N4" s="64" t="s">
        <v>28</v>
      </c>
      <c r="O4" s="64"/>
    </row>
    <row r="5" spans="1:15" x14ac:dyDescent="0.25">
      <c r="A5" s="13">
        <v>1</v>
      </c>
      <c r="B5" s="12">
        <f>Results!B4</f>
        <v>1.375</v>
      </c>
      <c r="C5" s="12">
        <f>Results!D4</f>
        <v>0.91612538131290433</v>
      </c>
      <c r="D5" s="7">
        <f>Results!E4</f>
        <v>8</v>
      </c>
      <c r="E5" s="12">
        <f t="shared" ref="E5:E12" si="0">CONFIDENCE(0.05, C5, D5)</f>
        <v>0.63483083477268032</v>
      </c>
      <c r="F5" s="12">
        <f t="shared" ref="F5:F12" si="1">B5-E5</f>
        <v>0.74016916522731968</v>
      </c>
      <c r="G5" s="12">
        <f t="shared" ref="G5:G12" si="2">B5+E5</f>
        <v>2.0098308347726803</v>
      </c>
      <c r="I5" s="11" t="str">
        <f>VLOOKUP(Read_First!B4,Items!A1:S50,18,FALSE)</f>
        <v>Pragmatische Qualität</v>
      </c>
      <c r="J5" s="12">
        <f>AVERAGE(DT!K4:K1004)</f>
        <v>1.3125</v>
      </c>
      <c r="K5" s="12">
        <f>STDEV(DT!K4:K1004)</f>
        <v>0.57863756235784469</v>
      </c>
      <c r="L5" s="7">
        <f>MAX(D5:D12)</f>
        <v>8</v>
      </c>
      <c r="M5" s="12">
        <f t="shared" ref="M5:M7" si="3">CONFIDENCE(0.05, K5, L5)</f>
        <v>0.40096800529205595</v>
      </c>
      <c r="N5" s="12">
        <f t="shared" ref="N5:N7" si="4">J5-M5</f>
        <v>0.9115319947079441</v>
      </c>
      <c r="O5" s="12">
        <f t="shared" ref="O5:O7" si="5">J5+M5</f>
        <v>1.7134680052920559</v>
      </c>
    </row>
    <row r="6" spans="1:15" x14ac:dyDescent="0.25">
      <c r="A6" s="13">
        <v>2</v>
      </c>
      <c r="B6" s="12">
        <f>Results!B5</f>
        <v>1.25</v>
      </c>
      <c r="C6" s="12">
        <f>Results!D5</f>
        <v>0.88640526042791834</v>
      </c>
      <c r="D6" s="7">
        <f>Results!E5</f>
        <v>8</v>
      </c>
      <c r="E6" s="12">
        <f t="shared" si="0"/>
        <v>0.61423622017536195</v>
      </c>
      <c r="F6" s="12">
        <f t="shared" si="1"/>
        <v>0.63576377982463805</v>
      </c>
      <c r="G6" s="12">
        <f t="shared" si="2"/>
        <v>1.8642362201753619</v>
      </c>
      <c r="I6" s="11" t="str">
        <f>VLOOKUP(Read_First!B4,Items!A1:S50,19,FALSE)</f>
        <v>Hedonische Qualität</v>
      </c>
      <c r="J6" s="12">
        <f>AVERAGE(DT!L4:L1004)</f>
        <v>0.83333333333333337</v>
      </c>
      <c r="K6" s="12">
        <f>STDEV(DT!L4:L1004)</f>
        <v>1.3685817012571346</v>
      </c>
      <c r="L6" s="7">
        <f>L5</f>
        <v>8</v>
      </c>
      <c r="M6" s="12">
        <f t="shared" si="3"/>
        <v>0.9483613068536253</v>
      </c>
      <c r="N6" s="12">
        <f t="shared" si="4"/>
        <v>-0.11502797352029193</v>
      </c>
      <c r="O6" s="12">
        <f t="shared" si="5"/>
        <v>1.7816946401869587</v>
      </c>
    </row>
    <row r="7" spans="1:15" x14ac:dyDescent="0.25">
      <c r="A7" s="13">
        <v>3</v>
      </c>
      <c r="B7" s="12">
        <f>Results!B6</f>
        <v>1.5</v>
      </c>
      <c r="C7" s="12">
        <f>Results!D6</f>
        <v>0.53452248382484879</v>
      </c>
      <c r="D7" s="7">
        <f>Results!E6</f>
        <v>8</v>
      </c>
      <c r="E7" s="12">
        <f t="shared" si="0"/>
        <v>0.37039837726687325</v>
      </c>
      <c r="F7" s="12">
        <f t="shared" si="1"/>
        <v>1.1296016227331267</v>
      </c>
      <c r="G7" s="12">
        <f t="shared" si="2"/>
        <v>1.8703983772668733</v>
      </c>
      <c r="I7" s="11" t="s">
        <v>411</v>
      </c>
      <c r="J7" s="12">
        <f>AVERAGE(DT!M4:M1004)</f>
        <v>1.1071428571428572</v>
      </c>
      <c r="K7" s="12">
        <f>STDEV(DT!M4:M1004)</f>
        <v>0.62852504467079529</v>
      </c>
      <c r="L7" s="7">
        <f>L6</f>
        <v>8</v>
      </c>
      <c r="M7" s="12">
        <f t="shared" si="3"/>
        <v>0.4355376315544035</v>
      </c>
      <c r="N7" s="12">
        <f t="shared" si="4"/>
        <v>0.6716052255884537</v>
      </c>
      <c r="O7" s="12">
        <f t="shared" si="5"/>
        <v>1.5426804886972607</v>
      </c>
    </row>
    <row r="8" spans="1:15" x14ac:dyDescent="0.25">
      <c r="A8" s="13">
        <v>4</v>
      </c>
      <c r="B8" s="12">
        <f>Results!B7</f>
        <v>1.125</v>
      </c>
      <c r="C8" s="12">
        <f>Results!D7</f>
        <v>0.83452296039628016</v>
      </c>
      <c r="D8" s="7">
        <f>Results!E7</f>
        <v>8</v>
      </c>
      <c r="E8" s="12">
        <f t="shared" si="0"/>
        <v>0.57828428116040953</v>
      </c>
      <c r="F8" s="12">
        <f t="shared" si="1"/>
        <v>0.54671571883959047</v>
      </c>
      <c r="G8" s="12">
        <f t="shared" si="2"/>
        <v>1.7032842811604096</v>
      </c>
      <c r="I8" s="37"/>
      <c r="J8" s="38"/>
      <c r="K8" s="38"/>
      <c r="L8" s="43"/>
      <c r="M8" s="38"/>
      <c r="N8" s="38"/>
      <c r="O8" s="38"/>
    </row>
    <row r="9" spans="1:15" x14ac:dyDescent="0.25">
      <c r="A9" s="13">
        <v>5</v>
      </c>
      <c r="B9" s="12">
        <f>Results!B8</f>
        <v>0.875</v>
      </c>
      <c r="C9" s="12">
        <f>Results!D8</f>
        <v>1.3562026818605375</v>
      </c>
      <c r="D9" s="7">
        <f>Results!E8</f>
        <v>8</v>
      </c>
      <c r="E9" s="12">
        <f t="shared" si="0"/>
        <v>0.93978324169190386</v>
      </c>
      <c r="F9" s="12">
        <f t="shared" si="1"/>
        <v>-6.4783241691903859E-2</v>
      </c>
      <c r="G9" s="12">
        <f t="shared" si="2"/>
        <v>1.8147832416919039</v>
      </c>
      <c r="I9" s="37"/>
      <c r="J9" s="38"/>
      <c r="K9" s="38"/>
      <c r="L9" s="43"/>
      <c r="M9" s="38"/>
      <c r="N9" s="38"/>
      <c r="O9" s="38"/>
    </row>
    <row r="10" spans="1:15" x14ac:dyDescent="0.25">
      <c r="A10" s="13">
        <v>6</v>
      </c>
      <c r="B10" s="12">
        <f>Results!B9</f>
        <v>1.125</v>
      </c>
      <c r="C10" s="12">
        <f>Results!D9</f>
        <v>1.1259916264596033</v>
      </c>
      <c r="D10" s="7">
        <f>Results!E9</f>
        <v>8</v>
      </c>
      <c r="E10" s="12">
        <f t="shared" si="0"/>
        <v>0.78025805064803888</v>
      </c>
      <c r="F10" s="12">
        <f t="shared" si="1"/>
        <v>0.34474194935196112</v>
      </c>
      <c r="G10" s="12">
        <f t="shared" si="2"/>
        <v>1.905258050648039</v>
      </c>
      <c r="I10" s="20"/>
      <c r="J10" s="38"/>
      <c r="K10" s="38"/>
      <c r="L10" s="43"/>
      <c r="M10" s="38"/>
      <c r="N10" s="38"/>
      <c r="O10" s="38"/>
    </row>
    <row r="11" spans="1:15" x14ac:dyDescent="0.25">
      <c r="A11" s="13">
        <v>7</v>
      </c>
      <c r="B11" s="12">
        <f>Results!B10</f>
        <v>0.5</v>
      </c>
      <c r="C11" s="12">
        <f>Results!D10</f>
        <v>1.6903085094570331</v>
      </c>
      <c r="D11" s="7">
        <f>Results!E10</f>
        <v>8</v>
      </c>
      <c r="E11" s="12">
        <f t="shared" si="0"/>
        <v>1.1713025137936526</v>
      </c>
      <c r="F11" s="12">
        <f t="shared" si="1"/>
        <v>-0.67130251379365258</v>
      </c>
      <c r="G11" s="12">
        <f t="shared" si="2"/>
        <v>1.6713025137936526</v>
      </c>
    </row>
    <row r="12" spans="1:15" x14ac:dyDescent="0.25">
      <c r="A12" s="13">
        <v>8</v>
      </c>
      <c r="B12" s="12">
        <f>Results!B11</f>
        <v>0</v>
      </c>
      <c r="C12" s="12">
        <f>Results!D11</f>
        <v>0</v>
      </c>
      <c r="D12" s="7">
        <f>Results!E11</f>
        <v>0</v>
      </c>
      <c r="E12" s="12" t="e">
        <f t="shared" si="0"/>
        <v>#NUM!</v>
      </c>
      <c r="F12" s="12" t="e">
        <f t="shared" si="1"/>
        <v>#NUM!</v>
      </c>
      <c r="G12" s="12" t="e">
        <f t="shared" si="2"/>
        <v>#NUM!</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137.25" customHeight="1" x14ac:dyDescent="0.25">
      <c r="A1" s="55" t="s">
        <v>259</v>
      </c>
      <c r="B1" s="67"/>
      <c r="C1" s="67"/>
      <c r="D1" s="67"/>
      <c r="E1" s="67"/>
      <c r="F1" s="67"/>
      <c r="G1" s="67"/>
      <c r="H1" s="67"/>
      <c r="I1" s="67"/>
      <c r="J1" s="67"/>
      <c r="K1" s="67"/>
      <c r="L1" s="67"/>
      <c r="M1" s="67"/>
      <c r="N1" s="67"/>
      <c r="O1" s="67"/>
      <c r="P1" s="67"/>
      <c r="Q1" s="67"/>
      <c r="R1" s="67"/>
    </row>
    <row r="3" spans="1:18" x14ac:dyDescent="0.25">
      <c r="D3" s="58" t="str">
        <f>VLOOKUP(Read_First!B4,Items!A1:S50,18,FALSE)</f>
        <v>Pragmatische Qualität</v>
      </c>
      <c r="E3" s="58"/>
      <c r="G3" s="58" t="str">
        <f>VLOOKUP(Read_First!B4,Items!A1:S50,19,FALSE)</f>
        <v>Hedonische Qualität</v>
      </c>
      <c r="H3" s="58"/>
    </row>
    <row r="4" spans="1:18" x14ac:dyDescent="0.25">
      <c r="D4" s="29" t="s">
        <v>0</v>
      </c>
      <c r="E4" s="29" t="s">
        <v>30</v>
      </c>
      <c r="G4" s="29" t="s">
        <v>0</v>
      </c>
      <c r="H4" s="29" t="s">
        <v>30</v>
      </c>
    </row>
    <row r="5" spans="1:18" x14ac:dyDescent="0.25">
      <c r="D5" s="30">
        <v>1.2</v>
      </c>
      <c r="E5" s="31">
        <f>CORREL(DT!A4:A1004,DT!B4:B1004)</f>
        <v>0.74765914512702214</v>
      </c>
      <c r="G5" s="30">
        <v>5.6</v>
      </c>
      <c r="H5" s="31">
        <f>CORREL(DT!E4:E1004,DT!F4:F1004)</f>
        <v>0.94719027883148554</v>
      </c>
    </row>
    <row r="6" spans="1:18" x14ac:dyDescent="0.25">
      <c r="D6" s="30">
        <v>1.3</v>
      </c>
      <c r="E6" s="31">
        <f>CORREL(DT!A4:A1004,DT!C4:C1004)</f>
        <v>-0.14586499149789456</v>
      </c>
      <c r="G6" s="30">
        <v>5.7</v>
      </c>
      <c r="H6" s="31">
        <f>CORREL(DT!E4:E1004,DT!G4:G1004)</f>
        <v>0.96592427691712146</v>
      </c>
    </row>
    <row r="7" spans="1:18" x14ac:dyDescent="0.25">
      <c r="D7" s="30">
        <v>1.4</v>
      </c>
      <c r="E7" s="31">
        <f>CORREL(DT!A4:A1004,DT!D4:D1004)</f>
        <v>0.67735566200722497</v>
      </c>
      <c r="G7" s="30">
        <v>5.8</v>
      </c>
      <c r="H7" s="31" t="e">
        <f>CORREL(DT!E4:E1004,DT!H4:H1004)</f>
        <v>#DIV/0!</v>
      </c>
    </row>
    <row r="8" spans="1:18" x14ac:dyDescent="0.25">
      <c r="D8" s="30">
        <v>2.2999999999999998</v>
      </c>
      <c r="E8" s="31">
        <f>CORREL(DT!B4:B1004,DT!C4:C1004)</f>
        <v>0</v>
      </c>
      <c r="G8" s="30">
        <v>6.7</v>
      </c>
      <c r="H8" s="31">
        <f>CORREL(DT!F4:F1004,DT!G4:G1004)</f>
        <v>0.93823328130100192</v>
      </c>
    </row>
    <row r="9" spans="1:18" x14ac:dyDescent="0.25">
      <c r="D9" s="30">
        <v>2.4</v>
      </c>
      <c r="E9" s="31">
        <f>CORREL(DT!B4:B1004,DT!D4:D1004)</f>
        <v>0.72420682437790129</v>
      </c>
      <c r="G9" s="30">
        <v>6.8</v>
      </c>
      <c r="H9" s="31" t="e">
        <f>CORREL(DT!F4:F1004,DT!H4:H1004)</f>
        <v>#DIV/0!</v>
      </c>
    </row>
    <row r="10" spans="1:18" x14ac:dyDescent="0.25">
      <c r="D10" s="30">
        <v>3.4</v>
      </c>
      <c r="E10" s="31">
        <f>CORREL(DT!C4:C1004,DT!D4:D1004)</f>
        <v>-0.48038446141526137</v>
      </c>
      <c r="G10" s="30">
        <v>7.8</v>
      </c>
      <c r="H10" s="31" t="e">
        <f>CORREL(DT!G4:G1004,DT!H4:H1004)</f>
        <v>#DIV/0!</v>
      </c>
    </row>
    <row r="11" spans="1:18" x14ac:dyDescent="0.25">
      <c r="D11" s="32" t="s">
        <v>263</v>
      </c>
      <c r="E11" s="31">
        <f>AVERAGE(E5:E10)</f>
        <v>0.25382869643316536</v>
      </c>
      <c r="G11" s="32" t="s">
        <v>263</v>
      </c>
      <c r="H11" s="31" t="e">
        <f>AVERAGE(H5:H10)</f>
        <v>#DIV/0!</v>
      </c>
    </row>
    <row r="12" spans="1:18" x14ac:dyDescent="0.25">
      <c r="C12" s="10"/>
      <c r="D12" s="33" t="s">
        <v>3</v>
      </c>
      <c r="E12" s="34">
        <f>(4*E11)/(1+(3*E11))</f>
        <v>0.57639670951726307</v>
      </c>
      <c r="F12" s="10"/>
      <c r="G12" s="33" t="s">
        <v>3</v>
      </c>
      <c r="H12" s="34" t="e">
        <f>(4*H11)/(1+(3*H11))</f>
        <v>#DIV/0!</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84.15" customHeight="1" x14ac:dyDescent="0.25">
      <c r="A1" s="68" t="s">
        <v>695</v>
      </c>
      <c r="B1" s="69"/>
      <c r="C1" s="69"/>
      <c r="D1" s="69"/>
      <c r="E1" s="69"/>
      <c r="F1" s="69"/>
      <c r="G1" s="69"/>
      <c r="H1" s="69"/>
    </row>
    <row r="3" spans="1:8" x14ac:dyDescent="0.25">
      <c r="A3" s="28" t="s">
        <v>25</v>
      </c>
      <c r="B3" s="28" t="s">
        <v>21</v>
      </c>
      <c r="C3" s="28" t="s">
        <v>32</v>
      </c>
      <c r="D3" s="28" t="s">
        <v>33</v>
      </c>
    </row>
    <row r="4" spans="1:8" x14ac:dyDescent="0.25">
      <c r="A4" s="16" t="str">
        <f>VLOOKUP(Read_First!B4,Items!A1:S50,18,FALSE)</f>
        <v>Pragmatische Qualität</v>
      </c>
      <c r="B4" s="15">
        <f>Results!L4</f>
        <v>1.3125</v>
      </c>
      <c r="C4" s="14" t="str">
        <f>IF(B4&gt;E32,"Excellent",IF(B4&gt;D32,"Good",IF(B4&gt;C32,"Above average",IF(B4&gt;B32,"Below average","Bad"))))</f>
        <v>Above average</v>
      </c>
      <c r="D4"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25">
      <c r="A5" s="16" t="str">
        <f>VLOOKUP(Read_First!B4,Items!A1:S50,19,FALSE)</f>
        <v>Hedonische Qualität</v>
      </c>
      <c r="B5" s="15">
        <f>Results!L5</f>
        <v>0.83333333333333337</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25">
      <c r="A6" s="16" t="s">
        <v>411</v>
      </c>
      <c r="B6" s="39">
        <f>Results!L6</f>
        <v>1.1071428571428572</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25">
      <c r="A24" s="70" t="s">
        <v>260</v>
      </c>
      <c r="B24" s="70"/>
      <c r="C24" s="70"/>
      <c r="D24" s="70"/>
      <c r="E24" s="70"/>
      <c r="F24" s="70"/>
      <c r="G24" s="70"/>
      <c r="H24" s="70"/>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1.3125</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0.83333333333333337</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1.1071428571428572</v>
      </c>
    </row>
    <row r="30" spans="1:8" x14ac:dyDescent="0.25">
      <c r="A30" s="70" t="s">
        <v>668</v>
      </c>
      <c r="B30" s="70"/>
      <c r="C30" s="70"/>
      <c r="D30" s="70"/>
      <c r="E30" s="70"/>
    </row>
    <row r="31" spans="1:8" x14ac:dyDescent="0.25">
      <c r="A31" s="14" t="s">
        <v>25</v>
      </c>
      <c r="B31" s="45">
        <v>0.25</v>
      </c>
      <c r="C31" s="45">
        <v>0.5</v>
      </c>
      <c r="D31" s="45">
        <v>0.75</v>
      </c>
      <c r="E31" s="45">
        <v>0.9</v>
      </c>
    </row>
    <row r="32" spans="1:8" x14ac:dyDescent="0.25">
      <c r="A32" s="14" t="s">
        <v>666</v>
      </c>
      <c r="B32">
        <v>0.72</v>
      </c>
      <c r="C32">
        <v>1.17</v>
      </c>
      <c r="D32">
        <v>1.55</v>
      </c>
      <c r="E32">
        <v>1.74</v>
      </c>
    </row>
    <row r="33" spans="1:5" x14ac:dyDescent="0.25">
      <c r="A33" s="14" t="s">
        <v>667</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7109375" style="2" customWidth="1"/>
    <col min="11" max="12" width="18.7109375" style="2" customWidth="1"/>
    <col min="13" max="13" width="9.140625" style="2"/>
    <col min="15" max="15" width="18.28515625" style="4" customWidth="1"/>
    <col min="16" max="16" width="16" style="4" customWidth="1"/>
  </cols>
  <sheetData>
    <row r="1" spans="1:16" ht="184.9" customHeight="1" x14ac:dyDescent="0.25">
      <c r="A1" s="71" t="s">
        <v>700</v>
      </c>
      <c r="B1" s="72"/>
      <c r="C1" s="72"/>
      <c r="D1" s="72"/>
      <c r="E1" s="72"/>
      <c r="F1" s="72"/>
      <c r="G1" s="72"/>
      <c r="H1" s="72"/>
      <c r="I1" s="72"/>
      <c r="J1" s="72"/>
      <c r="K1" s="72"/>
      <c r="L1" s="72"/>
      <c r="M1" s="73"/>
      <c r="O1" s="15"/>
      <c r="P1" s="15"/>
    </row>
    <row r="2" spans="1:16" x14ac:dyDescent="0.25">
      <c r="A2" s="58" t="s">
        <v>0</v>
      </c>
      <c r="B2" s="58"/>
      <c r="C2" s="58"/>
      <c r="D2" s="58"/>
      <c r="E2" s="58"/>
      <c r="F2" s="58"/>
      <c r="G2" s="58"/>
      <c r="H2" s="58"/>
      <c r="K2" s="58" t="s">
        <v>261</v>
      </c>
      <c r="L2" s="58"/>
      <c r="M2" s="58"/>
      <c r="O2" s="74" t="s">
        <v>696</v>
      </c>
      <c r="P2" s="74"/>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697</v>
      </c>
      <c r="P3" s="35" t="s">
        <v>699</v>
      </c>
    </row>
    <row r="4" spans="1:16" x14ac:dyDescent="0.25">
      <c r="A4" s="2">
        <f>IF(Data!A4&gt;0,Data!A4-4,"")</f>
        <v>0</v>
      </c>
      <c r="B4" s="2">
        <f>IF(Data!B4&gt;0,Data!B4-4,"")</f>
        <v>-1</v>
      </c>
      <c r="C4" s="2">
        <f>IF(Data!C4&gt;0,Data!C4-4,"")</f>
        <v>1</v>
      </c>
      <c r="D4" s="2">
        <f>IF(Data!D4&gt;0,Data!D4-4,"")</f>
        <v>-1</v>
      </c>
      <c r="E4" s="2">
        <f>IF(Data!E4&gt;0,Data!E4-4,"")</f>
        <v>1</v>
      </c>
      <c r="F4" s="2">
        <f>IF(Data!F4&gt;0,Data!F4-4,"")</f>
        <v>1</v>
      </c>
      <c r="G4" s="2">
        <f>IF(Data!G4&gt;0,Data!G4-4,"")</f>
        <v>0</v>
      </c>
      <c r="H4" s="2" t="str">
        <f>IF(Data!H4&gt;0,Data!H4-4,"")</f>
        <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3</v>
      </c>
      <c r="P4" s="4" t="str">
        <f>IF(COUNTIF(Data!A4:H4,4)=8,"Remove","")</f>
        <v/>
      </c>
    </row>
    <row r="5" spans="1:16" x14ac:dyDescent="0.25">
      <c r="A5" s="2">
        <f>IF(Data!A5&gt;0,Data!A5-4,"")</f>
        <v>1</v>
      </c>
      <c r="B5" s="2">
        <f>IF(Data!B5&gt;0,Data!B5-4,"")</f>
        <v>1</v>
      </c>
      <c r="C5" s="2">
        <f>IF(Data!C5&gt;0,Data!C5-4,"")</f>
        <v>1</v>
      </c>
      <c r="D5" s="2">
        <f>IF(Data!D5&gt;0,Data!D5-4,"")</f>
        <v>1</v>
      </c>
      <c r="E5" s="2">
        <f>IF(Data!E5&gt;0,Data!E5-4,"")</f>
        <v>1</v>
      </c>
      <c r="F5" s="2">
        <f>IF(Data!F5&gt;0,Data!F5-4,"")</f>
        <v>1</v>
      </c>
      <c r="G5" s="2">
        <f>IF(Data!G5&gt;0,Data!G5-4,"")</f>
        <v>1</v>
      </c>
      <c r="H5" s="2" t="str">
        <f>IF(Data!H5&gt;0,Data!H5-4,"")</f>
        <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7</v>
      </c>
      <c r="P5" s="4" t="str">
        <f>IF(COUNTIF(Data!A5:H5,4)=8,"Remove","")</f>
        <v/>
      </c>
    </row>
    <row r="6" spans="1:16" x14ac:dyDescent="0.25">
      <c r="A6" s="2">
        <f>IF(Data!A6&gt;0,Data!A6-4,"")</f>
        <v>1</v>
      </c>
      <c r="B6" s="2">
        <f>IF(Data!B6&gt;0,Data!B6-4,"")</f>
        <v>1</v>
      </c>
      <c r="C6" s="2">
        <f>IF(Data!C6&gt;0,Data!C6-4,"")</f>
        <v>0</v>
      </c>
      <c r="D6" s="2">
        <f>IF(Data!D6&gt;0,Data!D6-4,"")</f>
        <v>1</v>
      </c>
      <c r="E6" s="2">
        <f>IF(Data!E6&gt;0,Data!E6-4,"")</f>
        <v>-2</v>
      </c>
      <c r="F6" s="2">
        <f>IF(Data!F6&gt;0,Data!F6-4,"")</f>
        <v>-1</v>
      </c>
      <c r="G6" s="2">
        <f>IF(Data!G6&gt;0,Data!G6-4,"")</f>
        <v>-3</v>
      </c>
      <c r="H6" s="2" t="str">
        <f>IF(Data!H6&gt;0,Data!H6-4,"")</f>
        <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1</v>
      </c>
      <c r="B7" s="2">
        <f>IF(Data!B7&gt;0,Data!B7-4,"")</f>
        <v>1</v>
      </c>
      <c r="C7" s="2">
        <f>IF(Data!C7&gt;0,Data!C7-4,"")</f>
        <v>1</v>
      </c>
      <c r="D7" s="2">
        <f>IF(Data!D7&gt;0,Data!D7-4,"")</f>
        <v>0</v>
      </c>
      <c r="E7" s="2">
        <f>IF(Data!E7&gt;0,Data!E7-4,"")</f>
        <v>1</v>
      </c>
      <c r="F7" s="2">
        <f>IF(Data!F7&gt;0,Data!F7-4,"")</f>
        <v>1</v>
      </c>
      <c r="G7" s="2">
        <f>IF(Data!G7&gt;0,Data!G7-4,"")</f>
        <v>1</v>
      </c>
      <c r="H7" s="2" t="str">
        <f>IF(Data!H7&gt;0,Data!H7-4,"")</f>
        <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6</v>
      </c>
      <c r="P7" s="4" t="str">
        <f>IF(COUNTIF(Data!A7:H7,4)=8,"Remove","")</f>
        <v/>
      </c>
    </row>
    <row r="8" spans="1:16" x14ac:dyDescent="0.25">
      <c r="A8" s="2">
        <f>IF(Data!A8&gt;0,Data!A8-4,"")</f>
        <v>1</v>
      </c>
      <c r="B8" s="2">
        <f>IF(Data!B8&gt;0,Data!B8-4,"")</f>
        <v>0</v>
      </c>
      <c r="C8" s="2">
        <f>IF(Data!C8&gt;0,Data!C8-4,"")</f>
        <v>0</v>
      </c>
      <c r="D8" s="2">
        <f>IF(Data!D8&gt;0,Data!D8-4,"")</f>
        <v>0</v>
      </c>
      <c r="E8" s="2">
        <f>IF(Data!E8&gt;0,Data!E8-4,"")</f>
        <v>1</v>
      </c>
      <c r="F8" s="2">
        <f>IF(Data!F8&gt;0,Data!F8-4,"")</f>
        <v>1</v>
      </c>
      <c r="G8" s="2">
        <f>IF(Data!G8&gt;0,Data!G8-4,"")</f>
        <v>1</v>
      </c>
      <c r="H8" s="2" t="str">
        <f>IF(Data!H8&gt;0,Data!H8-4,"")</f>
        <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25">
      <c r="A9" s="2">
        <f>IF(Data!A9&gt;0,Data!A9-4,"")</f>
        <v>-1</v>
      </c>
      <c r="B9" s="2">
        <f>IF(Data!B9&gt;0,Data!B9-4,"")</f>
        <v>-1</v>
      </c>
      <c r="C9" s="2">
        <f>IF(Data!C9&gt;0,Data!C9-4,"")</f>
        <v>0</v>
      </c>
      <c r="D9" s="2">
        <f>IF(Data!D9&gt;0,Data!D9-4,"")</f>
        <v>0</v>
      </c>
      <c r="E9" s="2">
        <f>IF(Data!E9&gt;0,Data!E9-4,"")</f>
        <v>0</v>
      </c>
      <c r="F9" s="2">
        <f>IF(Data!F9&gt;0,Data!F9-4,"")</f>
        <v>0</v>
      </c>
      <c r="G9" s="2">
        <f>IF(Data!G9&gt;0,Data!G9-4,"")</f>
        <v>0</v>
      </c>
      <c r="H9" s="2" t="str">
        <f>IF(Data!H9&gt;0,Data!H9-4,"")</f>
        <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5</v>
      </c>
      <c r="P9" s="4" t="str">
        <f>IF(COUNTIF(Data!A9:H9,4)=8,"Remove","")</f>
        <v/>
      </c>
    </row>
    <row r="10" spans="1:16" x14ac:dyDescent="0.25">
      <c r="A10" s="2">
        <f>IF(Data!A10&gt;0,Data!A10-4,"")</f>
        <v>-1</v>
      </c>
      <c r="B10" s="2">
        <f>IF(Data!B10&gt;0,Data!B10-4,"")</f>
        <v>0</v>
      </c>
      <c r="C10" s="2">
        <f>IF(Data!C10&gt;0,Data!C10-4,"")</f>
        <v>1</v>
      </c>
      <c r="D10" s="2">
        <f>IF(Data!D10&gt;0,Data!D10-4,"")</f>
        <v>-1</v>
      </c>
      <c r="E10" s="2">
        <f>IF(Data!E10&gt;0,Data!E10-4,"")</f>
        <v>-1</v>
      </c>
      <c r="F10" s="2">
        <f>IF(Data!F10&gt;0,Data!F10-4,"")</f>
        <v>0</v>
      </c>
      <c r="G10" s="2">
        <f>IF(Data!G10&gt;0,Data!G10-4,"")</f>
        <v>-1</v>
      </c>
      <c r="H10" s="2" t="str">
        <f>IF(Data!H10&gt;0,Data!H10-4,"")</f>
        <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25">
      <c r="A11" s="2">
        <f>IF(Data!A11&gt;0,Data!A11-4,"")</f>
        <v>1</v>
      </c>
      <c r="B11" s="2">
        <f>IF(Data!B11&gt;0,Data!B11-4,"")</f>
        <v>1</v>
      </c>
      <c r="C11" s="2">
        <f>IF(Data!C11&gt;0,Data!C11-4,"")</f>
        <v>0</v>
      </c>
      <c r="D11" s="2">
        <f>IF(Data!D11&gt;0,Data!D11-4,"")</f>
        <v>1</v>
      </c>
      <c r="E11" s="2">
        <f>IF(Data!E11&gt;0,Data!E11-4,"")</f>
        <v>-2</v>
      </c>
      <c r="F11" s="2">
        <f>IF(Data!F11&gt;0,Data!F11-4,"")</f>
        <v>-2</v>
      </c>
      <c r="G11" s="2">
        <f>IF(Data!G11&gt;0,Data!G11-4,"")</f>
        <v>-3</v>
      </c>
      <c r="H11" s="2" t="str">
        <f>IF(Data!H11&gt;0,Data!H11-4,"")</f>
        <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G8" workbookViewId="0">
      <selection activeCell="Q25" sqref="Q25"/>
    </sheetView>
  </sheetViews>
  <sheetFormatPr baseColWidth="10" defaultColWidth="9.140625" defaultRowHeight="15" x14ac:dyDescent="0.25"/>
  <cols>
    <col min="1" max="1" width="18.28515625" customWidth="1"/>
    <col min="2" max="17" width="15.7109375" customWidth="1"/>
    <col min="18" max="19" width="18.285156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676</v>
      </c>
      <c r="S9" s="46" t="s">
        <v>677</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680</v>
      </c>
      <c r="O20" t="s">
        <v>681</v>
      </c>
      <c r="P20" s="36" t="s">
        <v>408</v>
      </c>
      <c r="Q20" s="36" t="s">
        <v>409</v>
      </c>
      <c r="R20" t="s">
        <v>678</v>
      </c>
      <c r="S20" t="s">
        <v>679</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720</v>
      </c>
      <c r="C25" t="s">
        <v>496</v>
      </c>
      <c r="D25" t="s">
        <v>507</v>
      </c>
      <c r="E25" t="s">
        <v>44</v>
      </c>
      <c r="F25" t="s">
        <v>497</v>
      </c>
      <c r="G25" t="s">
        <v>721</v>
      </c>
      <c r="H25" t="s">
        <v>722</v>
      </c>
      <c r="I25" t="s">
        <v>723</v>
      </c>
      <c r="J25" t="s">
        <v>727</v>
      </c>
      <c r="K25" t="s">
        <v>724</v>
      </c>
      <c r="L25" t="s">
        <v>498</v>
      </c>
      <c r="M25" t="s">
        <v>725</v>
      </c>
      <c r="N25" t="s">
        <v>728</v>
      </c>
      <c r="O25" t="s">
        <v>726</v>
      </c>
      <c r="P25" t="s">
        <v>504</v>
      </c>
      <c r="Q25" t="s">
        <v>495</v>
      </c>
      <c r="R25" t="s">
        <v>74</v>
      </c>
      <c r="S25" t="s">
        <v>77</v>
      </c>
    </row>
    <row r="26" spans="1:19" x14ac:dyDescent="0.25">
      <c r="A26" t="s">
        <v>499</v>
      </c>
      <c r="B26" t="s">
        <v>505</v>
      </c>
      <c r="C26" t="s">
        <v>506</v>
      </c>
      <c r="D26" t="s">
        <v>507</v>
      </c>
      <c r="E26" t="s">
        <v>44</v>
      </c>
      <c r="F26" t="s">
        <v>509</v>
      </c>
      <c r="G26" t="s">
        <v>508</v>
      </c>
      <c r="H26" t="s">
        <v>493</v>
      </c>
      <c r="I26" t="s">
        <v>500</v>
      </c>
      <c r="J26" t="s">
        <v>501</v>
      </c>
      <c r="K26" t="s">
        <v>502</v>
      </c>
      <c r="L26" t="s">
        <v>510</v>
      </c>
      <c r="M26" t="s">
        <v>511</v>
      </c>
      <c r="N26" t="s">
        <v>494</v>
      </c>
      <c r="O26" t="s">
        <v>503</v>
      </c>
      <c r="P26" t="s">
        <v>504</v>
      </c>
      <c r="Q26" t="s">
        <v>495</v>
      </c>
      <c r="R26" t="s">
        <v>74</v>
      </c>
      <c r="S26" t="s">
        <v>77</v>
      </c>
    </row>
    <row r="27" spans="1:19" x14ac:dyDescent="0.25">
      <c r="A27" t="s">
        <v>512</v>
      </c>
      <c r="B27" t="s">
        <v>521</v>
      </c>
      <c r="C27" t="s">
        <v>522</v>
      </c>
      <c r="D27" t="s">
        <v>523</v>
      </c>
      <c r="E27" t="s">
        <v>524</v>
      </c>
      <c r="F27" t="s">
        <v>526</v>
      </c>
      <c r="G27" t="s">
        <v>525</v>
      </c>
      <c r="H27" t="s">
        <v>513</v>
      </c>
      <c r="I27" t="s">
        <v>514</v>
      </c>
      <c r="J27" t="s">
        <v>515</v>
      </c>
      <c r="K27" t="s">
        <v>516</v>
      </c>
      <c r="L27" t="s">
        <v>527</v>
      </c>
      <c r="M27" t="s">
        <v>528</v>
      </c>
      <c r="N27" t="s">
        <v>517</v>
      </c>
      <c r="O27" t="s">
        <v>518</v>
      </c>
      <c r="P27" t="s">
        <v>520</v>
      </c>
      <c r="Q27" t="s">
        <v>519</v>
      </c>
      <c r="R27" t="s">
        <v>74</v>
      </c>
      <c r="S27" t="s">
        <v>77</v>
      </c>
    </row>
    <row r="28" spans="1:19" x14ac:dyDescent="0.25">
      <c r="A28" t="s">
        <v>529</v>
      </c>
      <c r="B28" t="s">
        <v>538</v>
      </c>
      <c r="C28" t="s">
        <v>539</v>
      </c>
      <c r="D28" t="s">
        <v>540</v>
      </c>
      <c r="E28" t="s">
        <v>541</v>
      </c>
      <c r="F28" t="s">
        <v>543</v>
      </c>
      <c r="G28" t="s">
        <v>542</v>
      </c>
      <c r="H28" t="s">
        <v>530</v>
      </c>
      <c r="I28" t="s">
        <v>531</v>
      </c>
      <c r="J28" t="s">
        <v>532</v>
      </c>
      <c r="K28" t="s">
        <v>533</v>
      </c>
      <c r="L28" t="s">
        <v>544</v>
      </c>
      <c r="M28" t="s">
        <v>545</v>
      </c>
      <c r="N28" t="s">
        <v>534</v>
      </c>
      <c r="O28" t="s">
        <v>535</v>
      </c>
      <c r="P28" t="s">
        <v>537</v>
      </c>
      <c r="Q28" t="s">
        <v>536</v>
      </c>
      <c r="R28" t="s">
        <v>74</v>
      </c>
      <c r="S28" t="s">
        <v>77</v>
      </c>
    </row>
    <row r="29" spans="1:19" x14ac:dyDescent="0.25">
      <c r="A29" t="s">
        <v>546</v>
      </c>
      <c r="B29" t="s">
        <v>682</v>
      </c>
      <c r="C29" t="s">
        <v>683</v>
      </c>
      <c r="D29" t="s">
        <v>684</v>
      </c>
      <c r="E29" t="s">
        <v>685</v>
      </c>
      <c r="F29" t="s">
        <v>686</v>
      </c>
      <c r="G29" t="s">
        <v>687</v>
      </c>
      <c r="H29" t="s">
        <v>556</v>
      </c>
      <c r="I29" t="s">
        <v>688</v>
      </c>
      <c r="J29" t="s">
        <v>305</v>
      </c>
      <c r="K29" t="s">
        <v>689</v>
      </c>
      <c r="L29" t="s">
        <v>690</v>
      </c>
      <c r="M29" t="s">
        <v>301</v>
      </c>
      <c r="N29" t="s">
        <v>548</v>
      </c>
      <c r="O29" t="s">
        <v>310</v>
      </c>
      <c r="P29" t="s">
        <v>691</v>
      </c>
      <c r="Q29" t="s">
        <v>692</v>
      </c>
      <c r="R29" t="s">
        <v>693</v>
      </c>
      <c r="S29" t="s">
        <v>694</v>
      </c>
    </row>
    <row r="30" spans="1:19" x14ac:dyDescent="0.25">
      <c r="A30" t="s">
        <v>555</v>
      </c>
      <c r="B30" t="s">
        <v>551</v>
      </c>
      <c r="C30" t="s">
        <v>552</v>
      </c>
      <c r="D30" t="s">
        <v>553</v>
      </c>
      <c r="E30" t="s">
        <v>554</v>
      </c>
      <c r="F30" t="s">
        <v>562</v>
      </c>
      <c r="G30" t="s">
        <v>561</v>
      </c>
      <c r="H30" t="s">
        <v>556</v>
      </c>
      <c r="I30" t="s">
        <v>557</v>
      </c>
      <c r="J30" t="s">
        <v>558</v>
      </c>
      <c r="K30" t="s">
        <v>547</v>
      </c>
      <c r="L30" t="s">
        <v>563</v>
      </c>
      <c r="M30" t="s">
        <v>564</v>
      </c>
      <c r="N30" t="s">
        <v>559</v>
      </c>
      <c r="O30" t="s">
        <v>560</v>
      </c>
      <c r="P30" t="s">
        <v>550</v>
      </c>
      <c r="Q30" t="s">
        <v>549</v>
      </c>
      <c r="R30" t="s">
        <v>74</v>
      </c>
      <c r="S30" t="s">
        <v>77</v>
      </c>
    </row>
    <row r="31" spans="1:19" x14ac:dyDescent="0.25">
      <c r="A31" t="s">
        <v>565</v>
      </c>
      <c r="B31" t="s">
        <v>574</v>
      </c>
      <c r="C31" t="s">
        <v>575</v>
      </c>
      <c r="D31" t="s">
        <v>576</v>
      </c>
      <c r="E31" t="s">
        <v>577</v>
      </c>
      <c r="F31" t="s">
        <v>579</v>
      </c>
      <c r="G31" t="s">
        <v>578</v>
      </c>
      <c r="H31" t="s">
        <v>566</v>
      </c>
      <c r="I31" t="s">
        <v>567</v>
      </c>
      <c r="J31" t="s">
        <v>568</v>
      </c>
      <c r="K31" t="s">
        <v>569</v>
      </c>
      <c r="L31" t="s">
        <v>580</v>
      </c>
      <c r="M31" t="s">
        <v>581</v>
      </c>
      <c r="N31" t="s">
        <v>570</v>
      </c>
      <c r="O31" t="s">
        <v>571</v>
      </c>
      <c r="P31" t="s">
        <v>573</v>
      </c>
      <c r="Q31" t="s">
        <v>572</v>
      </c>
      <c r="R31" t="s">
        <v>74</v>
      </c>
      <c r="S31" t="s">
        <v>77</v>
      </c>
    </row>
    <row r="32" spans="1:19" x14ac:dyDescent="0.25">
      <c r="A32" t="s">
        <v>582</v>
      </c>
      <c r="B32" t="s">
        <v>587</v>
      </c>
      <c r="C32" t="s">
        <v>588</v>
      </c>
      <c r="D32" t="s">
        <v>589</v>
      </c>
      <c r="E32" t="s">
        <v>590</v>
      </c>
      <c r="F32" t="s">
        <v>669</v>
      </c>
      <c r="G32" t="s">
        <v>670</v>
      </c>
      <c r="H32" t="s">
        <v>671</v>
      </c>
      <c r="I32" t="s">
        <v>672</v>
      </c>
      <c r="J32" t="s">
        <v>583</v>
      </c>
      <c r="K32" t="s">
        <v>673</v>
      </c>
      <c r="L32" t="s">
        <v>674</v>
      </c>
      <c r="M32" t="s">
        <v>675</v>
      </c>
      <c r="N32" t="s">
        <v>584</v>
      </c>
      <c r="O32" t="s">
        <v>585</v>
      </c>
      <c r="P32" t="s">
        <v>465</v>
      </c>
      <c r="Q32" t="s">
        <v>586</v>
      </c>
      <c r="R32" t="s">
        <v>74</v>
      </c>
      <c r="S32" t="s">
        <v>77</v>
      </c>
    </row>
    <row r="33" spans="1:59" x14ac:dyDescent="0.25">
      <c r="A33" t="s">
        <v>591</v>
      </c>
      <c r="B33" t="s">
        <v>600</v>
      </c>
      <c r="C33" t="s">
        <v>601</v>
      </c>
      <c r="D33" t="s">
        <v>602</v>
      </c>
      <c r="E33" t="s">
        <v>603</v>
      </c>
      <c r="F33" t="s">
        <v>605</v>
      </c>
      <c r="G33" t="s">
        <v>604</v>
      </c>
      <c r="H33" t="s">
        <v>592</v>
      </c>
      <c r="I33" t="s">
        <v>593</v>
      </c>
      <c r="J33" t="s">
        <v>594</v>
      </c>
      <c r="K33" t="s">
        <v>595</v>
      </c>
      <c r="L33" t="s">
        <v>606</v>
      </c>
      <c r="M33" t="s">
        <v>607</v>
      </c>
      <c r="N33" t="s">
        <v>596</v>
      </c>
      <c r="O33" t="s">
        <v>597</v>
      </c>
      <c r="P33" t="s">
        <v>599</v>
      </c>
      <c r="Q33" t="s">
        <v>598</v>
      </c>
      <c r="R33" t="s">
        <v>74</v>
      </c>
      <c r="S33" t="s">
        <v>77</v>
      </c>
    </row>
    <row r="34" spans="1:59" x14ac:dyDescent="0.25">
      <c r="A34" t="s">
        <v>608</v>
      </c>
      <c r="B34" t="s">
        <v>613</v>
      </c>
      <c r="C34" t="s">
        <v>613</v>
      </c>
      <c r="D34" t="s">
        <v>614</v>
      </c>
      <c r="E34" t="s">
        <v>614</v>
      </c>
      <c r="F34" t="s">
        <v>615</v>
      </c>
      <c r="G34" t="s">
        <v>615</v>
      </c>
      <c r="H34" t="s">
        <v>609</v>
      </c>
      <c r="I34" t="s">
        <v>609</v>
      </c>
      <c r="J34" t="s">
        <v>610</v>
      </c>
      <c r="K34" t="s">
        <v>610</v>
      </c>
      <c r="L34" t="s">
        <v>616</v>
      </c>
      <c r="M34" t="s">
        <v>616</v>
      </c>
      <c r="N34" t="s">
        <v>611</v>
      </c>
      <c r="O34" t="s">
        <v>611</v>
      </c>
      <c r="P34" t="s">
        <v>612</v>
      </c>
      <c r="Q34" t="s">
        <v>612</v>
      </c>
      <c r="R34" t="s">
        <v>74</v>
      </c>
      <c r="S34" t="s">
        <v>77</v>
      </c>
    </row>
    <row r="35" spans="1:59" x14ac:dyDescent="0.25">
      <c r="A35" t="s">
        <v>617</v>
      </c>
      <c r="B35" t="s">
        <v>626</v>
      </c>
      <c r="C35" t="s">
        <v>627</v>
      </c>
      <c r="D35" t="s">
        <v>628</v>
      </c>
      <c r="E35" t="s">
        <v>629</v>
      </c>
      <c r="F35" t="s">
        <v>631</v>
      </c>
      <c r="G35" t="s">
        <v>630</v>
      </c>
      <c r="H35" t="s">
        <v>618</v>
      </c>
      <c r="I35" t="s">
        <v>619</v>
      </c>
      <c r="J35" t="s">
        <v>620</v>
      </c>
      <c r="K35" t="s">
        <v>621</v>
      </c>
      <c r="L35" t="s">
        <v>632</v>
      </c>
      <c r="M35" t="s">
        <v>633</v>
      </c>
      <c r="N35" t="s">
        <v>622</v>
      </c>
      <c r="O35" t="s">
        <v>623</v>
      </c>
      <c r="P35" t="s">
        <v>625</v>
      </c>
      <c r="Q35" t="s">
        <v>624</v>
      </c>
      <c r="R35" t="s">
        <v>74</v>
      </c>
      <c r="S35" t="s">
        <v>77</v>
      </c>
    </row>
    <row r="36" spans="1:59" x14ac:dyDescent="0.25">
      <c r="A36" t="s">
        <v>634</v>
      </c>
      <c r="B36" t="s">
        <v>643</v>
      </c>
      <c r="C36" t="s">
        <v>644</v>
      </c>
      <c r="D36" t="s">
        <v>645</v>
      </c>
      <c r="E36" t="s">
        <v>646</v>
      </c>
      <c r="F36" t="s">
        <v>648</v>
      </c>
      <c r="G36" t="s">
        <v>647</v>
      </c>
      <c r="H36" t="s">
        <v>635</v>
      </c>
      <c r="I36" t="s">
        <v>636</v>
      </c>
      <c r="J36" t="s">
        <v>637</v>
      </c>
      <c r="K36" t="s">
        <v>638</v>
      </c>
      <c r="L36" t="s">
        <v>649</v>
      </c>
      <c r="M36" t="s">
        <v>650</v>
      </c>
      <c r="N36" t="s">
        <v>639</v>
      </c>
      <c r="O36" t="s">
        <v>640</v>
      </c>
      <c r="P36" t="s">
        <v>642</v>
      </c>
      <c r="Q36" t="s">
        <v>641</v>
      </c>
      <c r="R36" t="s">
        <v>74</v>
      </c>
      <c r="S36" t="s">
        <v>77</v>
      </c>
    </row>
    <row r="37" spans="1:59" x14ac:dyDescent="0.25">
      <c r="A37" t="s">
        <v>651</v>
      </c>
      <c r="B37" t="s">
        <v>422</v>
      </c>
      <c r="C37" t="s">
        <v>652</v>
      </c>
      <c r="D37" t="s">
        <v>653</v>
      </c>
      <c r="E37" t="s">
        <v>654</v>
      </c>
      <c r="F37" t="s">
        <v>655</v>
      </c>
      <c r="G37" t="s">
        <v>656</v>
      </c>
      <c r="H37" t="s">
        <v>657</v>
      </c>
      <c r="I37" t="s">
        <v>658</v>
      </c>
      <c r="J37" t="s">
        <v>659</v>
      </c>
      <c r="K37" t="s">
        <v>445</v>
      </c>
      <c r="L37" t="s">
        <v>660</v>
      </c>
      <c r="M37" t="s">
        <v>661</v>
      </c>
      <c r="N37" t="s">
        <v>662</v>
      </c>
      <c r="O37" t="s">
        <v>663</v>
      </c>
      <c r="P37" t="s">
        <v>462</v>
      </c>
      <c r="Q37" t="s">
        <v>664</v>
      </c>
      <c r="R37" t="s">
        <v>467</v>
      </c>
      <c r="S37" t="s">
        <v>665</v>
      </c>
    </row>
    <row r="38" spans="1:59" ht="16.5" x14ac:dyDescent="0.3">
      <c r="A38" t="s">
        <v>701</v>
      </c>
      <c r="B38" t="s">
        <v>702</v>
      </c>
      <c r="C38" t="s">
        <v>703</v>
      </c>
      <c r="D38" t="s">
        <v>704</v>
      </c>
      <c r="E38" t="s">
        <v>705</v>
      </c>
      <c r="F38" t="s">
        <v>706</v>
      </c>
      <c r="G38" t="s">
        <v>707</v>
      </c>
      <c r="H38" t="s">
        <v>708</v>
      </c>
      <c r="I38" t="s">
        <v>709</v>
      </c>
      <c r="J38" t="s">
        <v>710</v>
      </c>
      <c r="K38" t="s">
        <v>711</v>
      </c>
      <c r="L38" t="s">
        <v>712</v>
      </c>
      <c r="M38" t="s">
        <v>713</v>
      </c>
      <c r="N38" t="s">
        <v>714</v>
      </c>
      <c r="O38" t="s">
        <v>715</v>
      </c>
      <c r="P38" t="s">
        <v>716</v>
      </c>
      <c r="Q38" t="s">
        <v>717</v>
      </c>
      <c r="R38" s="50" t="s">
        <v>718</v>
      </c>
      <c r="S38" s="50" t="s">
        <v>719</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Oskar Schiedewitz</cp:lastModifiedBy>
  <dcterms:created xsi:type="dcterms:W3CDTF">2012-03-20T13:56:56Z</dcterms:created>
  <dcterms:modified xsi:type="dcterms:W3CDTF">2025-03-28T15:45:50Z</dcterms:modified>
</cp:coreProperties>
</file>