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Stuff\company stuff\Clients\Ellit Groups\1. FINANCIAL\financials\"/>
    </mc:Choice>
  </mc:AlternateContent>
  <xr:revisionPtr revIDLastSave="0" documentId="8_{A5B2BED3-4C0F-4FA8-A398-DD89621B8C8B}" xr6:coauthVersionLast="47" xr6:coauthVersionMax="47" xr10:uidLastSave="{00000000-0000-0000-0000-000000000000}"/>
  <bookViews>
    <workbookView xWindow="-108" yWindow="-108" windowWidth="23256" windowHeight="13176" tabRatio="914" activeTab="3" xr2:uid="{FD60B609-8175-4268-9DF1-0C02DCFFED41}"/>
  </bookViews>
  <sheets>
    <sheet name="headcount" sheetId="2" r:id="rId1"/>
    <sheet name="financials by year" sheetId="11" r:id="rId2"/>
    <sheet name="avg head by year" sheetId="5" r:id="rId3"/>
    <sheet name="staff aug trend" sheetId="4" r:id="rId4"/>
    <sheet name="rev by year" sheetId="7" r:id="rId5"/>
    <sheet name="cust by year" sheetId="8" r:id="rId6"/>
  </sheets>
  <calcPr calcId="191028"/>
  <pivotCaches>
    <pivotCache cacheId="9911" r:id="rId7"/>
    <pivotCache cacheId="9924" r:id="rId8"/>
    <pivotCache cacheId="10237" r:id="rId9"/>
    <pivotCache cacheId="10247" r:id="rId10"/>
    <pivotCache cacheId="10282" r:id="rId11"/>
    <pivotCache cacheId="1030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1" l="1"/>
  <c r="D5" i="11"/>
  <c r="B5" i="4"/>
  <c r="B4" i="4"/>
  <c r="B3" i="4"/>
  <c r="B2" i="4"/>
  <c r="C2" i="11"/>
  <c r="C4" i="11"/>
  <c r="C3" i="11"/>
  <c r="D3" i="11" s="1"/>
  <c r="D2" i="11"/>
  <c r="D4" i="11"/>
  <c r="B14" i="2"/>
  <c r="D14" i="2"/>
  <c r="E14" i="2"/>
  <c r="F14" i="2"/>
  <c r="C14" i="2"/>
</calcChain>
</file>

<file path=xl/sharedStrings.xml><?xml version="1.0" encoding="utf-8"?>
<sst xmlns="http://schemas.openxmlformats.org/spreadsheetml/2006/main" count="91" uniqueCount="43">
  <si>
    <t>Month</t>
  </si>
  <si>
    <t>Jan</t>
  </si>
  <si>
    <t>Feb</t>
  </si>
  <si>
    <t>Sum of 2023</t>
  </si>
  <si>
    <t>Sum of 2022</t>
  </si>
  <si>
    <t>Sum of 2021</t>
  </si>
  <si>
    <t>Sum of 2020</t>
  </si>
  <si>
    <t>Sum of 2019</t>
  </si>
  <si>
    <t>Mar</t>
  </si>
  <si>
    <t>Apr</t>
  </si>
  <si>
    <t>May</t>
  </si>
  <si>
    <t>June</t>
  </si>
  <si>
    <t>July</t>
  </si>
  <si>
    <t>August</t>
  </si>
  <si>
    <t>Oct</t>
  </si>
  <si>
    <t>Sept</t>
  </si>
  <si>
    <t>Nov</t>
  </si>
  <si>
    <t>Dec</t>
  </si>
  <si>
    <t>Average</t>
  </si>
  <si>
    <t>Grand Total</t>
  </si>
  <si>
    <t>Year</t>
  </si>
  <si>
    <t>Activations</t>
  </si>
  <si>
    <t>Staff Aug</t>
  </si>
  <si>
    <t>total</t>
  </si>
  <si>
    <t>Sum of Activations</t>
  </si>
  <si>
    <t>Sum of Staff Aug</t>
  </si>
  <si>
    <t>Sum of total</t>
  </si>
  <si>
    <t>Headcount Average</t>
  </si>
  <si>
    <t>Sum of Headcount Average</t>
  </si>
  <si>
    <t>Total billed</t>
  </si>
  <si>
    <t># of Clients</t>
  </si>
  <si>
    <t>January</t>
  </si>
  <si>
    <t>Sum of Total billed</t>
  </si>
  <si>
    <t>Sum of # of Clients</t>
  </si>
  <si>
    <t>February</t>
  </si>
  <si>
    <t>March</t>
  </si>
  <si>
    <t>April</t>
  </si>
  <si>
    <t>September</t>
  </si>
  <si>
    <t>October</t>
  </si>
  <si>
    <t>November</t>
  </si>
  <si>
    <t>December</t>
  </si>
  <si>
    <t>Revenue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</si>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</sst>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2" applyFon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wrapText="1"/>
    </xf>
    <xf numFmtId="164" fontId="0" fillId="0" borderId="0" xfId="2" applyNumberFormat="1" applyFont="1"/>
    <xf numFmtId="165" fontId="0" fillId="0" borderId="0" xfId="1" applyNumberFormat="1" applyFont="1"/>
    <xf numFmtId="0" fontId="0" fillId="0" borderId="0" xfId="0" pivotButton="1"/>
    <xf numFmtId="0" fontId="0" fillId="0" borderId="0" xfId="0" applyNumberForma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ACEED"/>
      <color rgb="FFDDDDFF"/>
      <color rgb="FFCCFFFF"/>
      <color rgb="FFFDE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Headcount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headcount!$A$2:$A$13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headcount!$B$2:$B$13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84</c:v>
                </c:pt>
                <c:pt idx="3">
                  <c:v>86</c:v>
                </c:pt>
                <c:pt idx="4">
                  <c:v>94</c:v>
                </c:pt>
                <c:pt idx="5">
                  <c:v>102</c:v>
                </c:pt>
                <c:pt idx="6">
                  <c:v>123</c:v>
                </c:pt>
                <c:pt idx="7">
                  <c:v>133</c:v>
                </c:pt>
                <c:pt idx="8">
                  <c:v>145</c:v>
                </c:pt>
                <c:pt idx="9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B-46D6-8108-5B0A80DC7479}"/>
            </c:ext>
          </c:extLst>
        </c:ser>
        <c:ser>
          <c:idx val="1"/>
          <c:order val="1"/>
          <c:tx>
            <c:v>2022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headcount!$A$2:$A$13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headcount!$C$2:$C$13</c:f>
              <c:numCache>
                <c:formatCode>_(* #,##0.00_);_(* \(#,##0.00\);_(* "-"??_);_(@_)</c:formatCode>
                <c:ptCount val="12"/>
                <c:pt idx="0">
                  <c:v>55</c:v>
                </c:pt>
                <c:pt idx="1">
                  <c:v>53</c:v>
                </c:pt>
                <c:pt idx="2">
                  <c:v>52</c:v>
                </c:pt>
                <c:pt idx="3">
                  <c:v>81</c:v>
                </c:pt>
                <c:pt idx="4">
                  <c:v>82</c:v>
                </c:pt>
                <c:pt idx="5">
                  <c:v>73</c:v>
                </c:pt>
                <c:pt idx="6">
                  <c:v>72</c:v>
                </c:pt>
                <c:pt idx="7">
                  <c:v>69</c:v>
                </c:pt>
                <c:pt idx="8">
                  <c:v>100</c:v>
                </c:pt>
                <c:pt idx="9">
                  <c:v>84</c:v>
                </c:pt>
                <c:pt idx="10">
                  <c:v>81</c:v>
                </c:pt>
                <c:pt idx="1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B-46D6-8108-5B0A80DC7479}"/>
            </c:ext>
          </c:extLst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headcount!$A$2:$A$13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headcount!$D$2:$D$13</c:f>
              <c:numCache>
                <c:formatCode>_(* #,##0.00_);_(* \(#,##0.00\);_(* "-"??_);_(@_)</c:formatCode>
                <c:ptCount val="12"/>
                <c:pt idx="0">
                  <c:v>43</c:v>
                </c:pt>
                <c:pt idx="1">
                  <c:v>48</c:v>
                </c:pt>
                <c:pt idx="2">
                  <c:v>52</c:v>
                </c:pt>
                <c:pt idx="3">
                  <c:v>57</c:v>
                </c:pt>
                <c:pt idx="4">
                  <c:v>67</c:v>
                </c:pt>
                <c:pt idx="5">
                  <c:v>49</c:v>
                </c:pt>
                <c:pt idx="6">
                  <c:v>65</c:v>
                </c:pt>
                <c:pt idx="7">
                  <c:v>57</c:v>
                </c:pt>
                <c:pt idx="8">
                  <c:v>60</c:v>
                </c:pt>
                <c:pt idx="9">
                  <c:v>65</c:v>
                </c:pt>
                <c:pt idx="10">
                  <c:v>66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B-46D6-8108-5B0A80DC7479}"/>
            </c:ext>
          </c:extLst>
        </c:ser>
        <c:ser>
          <c:idx val="3"/>
          <c:order val="3"/>
          <c:tx>
            <c:v>2020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headcount!$A$2:$A$13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headcount!$E$2:$E$13</c:f>
              <c:numCache>
                <c:formatCode>_(* #,##0.00_);_(* \(#,##0.00\);_(* "-"??_);_(@_)</c:formatCode>
                <c:ptCount val="12"/>
                <c:pt idx="0">
                  <c:v>17</c:v>
                </c:pt>
                <c:pt idx="1">
                  <c:v>15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11</c:v>
                </c:pt>
                <c:pt idx="8">
                  <c:v>41</c:v>
                </c:pt>
                <c:pt idx="9">
                  <c:v>43</c:v>
                </c:pt>
                <c:pt idx="10">
                  <c:v>44</c:v>
                </c:pt>
                <c:pt idx="1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3B-46D6-8108-5B0A80DC7479}"/>
            </c:ext>
          </c:extLst>
        </c:ser>
        <c:ser>
          <c:idx val="4"/>
          <c:order val="4"/>
          <c:tx>
            <c:v>2019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headcount!$A$2:$A$13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headcount!$F$2:$F$13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19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3B-46D6-8108-5B0A80DC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57063"/>
        <c:axId val="98159623"/>
      </c:lineChart>
      <c:catAx>
        <c:axId val="98157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9623"/>
        <c:crosses val="autoZero"/>
        <c:auto val="1"/>
        <c:lblAlgn val="ctr"/>
        <c:lblOffset val="100"/>
        <c:noMultiLvlLbl val="0"/>
      </c:catAx>
      <c:valAx>
        <c:axId val="98159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7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'financials by year'!$B$1</c:f>
              <c:strCache>
                <c:ptCount val="1"/>
                <c:pt idx="0">
                  <c:v> Activations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'financials by year'!$A$2:$A$6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'financials by year'!$B$2:$B$6</c:f>
              <c:numCache>
                <c:formatCode>_("$"* #,##0.00_);_("$"* \(#,##0.00\);_("$"* "-"??_);_(@_)</c:formatCode>
                <c:ptCount val="5"/>
                <c:pt idx="0">
                  <c:v>6848417.3200000003</c:v>
                </c:pt>
                <c:pt idx="1">
                  <c:v>580916.85</c:v>
                </c:pt>
                <c:pt idx="2">
                  <c:v>14896359.119999999</c:v>
                </c:pt>
                <c:pt idx="3">
                  <c:v>10119565.810000001</c:v>
                </c:pt>
                <c:pt idx="4">
                  <c:v>9500000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75-4EDD-8A98-9AE7137C441C}"/>
            </c:ext>
          </c:extLst>
        </c:ser>
        <c:ser>
          <c:idx val="2"/>
          <c:order val="1"/>
          <c:tx>
            <c:strRef>
              <c:f>'financials by year'!$C$1</c:f>
              <c:strCache>
                <c:ptCount val="1"/>
                <c:pt idx="0">
                  <c:v> Staff Aug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'financials by year'!$A$2:$A$6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'financials by year'!$C$2:$C$6</c:f>
              <c:numCache>
                <c:formatCode>_("$"* #,##0.00_);_("$"* \(#,##0.00\);_("$"* "-"??_);_(@_)</c:formatCode>
                <c:ptCount val="5"/>
                <c:pt idx="0">
                  <c:v>3366356.08</c:v>
                </c:pt>
                <c:pt idx="1">
                  <c:v>6466375.8500000006</c:v>
                </c:pt>
                <c:pt idx="2">
                  <c:v>12435072.540000001</c:v>
                </c:pt>
                <c:pt idx="3">
                  <c:v>9700434.1399999987</c:v>
                </c:pt>
                <c:pt idx="4">
                  <c:v>17005000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75-4EDD-8A98-9AE7137C441C}"/>
            </c:ext>
          </c:extLst>
        </c:ser>
        <c:ser>
          <c:idx val="3"/>
          <c:order val="2"/>
          <c:tx>
            <c:v> Total 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'financials by year'!$A$2:$A$6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'financials by year'!$D$2:$D$6</c:f>
              <c:numCache>
                <c:formatCode>_("$"* #,##0.00_);_("$"* \(#,##0.00\);_("$"* "-"??_);_(@_)</c:formatCode>
                <c:ptCount val="5"/>
                <c:pt idx="0">
                  <c:v>10214773.4</c:v>
                </c:pt>
                <c:pt idx="1">
                  <c:v>7047292.7000000002</c:v>
                </c:pt>
                <c:pt idx="2">
                  <c:v>27331431.66</c:v>
                </c:pt>
                <c:pt idx="3">
                  <c:v>19819999.949999999</c:v>
                </c:pt>
                <c:pt idx="4">
                  <c:v>26505000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75-4EDD-8A98-9AE7137C4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4705288"/>
        <c:axId val="1684707848"/>
      </c:barChart>
      <c:catAx>
        <c:axId val="168470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07848"/>
        <c:crosses val="autoZero"/>
        <c:auto val="1"/>
        <c:lblAlgn val="ctr"/>
        <c:lblOffset val="100"/>
        <c:noMultiLvlLbl val="0"/>
      </c:catAx>
      <c:valAx>
        <c:axId val="16847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70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Headcount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'avg head by year'!$A$5:$A$9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'avg head by year'!$B$5:$B$9</c:f>
              <c:numCache>
                <c:formatCode>General</c:formatCode>
                <c:ptCount val="5"/>
                <c:pt idx="0">
                  <c:v>13</c:v>
                </c:pt>
                <c:pt idx="1">
                  <c:v>24</c:v>
                </c:pt>
                <c:pt idx="2">
                  <c:v>57</c:v>
                </c:pt>
                <c:pt idx="3">
                  <c:v>73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2-4311-B1ED-DCD56B754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23208"/>
        <c:axId val="574329352"/>
      </c:barChart>
      <c:catAx>
        <c:axId val="57432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29352"/>
        <c:crosses val="autoZero"/>
        <c:auto val="1"/>
        <c:lblAlgn val="ctr"/>
        <c:lblOffset val="100"/>
        <c:noMultiLvlLbl val="0"/>
      </c:catAx>
      <c:valAx>
        <c:axId val="57432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2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Staff Augment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Billed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'staff aug trend'!$A$2:$A$13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'staff aug trend'!$B$2:$B$13</c:f>
              <c:numCache>
                <c:formatCode>_("$"* #,##0_);_("$"* \(#,##0\);_("$"* "-"??_);_(@_)</c:formatCode>
                <c:ptCount val="12"/>
                <c:pt idx="0">
                  <c:v>1278450.29</c:v>
                </c:pt>
                <c:pt idx="1">
                  <c:v>1337759.46</c:v>
                </c:pt>
                <c:pt idx="2">
                  <c:v>1643138.16</c:v>
                </c:pt>
                <c:pt idx="3">
                  <c:v>1490346.31</c:v>
                </c:pt>
                <c:pt idx="4">
                  <c:v>1670949</c:v>
                </c:pt>
                <c:pt idx="5">
                  <c:v>1569412</c:v>
                </c:pt>
                <c:pt idx="6">
                  <c:v>1791744</c:v>
                </c:pt>
                <c:pt idx="7">
                  <c:v>1991047</c:v>
                </c:pt>
                <c:pt idx="8">
                  <c:v>1765312</c:v>
                </c:pt>
                <c:pt idx="9">
                  <c:v>1435785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A-4B39-A338-C8C06D65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00776"/>
        <c:axId val="370084872"/>
      </c:barChart>
      <c:catAx>
        <c:axId val="8880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84872"/>
        <c:crosses val="autoZero"/>
        <c:auto val="1"/>
        <c:lblAlgn val="ctr"/>
        <c:lblOffset val="100"/>
        <c:noMultiLvlLbl val="0"/>
      </c:catAx>
      <c:valAx>
        <c:axId val="37008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 by year'!$A$2:$A$6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'rev by year'!$A$2:$A$6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D-4622-BFB5-E852E3BC9D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 by year'!$A$2:$A$6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'rev by year'!$B$2:$B$6</c:f>
              <c:numCache>
                <c:formatCode>_("$"* #,##0.00_);_("$"* \(#,##0.00\);_("$"* "-"??_);_(@_)</c:formatCode>
                <c:ptCount val="5"/>
                <c:pt idx="0">
                  <c:v>10214773.4</c:v>
                </c:pt>
                <c:pt idx="1">
                  <c:v>7047292.7000000002</c:v>
                </c:pt>
                <c:pt idx="2">
                  <c:v>27331431.66</c:v>
                </c:pt>
                <c:pt idx="3">
                  <c:v>24899090.030000001</c:v>
                </c:pt>
                <c:pt idx="4">
                  <c:v>26500000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2D-4622-BFB5-E852E3BC9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8811400"/>
        <c:axId val="1738813448"/>
      </c:barChart>
      <c:catAx>
        <c:axId val="1738811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813448"/>
        <c:crosses val="autoZero"/>
        <c:auto val="1"/>
        <c:lblAlgn val="ctr"/>
        <c:lblOffset val="100"/>
        <c:noMultiLvlLbl val="0"/>
      </c:catAx>
      <c:valAx>
        <c:axId val="173881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81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By Year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'cust by year'!$A$2:$A$6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'cust by year'!$B$2:$B$6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25</c:v>
                </c:pt>
                <c:pt idx="3">
                  <c:v>43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25-4CF6-B9C7-44A781F94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0600"/>
        <c:axId val="16112648"/>
      </c:barChart>
      <c:catAx>
        <c:axId val="1611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648"/>
        <c:crosses val="autoZero"/>
        <c:auto val="1"/>
        <c:lblAlgn val="ctr"/>
        <c:lblOffset val="100"/>
        <c:noMultiLvlLbl val="0"/>
      </c:catAx>
      <c:valAx>
        <c:axId val="1611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4</xdr:row>
      <xdr:rowOff>66675</xdr:rowOff>
    </xdr:from>
    <xdr:to>
      <xdr:col>25</xdr:col>
      <xdr:colOff>295275</xdr:colOff>
      <xdr:row>28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7240C2-357E-D40F-95FA-676003AB9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</xdr:row>
      <xdr:rowOff>161925</xdr:rowOff>
    </xdr:from>
    <xdr:to>
      <xdr:col>20</xdr:col>
      <xdr:colOff>104775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E25BC-7C51-2A09-AFE3-9A3313E98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161925</xdr:rowOff>
    </xdr:from>
    <xdr:to>
      <xdr:col>21</xdr:col>
      <xdr:colOff>514350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3229A-5043-F304-4B39-9F8818C22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2</xdr:row>
      <xdr:rowOff>0</xdr:rowOff>
    </xdr:from>
    <xdr:to>
      <xdr:col>21</xdr:col>
      <xdr:colOff>504825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B1096-0C2A-0D23-F4C6-8313D8B02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</xdr:row>
      <xdr:rowOff>28575</xdr:rowOff>
    </xdr:from>
    <xdr:to>
      <xdr:col>20</xdr:col>
      <xdr:colOff>381000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46362-5B34-F7C1-7F13-4801C079E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4</xdr:row>
      <xdr:rowOff>28575</xdr:rowOff>
    </xdr:from>
    <xdr:to>
      <xdr:col>19</xdr:col>
      <xdr:colOff>57150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BA7D7-27D4-C99E-0D19-A5596181D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6.676633912037" createdVersion="8" refreshedVersion="8" minRefreshableVersion="3" recordCount="13" xr:uid="{E7B3FF20-E073-4F27-B830-5BDD41A838FA}">
  <cacheSource type="worksheet">
    <worksheetSource ref="A1:F14" sheet="headcount"/>
  </cacheSource>
  <cacheFields count="6">
    <cacheField name="Month" numFmtId="0">
      <sharedItems count="13">
        <s v="Jan"/>
        <s v="Feb"/>
        <s v="Mar"/>
        <s v="Apr"/>
        <s v="May"/>
        <s v="June"/>
        <s v="July"/>
        <s v="August"/>
        <s v="Sept"/>
        <s v="Oct"/>
        <s v="Nov"/>
        <s v="Dec"/>
        <s v="Average"/>
      </sharedItems>
    </cacheField>
    <cacheField name="2023" numFmtId="0">
      <sharedItems containsString="0" containsBlank="1" containsNumber="1" minValue="80" maxValue="145"/>
    </cacheField>
    <cacheField name="2022" numFmtId="43">
      <sharedItems containsSemiMixedTypes="0" containsString="0" containsNumber="1" minValue="52" maxValue="100"/>
    </cacheField>
    <cacheField name="2021" numFmtId="43">
      <sharedItems containsSemiMixedTypes="0" containsString="0" containsNumber="1" minValue="43" maxValue="67"/>
    </cacheField>
    <cacheField name="2020" numFmtId="43">
      <sharedItems containsSemiMixedTypes="0" containsString="0" containsNumber="1" minValue="11" maxValue="48"/>
    </cacheField>
    <cacheField name="2019" numFmtId="43">
      <sharedItems containsSemiMixedTypes="0" containsString="0" containsNumber="1" minValue="0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6.680498726855" createdVersion="8" refreshedVersion="8" minRefreshableVersion="3" recordCount="5" xr:uid="{1196D6EA-A659-49BB-89E6-32BA05600DC2}">
  <cacheSource type="worksheet">
    <worksheetSource ref="A1:D6" sheet="financials by year"/>
  </cacheSource>
  <cacheFields count="4"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Activations" numFmtId="44">
      <sharedItems containsSemiMixedTypes="0" containsString="0" containsNumber="1" minValue="580916.85" maxValue="14896359.119999999"/>
    </cacheField>
    <cacheField name="Staff Aug" numFmtId="44">
      <sharedItems containsSemiMixedTypes="0" containsString="0" containsNumber="1" minValue="3366356.08" maxValue="17005000"/>
    </cacheField>
    <cacheField name="total" numFmtId="44">
      <sharedItems containsSemiMixedTypes="0" containsString="0" containsNumber="1" minValue="7047292.7000000002" maxValue="27331431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6.705776157411" createdVersion="8" refreshedVersion="8" minRefreshableVersion="3" recordCount="5" xr:uid="{DA306C64-A626-4C83-9758-A57B623426F0}">
  <cacheSource type="worksheet">
    <worksheetSource ref="A4:B9" sheet="avg head by year"/>
  </cacheSource>
  <cacheFields count="2"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Headcount Average" numFmtId="0">
      <sharedItems containsSemiMixedTypes="0" containsString="0" containsNumber="1" containsInteger="1" minValue="13" maxValue="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6.709243865742" createdVersion="8" refreshedVersion="8" minRefreshableVersion="3" recordCount="12" xr:uid="{0B78F807-64B5-41CC-966D-E0915266988A}">
  <cacheSource type="worksheet">
    <worksheetSource ref="A1:C13" sheet="staff aug trend"/>
  </cacheSource>
  <cacheFields count="3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Total billed" numFmtId="164">
      <sharedItems containsString="0" containsBlank="1" containsNumber="1" minValue="1278450.29" maxValue="1991047"/>
    </cacheField>
    <cacheField name="# of Clients" numFmtId="165">
      <sharedItems containsString="0" containsBlank="1" containsNumber="1" containsInteger="1" minValue="18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6.715658564812" createdVersion="8" refreshedVersion="8" minRefreshableVersion="3" recordCount="5" xr:uid="{A0AB2FE7-083F-4AE5-9BF2-E841C490026D}">
  <cacheSource type="worksheet">
    <worksheetSource ref="A1:B6" sheet="rev by year"/>
  </cacheSource>
  <cacheFields count="2"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Revenue" numFmtId="44">
      <sharedItems containsSemiMixedTypes="0" containsString="0" containsNumber="1" minValue="7047292.7000000002" maxValue="27331431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6.721177777777" createdVersion="8" refreshedVersion="8" minRefreshableVersion="3" recordCount="5" xr:uid="{07D13025-8C39-4480-B966-6AB36CB8A667}">
  <cacheSource type="worksheet">
    <worksheetSource ref="A1:B6" sheet="cust by year"/>
  </cacheSource>
  <cacheFields count="2"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# of Clients" numFmtId="0">
      <sharedItems containsSemiMixedTypes="0" containsString="0" containsNumber="1" containsInteger="1" minValue="3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80"/>
    <n v="55"/>
    <n v="43"/>
    <n v="17"/>
    <n v="0"/>
  </r>
  <r>
    <x v="1"/>
    <n v="80"/>
    <n v="53"/>
    <n v="48"/>
    <n v="15"/>
    <n v="0"/>
  </r>
  <r>
    <x v="2"/>
    <n v="84"/>
    <n v="52"/>
    <n v="52"/>
    <n v="12"/>
    <n v="0"/>
  </r>
  <r>
    <x v="3"/>
    <n v="86"/>
    <n v="81"/>
    <n v="57"/>
    <n v="13"/>
    <n v="0"/>
  </r>
  <r>
    <x v="4"/>
    <n v="94"/>
    <n v="82"/>
    <n v="67"/>
    <n v="15"/>
    <n v="4"/>
  </r>
  <r>
    <x v="5"/>
    <n v="102"/>
    <n v="73"/>
    <n v="49"/>
    <n v="15"/>
    <n v="4"/>
  </r>
  <r>
    <x v="6"/>
    <n v="123"/>
    <n v="72"/>
    <n v="65"/>
    <n v="12"/>
    <n v="19"/>
  </r>
  <r>
    <x v="7"/>
    <n v="133"/>
    <n v="69"/>
    <n v="57"/>
    <n v="11"/>
    <n v="26"/>
  </r>
  <r>
    <x v="8"/>
    <n v="145"/>
    <n v="100"/>
    <n v="60"/>
    <n v="41"/>
    <n v="27"/>
  </r>
  <r>
    <x v="9"/>
    <n v="139"/>
    <n v="84"/>
    <n v="65"/>
    <n v="43"/>
    <n v="27"/>
  </r>
  <r>
    <x v="10"/>
    <m/>
    <n v="81"/>
    <n v="66"/>
    <n v="44"/>
    <n v="28"/>
  </r>
  <r>
    <x v="11"/>
    <m/>
    <n v="76"/>
    <n v="57"/>
    <n v="48"/>
    <n v="26"/>
  </r>
  <r>
    <x v="12"/>
    <n v="106.6"/>
    <n v="73.166666666666671"/>
    <n v="57.166666666666664"/>
    <n v="23.833333333333332"/>
    <n v="13.4166666666666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6848417.3200000003"/>
    <n v="3366356.08"/>
    <n v="10214773.4"/>
  </r>
  <r>
    <x v="1"/>
    <n v="580916.85"/>
    <n v="6466375.8500000006"/>
    <n v="7047292.7000000002"/>
  </r>
  <r>
    <x v="2"/>
    <n v="14896359.119999999"/>
    <n v="12435072.540000001"/>
    <n v="27331431.66"/>
  </r>
  <r>
    <x v="3"/>
    <n v="10119565.810000001"/>
    <n v="9700434.1399999987"/>
    <n v="19819999.949999999"/>
  </r>
  <r>
    <x v="4"/>
    <n v="9500000"/>
    <n v="17005000"/>
    <n v="26505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3"/>
  </r>
  <r>
    <x v="1"/>
    <n v="24"/>
  </r>
  <r>
    <x v="2"/>
    <n v="57"/>
  </r>
  <r>
    <x v="3"/>
    <n v="73"/>
  </r>
  <r>
    <x v="4"/>
    <n v="1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278450.29"/>
    <n v="21"/>
  </r>
  <r>
    <x v="1"/>
    <n v="1337759.46"/>
    <n v="24"/>
  </r>
  <r>
    <x v="2"/>
    <n v="1643138.16"/>
    <n v="22"/>
  </r>
  <r>
    <x v="3"/>
    <n v="1490346.31"/>
    <n v="22"/>
  </r>
  <r>
    <x v="4"/>
    <n v="1670949"/>
    <n v="19"/>
  </r>
  <r>
    <x v="5"/>
    <n v="1569412"/>
    <n v="18"/>
  </r>
  <r>
    <x v="6"/>
    <n v="1791744"/>
    <n v="19"/>
  </r>
  <r>
    <x v="7"/>
    <n v="1991047"/>
    <n v="19"/>
  </r>
  <r>
    <x v="8"/>
    <n v="1765312"/>
    <n v="20"/>
  </r>
  <r>
    <x v="9"/>
    <n v="1435785"/>
    <n v="19"/>
  </r>
  <r>
    <x v="10"/>
    <m/>
    <m/>
  </r>
  <r>
    <x v="11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0214773.4"/>
  </r>
  <r>
    <x v="1"/>
    <n v="7047292.7000000002"/>
  </r>
  <r>
    <x v="2"/>
    <n v="27331431.66"/>
  </r>
  <r>
    <x v="3"/>
    <n v="24899090.030000001"/>
  </r>
  <r>
    <x v="4"/>
    <n v="265000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3"/>
  </r>
  <r>
    <x v="1"/>
    <n v="9"/>
  </r>
  <r>
    <x v="2"/>
    <n v="25"/>
  </r>
  <r>
    <x v="3"/>
    <n v="43"/>
  </r>
  <r>
    <x v="4"/>
    <n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5B93F-DE3E-470F-B652-A401A425D0ED}" name="PivotTable3" cacheId="99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3:N17" firstHeaderRow="0" firstDataRow="1" firstDataCol="1"/>
  <pivotFields count="6">
    <pivotField axis="axisRow" compact="0" outline="0" showAll="0" sortType="ascending">
      <items count="14">
        <item x="0"/>
        <item x="1"/>
        <item x="2"/>
        <item x="3"/>
        <item x="4"/>
        <item x="9"/>
        <item x="10"/>
        <item x="5"/>
        <item x="11"/>
        <item x="6"/>
        <item x="7"/>
        <item x="12"/>
        <item x="8"/>
        <item t="default"/>
      </items>
    </pivotField>
    <pivotField dataField="1" compact="0" outline="0" showAll="0"/>
    <pivotField dataField="1" compact="0" numFmtId="43" outline="0" showAll="0"/>
    <pivotField dataField="1" compact="0" numFmtId="43" outline="0" showAll="0"/>
    <pivotField dataField="1" compact="0" numFmtId="43" outline="0" showAll="0"/>
    <pivotField dataField="1" compact="0" numFmtId="43" outline="0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23" fld="1" baseField="0" baseItem="0"/>
    <dataField name="Sum of 2022" fld="2" baseField="0" baseItem="0"/>
    <dataField name="Sum of 2021" fld="3" baseField="0" baseItem="0"/>
    <dataField name="Sum of 2020" fld="4" baseField="0" baseItem="0"/>
    <dataField name="Sum of 2019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06E7E-C493-4837-AE9C-15E548A6E5B0}" name="PivotTable4" cacheId="99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3:I9" firstHeaderRow="0" firstDataRow="1" firstDataCol="1"/>
  <pivotFields count="4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dataField="1" compact="0" numFmtId="44" outline="0" showAll="0"/>
    <pivotField dataField="1" compact="0" numFmtId="44" outline="0" showAll="0"/>
    <pivotField dataField="1" compact="0" numFmtId="4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tivations" fld="1" baseField="0" baseItem="0" numFmtId="44"/>
    <dataField name="Sum of Staff Aug" fld="2" baseField="0" baseItem="0" numFmtId="44"/>
    <dataField name="Sum of total" fld="3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BA29A-1430-4E91-A549-188DCEF9F2AB}" name="PivotTable5" cacheId="10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4:I10" firstHeaderRow="1" firstDataRow="1" firstDataCol="1"/>
  <pivotFields count="2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Headcount Averag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82050-D9D0-4815-BCCC-7C87A89F9B4B}" name="PivotTable6" cacheId="102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2:G15" firstHeaderRow="0" firstDataRow="1" firstDataCol="1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billed" fld="1" baseField="0" baseItem="0" numFmtId="44"/>
    <dataField name="Sum of # of Clie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77A09-813A-417C-ACA1-13467DCD9CA2}" name="PivotTable7" cacheId="102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2:E8" firstHeaderRow="1" firstDataRow="1" firstDataCol="1"/>
  <pivotFields count="2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dataField="1" compact="0" numFmtId="44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BFED6-D46A-4AAF-AC03-516E67649842}" name="PivotTable8" cacheId="103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E9" firstHeaderRow="1" firstDataRow="1" firstDataCol="1"/>
  <pivotFields count="2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# of Clie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A442-DBAE-4266-B300-1ACE102B6642}">
  <dimension ref="A1:N22"/>
  <sheetViews>
    <sheetView workbookViewId="0">
      <selection activeCell="I3" sqref="I3:N17"/>
    </sheetView>
  </sheetViews>
  <sheetFormatPr defaultRowHeight="14.45"/>
  <cols>
    <col min="9" max="9" width="11.7109375" bestFit="1" customWidth="1"/>
    <col min="10" max="10" width="12.140625" bestFit="1" customWidth="1"/>
    <col min="11" max="14" width="12.5703125" bestFit="1" customWidth="1"/>
  </cols>
  <sheetData>
    <row r="1" spans="1:14">
      <c r="A1" t="s">
        <v>0</v>
      </c>
      <c r="B1">
        <v>2023</v>
      </c>
      <c r="C1">
        <v>2022</v>
      </c>
      <c r="D1">
        <v>2021</v>
      </c>
      <c r="E1">
        <v>2020</v>
      </c>
      <c r="F1">
        <v>2019</v>
      </c>
    </row>
    <row r="2" spans="1:14">
      <c r="A2" t="s">
        <v>1</v>
      </c>
      <c r="B2">
        <v>80</v>
      </c>
      <c r="C2" s="2">
        <v>55</v>
      </c>
      <c r="D2" s="2">
        <v>43</v>
      </c>
      <c r="E2" s="2">
        <v>17</v>
      </c>
      <c r="F2" s="2">
        <v>0</v>
      </c>
    </row>
    <row r="3" spans="1:14">
      <c r="A3" t="s">
        <v>2</v>
      </c>
      <c r="B3">
        <v>80</v>
      </c>
      <c r="C3" s="2">
        <v>53</v>
      </c>
      <c r="D3" s="2">
        <v>48</v>
      </c>
      <c r="E3" s="2">
        <v>15</v>
      </c>
      <c r="F3" s="2">
        <v>0</v>
      </c>
      <c r="I3" s="7" t="s">
        <v>0</v>
      </c>
      <c r="J3" t="s">
        <v>3</v>
      </c>
      <c r="K3" t="s">
        <v>4</v>
      </c>
      <c r="L3" t="s">
        <v>5</v>
      </c>
      <c r="M3" t="s">
        <v>6</v>
      </c>
      <c r="N3" t="s">
        <v>7</v>
      </c>
    </row>
    <row r="4" spans="1:14">
      <c r="A4" t="s">
        <v>8</v>
      </c>
      <c r="B4">
        <v>84</v>
      </c>
      <c r="C4" s="2">
        <v>52</v>
      </c>
      <c r="D4" s="2">
        <v>52</v>
      </c>
      <c r="E4" s="2">
        <v>12</v>
      </c>
      <c r="F4" s="2">
        <v>0</v>
      </c>
      <c r="I4" t="s">
        <v>1</v>
      </c>
      <c r="J4" s="8">
        <v>80</v>
      </c>
      <c r="K4" s="8">
        <v>55</v>
      </c>
      <c r="L4" s="8">
        <v>43</v>
      </c>
      <c r="M4" s="8">
        <v>17</v>
      </c>
      <c r="N4" s="8">
        <v>0</v>
      </c>
    </row>
    <row r="5" spans="1:14">
      <c r="A5" t="s">
        <v>9</v>
      </c>
      <c r="B5">
        <v>86</v>
      </c>
      <c r="C5" s="2">
        <v>81</v>
      </c>
      <c r="D5" s="2">
        <v>57</v>
      </c>
      <c r="E5" s="2">
        <v>13</v>
      </c>
      <c r="F5" s="2">
        <v>0</v>
      </c>
      <c r="I5" t="s">
        <v>2</v>
      </c>
      <c r="J5" s="8">
        <v>80</v>
      </c>
      <c r="K5" s="8">
        <v>53</v>
      </c>
      <c r="L5" s="8">
        <v>48</v>
      </c>
      <c r="M5" s="8">
        <v>15</v>
      </c>
      <c r="N5" s="8">
        <v>0</v>
      </c>
    </row>
    <row r="6" spans="1:14">
      <c r="A6" t="s">
        <v>10</v>
      </c>
      <c r="B6">
        <v>94</v>
      </c>
      <c r="C6" s="2">
        <v>82</v>
      </c>
      <c r="D6" s="2">
        <v>67</v>
      </c>
      <c r="E6" s="2">
        <v>15</v>
      </c>
      <c r="F6" s="2">
        <v>4</v>
      </c>
      <c r="I6" t="s">
        <v>8</v>
      </c>
      <c r="J6" s="8">
        <v>84</v>
      </c>
      <c r="K6" s="8">
        <v>52</v>
      </c>
      <c r="L6" s="8">
        <v>52</v>
      </c>
      <c r="M6" s="8">
        <v>12</v>
      </c>
      <c r="N6" s="8">
        <v>0</v>
      </c>
    </row>
    <row r="7" spans="1:14">
      <c r="A7" t="s">
        <v>11</v>
      </c>
      <c r="B7">
        <v>102</v>
      </c>
      <c r="C7" s="2">
        <v>73</v>
      </c>
      <c r="D7" s="2">
        <v>49</v>
      </c>
      <c r="E7" s="2">
        <v>15</v>
      </c>
      <c r="F7" s="2">
        <v>4</v>
      </c>
      <c r="I7" t="s">
        <v>9</v>
      </c>
      <c r="J7" s="8">
        <v>86</v>
      </c>
      <c r="K7" s="8">
        <v>81</v>
      </c>
      <c r="L7" s="8">
        <v>57</v>
      </c>
      <c r="M7" s="8">
        <v>13</v>
      </c>
      <c r="N7" s="8">
        <v>0</v>
      </c>
    </row>
    <row r="8" spans="1:14">
      <c r="A8" t="s">
        <v>12</v>
      </c>
      <c r="B8">
        <v>123</v>
      </c>
      <c r="C8" s="2">
        <v>72</v>
      </c>
      <c r="D8" s="2">
        <v>65</v>
      </c>
      <c r="E8" s="2">
        <v>12</v>
      </c>
      <c r="F8" s="2">
        <v>19</v>
      </c>
      <c r="I8" t="s">
        <v>10</v>
      </c>
      <c r="J8" s="8">
        <v>94</v>
      </c>
      <c r="K8" s="8">
        <v>82</v>
      </c>
      <c r="L8" s="8">
        <v>67</v>
      </c>
      <c r="M8" s="8">
        <v>15</v>
      </c>
      <c r="N8" s="8">
        <v>4</v>
      </c>
    </row>
    <row r="9" spans="1:14">
      <c r="A9" t="s">
        <v>13</v>
      </c>
      <c r="B9">
        <v>133</v>
      </c>
      <c r="C9" s="2">
        <v>69</v>
      </c>
      <c r="D9" s="2">
        <v>57</v>
      </c>
      <c r="E9" s="2">
        <v>11</v>
      </c>
      <c r="F9" s="2">
        <v>26</v>
      </c>
      <c r="I9" t="s">
        <v>14</v>
      </c>
      <c r="J9" s="8">
        <v>139</v>
      </c>
      <c r="K9" s="8">
        <v>84</v>
      </c>
      <c r="L9" s="8">
        <v>65</v>
      </c>
      <c r="M9" s="8">
        <v>43</v>
      </c>
      <c r="N9" s="8">
        <v>27</v>
      </c>
    </row>
    <row r="10" spans="1:14">
      <c r="A10" t="s">
        <v>15</v>
      </c>
      <c r="B10">
        <v>145</v>
      </c>
      <c r="C10" s="2">
        <v>100</v>
      </c>
      <c r="D10" s="2">
        <v>60</v>
      </c>
      <c r="E10" s="2">
        <v>41</v>
      </c>
      <c r="F10" s="2">
        <v>27</v>
      </c>
      <c r="I10" t="s">
        <v>16</v>
      </c>
      <c r="J10" s="8"/>
      <c r="K10" s="8">
        <v>81</v>
      </c>
      <c r="L10" s="8">
        <v>66</v>
      </c>
      <c r="M10" s="8">
        <v>44</v>
      </c>
      <c r="N10" s="8">
        <v>28</v>
      </c>
    </row>
    <row r="11" spans="1:14">
      <c r="A11" t="s">
        <v>14</v>
      </c>
      <c r="B11">
        <v>139</v>
      </c>
      <c r="C11" s="2">
        <v>84</v>
      </c>
      <c r="D11" s="2">
        <v>65</v>
      </c>
      <c r="E11" s="2">
        <v>43</v>
      </c>
      <c r="F11" s="2">
        <v>27</v>
      </c>
      <c r="I11" t="s">
        <v>11</v>
      </c>
      <c r="J11" s="8">
        <v>102</v>
      </c>
      <c r="K11" s="8">
        <v>73</v>
      </c>
      <c r="L11" s="8">
        <v>49</v>
      </c>
      <c r="M11" s="8">
        <v>15</v>
      </c>
      <c r="N11" s="8">
        <v>4</v>
      </c>
    </row>
    <row r="12" spans="1:14">
      <c r="A12" t="s">
        <v>16</v>
      </c>
      <c r="C12" s="2">
        <v>81</v>
      </c>
      <c r="D12" s="2">
        <v>66</v>
      </c>
      <c r="E12" s="2">
        <v>44</v>
      </c>
      <c r="F12" s="2">
        <v>28</v>
      </c>
      <c r="I12" t="s">
        <v>17</v>
      </c>
      <c r="J12" s="8"/>
      <c r="K12" s="8">
        <v>76</v>
      </c>
      <c r="L12" s="8">
        <v>57</v>
      </c>
      <c r="M12" s="8">
        <v>48</v>
      </c>
      <c r="N12" s="8">
        <v>26</v>
      </c>
    </row>
    <row r="13" spans="1:14">
      <c r="A13" t="s">
        <v>17</v>
      </c>
      <c r="C13" s="2">
        <v>76</v>
      </c>
      <c r="D13" s="2">
        <v>57</v>
      </c>
      <c r="E13" s="2">
        <v>48</v>
      </c>
      <c r="F13" s="2">
        <v>26</v>
      </c>
      <c r="I13" t="s">
        <v>12</v>
      </c>
      <c r="J13" s="8">
        <v>123</v>
      </c>
      <c r="K13" s="8">
        <v>72</v>
      </c>
      <c r="L13" s="8">
        <v>65</v>
      </c>
      <c r="M13" s="8">
        <v>12</v>
      </c>
      <c r="N13" s="8">
        <v>19</v>
      </c>
    </row>
    <row r="14" spans="1:14">
      <c r="A14" t="s">
        <v>18</v>
      </c>
      <c r="B14" s="3">
        <f>AVERAGE(B2:B13)</f>
        <v>106.6</v>
      </c>
      <c r="C14" s="3">
        <f>AVERAGE(C2:C13)</f>
        <v>73.166666666666671</v>
      </c>
      <c r="D14" s="3">
        <f t="shared" ref="D14:F14" si="0">AVERAGE(D2:D13)</f>
        <v>57.166666666666664</v>
      </c>
      <c r="E14" s="3">
        <f t="shared" si="0"/>
        <v>23.833333333333332</v>
      </c>
      <c r="F14" s="3">
        <f t="shared" si="0"/>
        <v>13.416666666666666</v>
      </c>
      <c r="I14" t="s">
        <v>13</v>
      </c>
      <c r="J14" s="8">
        <v>133</v>
      </c>
      <c r="K14" s="8">
        <v>69</v>
      </c>
      <c r="L14" s="8">
        <v>57</v>
      </c>
      <c r="M14" s="8">
        <v>11</v>
      </c>
      <c r="N14" s="8">
        <v>26</v>
      </c>
    </row>
    <row r="15" spans="1:14">
      <c r="D15" s="2"/>
      <c r="I15" t="s">
        <v>18</v>
      </c>
      <c r="J15" s="8">
        <v>106.6</v>
      </c>
      <c r="K15" s="8">
        <v>73.166666666666671</v>
      </c>
      <c r="L15" s="8">
        <v>57.166666666666664</v>
      </c>
      <c r="M15" s="8">
        <v>23.833333333333332</v>
      </c>
      <c r="N15" s="8">
        <v>13.416666666666666</v>
      </c>
    </row>
    <row r="16" spans="1:14">
      <c r="D16" s="2"/>
      <c r="I16" t="s">
        <v>15</v>
      </c>
      <c r="J16" s="8">
        <v>145</v>
      </c>
      <c r="K16" s="8">
        <v>100</v>
      </c>
      <c r="L16" s="8">
        <v>60</v>
      </c>
      <c r="M16" s="8">
        <v>41</v>
      </c>
      <c r="N16" s="8">
        <v>27</v>
      </c>
    </row>
    <row r="17" spans="4:14">
      <c r="D17" s="2"/>
      <c r="I17" t="s">
        <v>19</v>
      </c>
      <c r="J17" s="8">
        <v>1172.5999999999999</v>
      </c>
      <c r="K17" s="8">
        <v>951.16666666666663</v>
      </c>
      <c r="L17" s="8">
        <v>743.16666666666663</v>
      </c>
      <c r="M17" s="8">
        <v>309.83333333333331</v>
      </c>
      <c r="N17" s="8">
        <v>174.41666666666666</v>
      </c>
    </row>
    <row r="18" spans="4:14">
      <c r="D18" s="2"/>
    </row>
    <row r="19" spans="4:14">
      <c r="D19" s="2"/>
    </row>
    <row r="20" spans="4:14">
      <c r="D20" s="2"/>
    </row>
    <row r="21" spans="4:14">
      <c r="D21" s="2"/>
    </row>
    <row r="22" spans="4:14">
      <c r="D22" s="2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CA84-7BA6-4EA3-933F-9C090AAF2B82}">
  <dimension ref="A1:I32"/>
  <sheetViews>
    <sheetView workbookViewId="0">
      <selection activeCell="F3" sqref="F3:I9"/>
    </sheetView>
  </sheetViews>
  <sheetFormatPr defaultRowHeight="14.45"/>
  <cols>
    <col min="2" max="2" width="14.7109375" style="1" customWidth="1"/>
    <col min="3" max="4" width="14.7109375" style="1" bestFit="1" customWidth="1"/>
    <col min="5" max="5" width="16.85546875" bestFit="1" customWidth="1"/>
    <col min="6" max="6" width="11.7109375" bestFit="1" customWidth="1"/>
    <col min="7" max="7" width="18.140625" bestFit="1" customWidth="1"/>
    <col min="8" max="8" width="16.140625" bestFit="1" customWidth="1"/>
    <col min="9" max="9" width="15.85546875" bestFit="1" customWidth="1"/>
  </cols>
  <sheetData>
    <row r="1" spans="1:9">
      <c r="A1" t="s">
        <v>20</v>
      </c>
      <c r="B1" s="1" t="s">
        <v>21</v>
      </c>
      <c r="C1" s="1" t="s">
        <v>22</v>
      </c>
      <c r="D1" s="1" t="s">
        <v>23</v>
      </c>
    </row>
    <row r="2" spans="1:9">
      <c r="A2">
        <v>2019</v>
      </c>
      <c r="B2" s="1">
        <v>6848417.3200000003</v>
      </c>
      <c r="C2" s="1">
        <f>10214773.4-B2</f>
        <v>3366356.08</v>
      </c>
      <c r="D2" s="1">
        <f>SUM(B2:C2)</f>
        <v>10214773.4</v>
      </c>
    </row>
    <row r="3" spans="1:9">
      <c r="A3">
        <v>2020</v>
      </c>
      <c r="B3" s="1">
        <v>580916.85</v>
      </c>
      <c r="C3" s="1">
        <f>7047292.7-B3</f>
        <v>6466375.8500000006</v>
      </c>
      <c r="D3" s="1">
        <f t="shared" ref="D3:D6" si="0">SUM(B3:C3)</f>
        <v>7047292.7000000002</v>
      </c>
      <c r="F3" s="7" t="s">
        <v>20</v>
      </c>
      <c r="G3" t="s">
        <v>24</v>
      </c>
      <c r="H3" t="s">
        <v>25</v>
      </c>
      <c r="I3" t="s">
        <v>26</v>
      </c>
    </row>
    <row r="4" spans="1:9">
      <c r="A4">
        <v>2021</v>
      </c>
      <c r="B4" s="1">
        <v>14896359.119999999</v>
      </c>
      <c r="C4" s="1">
        <f>27331431.66-B4</f>
        <v>12435072.540000001</v>
      </c>
      <c r="D4" s="1">
        <f t="shared" si="0"/>
        <v>27331431.66</v>
      </c>
      <c r="F4">
        <v>2019</v>
      </c>
      <c r="G4" s="9">
        <v>6848417.3200000003</v>
      </c>
      <c r="H4" s="9">
        <v>3366356.08</v>
      </c>
      <c r="I4" s="9">
        <v>10214773.4</v>
      </c>
    </row>
    <row r="5" spans="1:9">
      <c r="A5">
        <v>2022</v>
      </c>
      <c r="B5" s="1">
        <v>10119565.810000001</v>
      </c>
      <c r="C5" s="1">
        <v>9700434.1399999987</v>
      </c>
      <c r="D5" s="1">
        <f t="shared" si="0"/>
        <v>19819999.949999999</v>
      </c>
      <c r="F5">
        <v>2020</v>
      </c>
      <c r="G5" s="9">
        <v>580916.85</v>
      </c>
      <c r="H5" s="9">
        <v>6466375.8500000006</v>
      </c>
      <c r="I5" s="9">
        <v>7047292.7000000002</v>
      </c>
    </row>
    <row r="6" spans="1:9">
      <c r="A6">
        <v>2023</v>
      </c>
      <c r="B6" s="1">
        <v>9500000</v>
      </c>
      <c r="C6" s="1">
        <v>17005000</v>
      </c>
      <c r="D6" s="1">
        <f t="shared" si="0"/>
        <v>26505000</v>
      </c>
      <c r="F6">
        <v>2021</v>
      </c>
      <c r="G6" s="9">
        <v>14896359.119999999</v>
      </c>
      <c r="H6" s="9">
        <v>12435072.540000001</v>
      </c>
      <c r="I6" s="9">
        <v>27331431.66</v>
      </c>
    </row>
    <row r="7" spans="1:9">
      <c r="F7">
        <v>2022</v>
      </c>
      <c r="G7" s="9">
        <v>10119565.810000001</v>
      </c>
      <c r="H7" s="9">
        <v>9700434.1399999987</v>
      </c>
      <c r="I7" s="9">
        <v>19819999.949999999</v>
      </c>
    </row>
    <row r="8" spans="1:9">
      <c r="F8">
        <v>2023</v>
      </c>
      <c r="G8" s="9">
        <v>9500000</v>
      </c>
      <c r="H8" s="9">
        <v>17005000</v>
      </c>
      <c r="I8" s="9">
        <v>26505000</v>
      </c>
    </row>
    <row r="9" spans="1:9">
      <c r="F9" t="s">
        <v>19</v>
      </c>
      <c r="G9" s="9">
        <v>41945259.100000001</v>
      </c>
      <c r="H9" s="9">
        <v>48973238.609999999</v>
      </c>
      <c r="I9" s="9">
        <v>90918497.710000008</v>
      </c>
    </row>
    <row r="15" spans="1:9">
      <c r="D15"/>
    </row>
    <row r="16" spans="1:9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  <row r="26" spans="4:4">
      <c r="D26"/>
    </row>
    <row r="27" spans="4:4">
      <c r="D27"/>
    </row>
    <row r="28" spans="4:4">
      <c r="D28"/>
    </row>
    <row r="29" spans="4:4">
      <c r="D29"/>
    </row>
    <row r="30" spans="4:4">
      <c r="D30"/>
    </row>
    <row r="31" spans="4:4">
      <c r="D31"/>
    </row>
    <row r="32" spans="4:4">
      <c r="D3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ED21-043D-4C66-B343-F82CF55EDF95}">
  <dimension ref="A1:I10"/>
  <sheetViews>
    <sheetView workbookViewId="0">
      <selection activeCell="H4" sqref="H4:I10"/>
    </sheetView>
  </sheetViews>
  <sheetFormatPr defaultRowHeight="14.45"/>
  <cols>
    <col min="2" max="2" width="12" customWidth="1"/>
    <col min="7" max="7" width="12.5703125" bestFit="1" customWidth="1"/>
    <col min="8" max="8" width="11.7109375" bestFit="1" customWidth="1"/>
    <col min="9" max="10" width="26" bestFit="1" customWidth="1"/>
  </cols>
  <sheetData>
    <row r="1" spans="1:9">
      <c r="A1" t="s">
        <v>20</v>
      </c>
      <c r="B1">
        <v>2023</v>
      </c>
      <c r="C1">
        <v>2022</v>
      </c>
      <c r="D1">
        <v>2021</v>
      </c>
      <c r="E1">
        <v>2020</v>
      </c>
      <c r="F1">
        <v>2019</v>
      </c>
    </row>
    <row r="2" spans="1:9">
      <c r="A2" t="s">
        <v>18</v>
      </c>
      <c r="B2" s="3">
        <v>80</v>
      </c>
      <c r="C2" s="3">
        <v>73.166666666666671</v>
      </c>
      <c r="D2" s="3">
        <v>57.166666666666664</v>
      </c>
      <c r="E2" s="3">
        <v>23.833333333333332</v>
      </c>
      <c r="F2" s="3">
        <v>13.416666666666666</v>
      </c>
    </row>
    <row r="4" spans="1:9" ht="25.9" customHeight="1">
      <c r="A4" t="s">
        <v>20</v>
      </c>
      <c r="B4" s="4" t="s">
        <v>27</v>
      </c>
      <c r="H4" s="7" t="s">
        <v>20</v>
      </c>
      <c r="I4" t="s">
        <v>28</v>
      </c>
    </row>
    <row r="5" spans="1:9">
      <c r="A5">
        <v>2019</v>
      </c>
      <c r="B5">
        <v>13</v>
      </c>
      <c r="H5">
        <v>2019</v>
      </c>
      <c r="I5" s="8">
        <v>13</v>
      </c>
    </row>
    <row r="6" spans="1:9">
      <c r="A6">
        <v>2020</v>
      </c>
      <c r="B6">
        <v>24</v>
      </c>
      <c r="H6">
        <v>2020</v>
      </c>
      <c r="I6" s="8">
        <v>24</v>
      </c>
    </row>
    <row r="7" spans="1:9">
      <c r="A7">
        <v>2021</v>
      </c>
      <c r="B7">
        <v>57</v>
      </c>
      <c r="H7">
        <v>2021</v>
      </c>
      <c r="I7" s="8">
        <v>57</v>
      </c>
    </row>
    <row r="8" spans="1:9">
      <c r="A8">
        <v>2022</v>
      </c>
      <c r="B8">
        <v>73</v>
      </c>
      <c r="H8">
        <v>2022</v>
      </c>
      <c r="I8" s="8">
        <v>73</v>
      </c>
    </row>
    <row r="9" spans="1:9">
      <c r="A9">
        <v>2023</v>
      </c>
      <c r="B9">
        <v>101</v>
      </c>
      <c r="H9">
        <v>2023</v>
      </c>
      <c r="I9" s="8">
        <v>101</v>
      </c>
    </row>
    <row r="10" spans="1:9">
      <c r="H10" t="s">
        <v>19</v>
      </c>
      <c r="I10" s="8">
        <v>268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169E-B633-4146-9453-665CE0C0C37A}">
  <dimension ref="A1:G15"/>
  <sheetViews>
    <sheetView tabSelected="1" zoomScale="115" zoomScaleNormal="115" workbookViewId="0">
      <selection activeCell="E2" sqref="E2:G15"/>
    </sheetView>
  </sheetViews>
  <sheetFormatPr defaultRowHeight="14.45"/>
  <cols>
    <col min="1" max="1" width="13.140625" customWidth="1"/>
    <col min="2" max="2" width="15.28515625" style="1" bestFit="1" customWidth="1"/>
    <col min="3" max="3" width="10.140625" style="2" bestFit="1" customWidth="1"/>
    <col min="5" max="5" width="11.7109375" bestFit="1" customWidth="1"/>
    <col min="6" max="6" width="18.140625" bestFit="1" customWidth="1"/>
    <col min="7" max="7" width="18" bestFit="1" customWidth="1"/>
  </cols>
  <sheetData>
    <row r="1" spans="1:7">
      <c r="A1" t="s">
        <v>0</v>
      </c>
      <c r="B1" s="1" t="s">
        <v>29</v>
      </c>
      <c r="C1" s="2" t="s">
        <v>30</v>
      </c>
    </row>
    <row r="2" spans="1:7">
      <c r="A2" t="s">
        <v>31</v>
      </c>
      <c r="B2" s="5">
        <f>1308750.44-19701-274.15-10325</f>
        <v>1278450.29</v>
      </c>
      <c r="C2" s="6">
        <v>21</v>
      </c>
      <c r="E2" s="7" t="s">
        <v>0</v>
      </c>
      <c r="F2" t="s">
        <v>32</v>
      </c>
      <c r="G2" t="s">
        <v>33</v>
      </c>
    </row>
    <row r="3" spans="1:7">
      <c r="A3" t="s">
        <v>34</v>
      </c>
      <c r="B3" s="5">
        <f>2176734.21-22291-566.92-816116.83</f>
        <v>1337759.46</v>
      </c>
      <c r="C3" s="6">
        <v>24</v>
      </c>
      <c r="E3" t="s">
        <v>31</v>
      </c>
      <c r="F3" s="9">
        <v>1278450.29</v>
      </c>
      <c r="G3" s="8">
        <v>21</v>
      </c>
    </row>
    <row r="4" spans="1:7">
      <c r="A4" t="s">
        <v>35</v>
      </c>
      <c r="B4" s="5">
        <f>1756196.65-41191.66-2153.33-69713.5</f>
        <v>1643138.16</v>
      </c>
      <c r="C4" s="6">
        <v>22</v>
      </c>
      <c r="E4" t="s">
        <v>34</v>
      </c>
      <c r="F4" s="9">
        <v>1337759.46</v>
      </c>
      <c r="G4" s="8">
        <v>24</v>
      </c>
    </row>
    <row r="5" spans="1:7">
      <c r="A5" t="s">
        <v>36</v>
      </c>
      <c r="B5" s="5">
        <f>-60222.38+1581334.67-28066.67-2699.31</f>
        <v>1490346.31</v>
      </c>
      <c r="C5" s="6">
        <v>22</v>
      </c>
      <c r="E5" t="s">
        <v>35</v>
      </c>
      <c r="F5" s="9">
        <v>1643138.16</v>
      </c>
      <c r="G5" s="8">
        <v>22</v>
      </c>
    </row>
    <row r="6" spans="1:7">
      <c r="A6" t="s">
        <v>10</v>
      </c>
      <c r="B6" s="5">
        <v>1670949</v>
      </c>
      <c r="C6" s="6">
        <v>19</v>
      </c>
      <c r="E6" t="s">
        <v>36</v>
      </c>
      <c r="F6" s="9">
        <v>1490346.31</v>
      </c>
      <c r="G6" s="8">
        <v>22</v>
      </c>
    </row>
    <row r="7" spans="1:7">
      <c r="A7" t="s">
        <v>11</v>
      </c>
      <c r="B7" s="5">
        <v>1569412</v>
      </c>
      <c r="C7" s="6">
        <v>18</v>
      </c>
      <c r="E7" t="s">
        <v>10</v>
      </c>
      <c r="F7" s="9">
        <v>1670949</v>
      </c>
      <c r="G7" s="8">
        <v>19</v>
      </c>
    </row>
    <row r="8" spans="1:7">
      <c r="A8" t="s">
        <v>12</v>
      </c>
      <c r="B8" s="5">
        <v>1791744</v>
      </c>
      <c r="C8" s="6">
        <v>19</v>
      </c>
      <c r="E8" t="s">
        <v>11</v>
      </c>
      <c r="F8" s="9">
        <v>1569412</v>
      </c>
      <c r="G8" s="8">
        <v>18</v>
      </c>
    </row>
    <row r="9" spans="1:7">
      <c r="A9" t="s">
        <v>13</v>
      </c>
      <c r="B9" s="5">
        <v>1991047</v>
      </c>
      <c r="C9" s="6">
        <v>19</v>
      </c>
      <c r="E9" t="s">
        <v>12</v>
      </c>
      <c r="F9" s="9">
        <v>1791744</v>
      </c>
      <c r="G9" s="8">
        <v>19</v>
      </c>
    </row>
    <row r="10" spans="1:7">
      <c r="A10" t="s">
        <v>37</v>
      </c>
      <c r="B10" s="5">
        <v>1765312</v>
      </c>
      <c r="C10" s="6">
        <v>20</v>
      </c>
      <c r="E10" t="s">
        <v>13</v>
      </c>
      <c r="F10" s="9">
        <v>1991047</v>
      </c>
      <c r="G10" s="8">
        <v>19</v>
      </c>
    </row>
    <row r="11" spans="1:7">
      <c r="A11" t="s">
        <v>38</v>
      </c>
      <c r="B11" s="5">
        <v>1435785</v>
      </c>
      <c r="C11" s="6">
        <v>19</v>
      </c>
      <c r="E11" t="s">
        <v>37</v>
      </c>
      <c r="F11" s="9">
        <v>1765312</v>
      </c>
      <c r="G11" s="8">
        <v>20</v>
      </c>
    </row>
    <row r="12" spans="1:7">
      <c r="A12" t="s">
        <v>39</v>
      </c>
      <c r="B12" s="5"/>
      <c r="C12" s="6"/>
      <c r="E12" t="s">
        <v>38</v>
      </c>
      <c r="F12" s="9">
        <v>1435785</v>
      </c>
      <c r="G12" s="8">
        <v>19</v>
      </c>
    </row>
    <row r="13" spans="1:7">
      <c r="A13" t="s">
        <v>40</v>
      </c>
      <c r="B13" s="5"/>
      <c r="C13" s="6"/>
      <c r="E13" t="s">
        <v>39</v>
      </c>
      <c r="F13" s="9"/>
      <c r="G13" s="8"/>
    </row>
    <row r="14" spans="1:7">
      <c r="E14" t="s">
        <v>40</v>
      </c>
      <c r="F14" s="9"/>
      <c r="G14" s="8"/>
    </row>
    <row r="15" spans="1:7">
      <c r="E15" t="s">
        <v>19</v>
      </c>
      <c r="F15" s="9">
        <v>15973943.220000001</v>
      </c>
      <c r="G15" s="8">
        <v>203</v>
      </c>
    </row>
  </sheetData>
  <phoneticPr fontId="2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0175-5935-4641-9BF8-03DA10C53855}">
  <dimension ref="A1:E8"/>
  <sheetViews>
    <sheetView workbookViewId="0">
      <selection activeCell="D2" sqref="D2:E8"/>
    </sheetView>
  </sheetViews>
  <sheetFormatPr defaultRowHeight="14.45"/>
  <cols>
    <col min="2" max="2" width="15.42578125" style="1" customWidth="1"/>
    <col min="4" max="4" width="11.7109375" bestFit="1" customWidth="1"/>
    <col min="5" max="5" width="15.85546875" bestFit="1" customWidth="1"/>
    <col min="6" max="6" width="15.7109375" bestFit="1" customWidth="1"/>
  </cols>
  <sheetData>
    <row r="1" spans="1:5">
      <c r="A1" t="s">
        <v>20</v>
      </c>
      <c r="B1" s="1" t="s">
        <v>41</v>
      </c>
    </row>
    <row r="2" spans="1:5">
      <c r="A2">
        <v>2019</v>
      </c>
      <c r="B2" s="1">
        <v>10214773.4</v>
      </c>
      <c r="D2" s="7" t="s">
        <v>20</v>
      </c>
      <c r="E2" t="s">
        <v>42</v>
      </c>
    </row>
    <row r="3" spans="1:5">
      <c r="A3">
        <v>2020</v>
      </c>
      <c r="B3" s="1">
        <v>7047292.7000000002</v>
      </c>
      <c r="D3">
        <v>2019</v>
      </c>
      <c r="E3" s="9">
        <v>10214773.4</v>
      </c>
    </row>
    <row r="4" spans="1:5">
      <c r="A4">
        <v>2021</v>
      </c>
      <c r="B4" s="1">
        <v>27331431.66</v>
      </c>
      <c r="D4">
        <v>2020</v>
      </c>
      <c r="E4" s="9">
        <v>7047292.7000000002</v>
      </c>
    </row>
    <row r="5" spans="1:5">
      <c r="A5">
        <v>2022</v>
      </c>
      <c r="B5" s="1">
        <v>24899090.030000001</v>
      </c>
      <c r="D5">
        <v>2021</v>
      </c>
      <c r="E5" s="9">
        <v>27331431.66</v>
      </c>
    </row>
    <row r="6" spans="1:5">
      <c r="A6">
        <v>2023</v>
      </c>
      <c r="B6" s="1">
        <v>26500000</v>
      </c>
      <c r="D6">
        <v>2022</v>
      </c>
      <c r="E6" s="9">
        <v>24899090.030000001</v>
      </c>
    </row>
    <row r="7" spans="1:5">
      <c r="D7">
        <v>2023</v>
      </c>
      <c r="E7" s="9">
        <v>26500000</v>
      </c>
    </row>
    <row r="8" spans="1:5">
      <c r="D8" t="s">
        <v>19</v>
      </c>
      <c r="E8" s="9">
        <v>95992587.790000007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E8BE-F543-4698-BFA3-7E120941A2DE}">
  <dimension ref="A1:E9"/>
  <sheetViews>
    <sheetView workbookViewId="0">
      <selection activeCell="D3" sqref="D3:E9"/>
    </sheetView>
  </sheetViews>
  <sheetFormatPr defaultRowHeight="14.45"/>
  <cols>
    <col min="2" max="2" width="11.28515625" customWidth="1"/>
    <col min="3" max="3" width="12.5703125" bestFit="1" customWidth="1"/>
    <col min="4" max="4" width="11.7109375" bestFit="1" customWidth="1"/>
    <col min="5" max="6" width="18" bestFit="1" customWidth="1"/>
  </cols>
  <sheetData>
    <row r="1" spans="1:5">
      <c r="A1" t="s">
        <v>20</v>
      </c>
      <c r="B1" t="s">
        <v>30</v>
      </c>
    </row>
    <row r="2" spans="1:5">
      <c r="A2">
        <v>2019</v>
      </c>
      <c r="B2">
        <v>3</v>
      </c>
    </row>
    <row r="3" spans="1:5">
      <c r="A3">
        <v>2020</v>
      </c>
      <c r="B3">
        <v>9</v>
      </c>
      <c r="D3" s="7" t="s">
        <v>20</v>
      </c>
      <c r="E3" t="s">
        <v>33</v>
      </c>
    </row>
    <row r="4" spans="1:5">
      <c r="A4">
        <v>2021</v>
      </c>
      <c r="B4">
        <v>25</v>
      </c>
      <c r="D4">
        <v>2019</v>
      </c>
      <c r="E4" s="8">
        <v>3</v>
      </c>
    </row>
    <row r="5" spans="1:5">
      <c r="A5">
        <v>2022</v>
      </c>
      <c r="B5">
        <v>43</v>
      </c>
      <c r="D5">
        <v>2020</v>
      </c>
      <c r="E5" s="8">
        <v>9</v>
      </c>
    </row>
    <row r="6" spans="1:5">
      <c r="A6">
        <v>2023</v>
      </c>
      <c r="B6">
        <v>47</v>
      </c>
      <c r="D6">
        <v>2021</v>
      </c>
      <c r="E6" s="8">
        <v>25</v>
      </c>
    </row>
    <row r="7" spans="1:5">
      <c r="D7">
        <v>2022</v>
      </c>
      <c r="E7" s="8">
        <v>43</v>
      </c>
    </row>
    <row r="8" spans="1:5">
      <c r="D8">
        <v>2023</v>
      </c>
      <c r="E8" s="8">
        <v>47</v>
      </c>
    </row>
    <row r="9" spans="1:5">
      <c r="D9" t="s">
        <v>19</v>
      </c>
      <c r="E9" s="8">
        <v>127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sharon heath</dc:creator>
  <cp:keywords/>
  <dc:description/>
  <cp:lastModifiedBy/>
  <cp:revision/>
  <dcterms:created xsi:type="dcterms:W3CDTF">2022-09-15T14:09:47Z</dcterms:created>
  <dcterms:modified xsi:type="dcterms:W3CDTF">2023-10-27T23:51:20Z</dcterms:modified>
  <cp:category/>
  <cp:contentStatus/>
</cp:coreProperties>
</file>