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fwEYhZVdzNerqwmCKxT2hvf43DQ=="/>
    </ext>
  </extLst>
</workbook>
</file>

<file path=xl/sharedStrings.xml><?xml version="1.0" encoding="utf-8"?>
<sst xmlns="http://schemas.openxmlformats.org/spreadsheetml/2006/main" count="899" uniqueCount="881">
  <si>
    <t>text_review</t>
  </si>
  <si>
    <t>text_review_english</t>
  </si>
  <si>
    <t>score</t>
  </si>
  <si>
    <t>['leg', 'uhhh']</t>
  </si>
  <si>
    <t>['internetnya', 'benerin', 'thx']</t>
  </si>
  <si>
    <t>['fiber', 'optik', 'mudah', 'putus']</t>
  </si>
  <si>
    <t>['indihome', 'koneksi', 'jelek', 'banget', 'udah', 'kayak', 'numpang', 'wifi', 'tetangga', 'koneksi', 'speed', 'lancar', 'banget', 'speed', 'jelek', 'banget', 'lokasi', 'pamekasan', 'madura', '']</t>
  </si>
  <si>
    <t>['pasang', 'cepat', 'mbps', 'knp', 'skrg', 'mbps']</t>
  </si>
  <si>
    <t>['provider', 'jaring', 'lelet', 'udah', 'bayar', 'kek', 'bayar', 'ganti', 'provider', 'jaring', 'lelet', 'mahal']</t>
  </si>
  <si>
    <t>['jingan', 'solo', 'wifi', 'lagnya', 'main', 'cokkk', 'one', 'jancokk', 'nggk', 'ngotak']</t>
  </si>
  <si>
    <t>['coba', 'indihome', 'bagusin', 'layan', 'iya', 'los', 'mulu', 'udah', 'lapor', 'kali', 'kali', 'teknisi', 'dateng', 'pasang', 'internet', 'doang', 'harga', 'harga', 'paket', '']</t>
  </si>
  <si>
    <t>['serba', 'mudah']</t>
  </si>
  <si>
    <t>['gabisa', 'register', 'login', 'the', 'best']</t>
  </si>
  <si>
    <t>['sinyal', 'bagus', 'kadang', 'kendala', 'wajar', 'nama', 'sinyal']</t>
  </si>
  <si>
    <t>['kenap', 'upgrade', 'perinci', 'biaya', 'total', 'lihat', 'pakai', 'pakai']</t>
  </si>
  <si>
    <t>['knp', 'wifi', 'lot', 'mbak', 'mas', 'admin', 'pas', 'download', 'kb', 'detik', 'mb', 'detik', 'buka', 'youtube', 'lancar', 'kadang', 'lot', 'mohon', 'bantu', 'mbak', 'mas', '']</t>
  </si>
  <si>
    <t>['lapor', 'komplain', 'ganggu', 'internet', 'kemarin', 'via', 'apk', 'myindihome', 'tindak', 'mohon', 'perhati', '']</t>
  </si>
  <si>
    <t>['woy', 'goblog', 'indihome', 'ccd', 'jaring', 'mbps', 'asa', 'mbps', 'main', 'merah', 'gitu', 'mahal', 'mending', 'ganti', 'bizznet']</t>
  </si>
  <si>
    <t>['verifikasi', 'sms', 'gmn', 'login', 'aplikasi', 'sinyal', 'los', 'payah', 'indihome', 'layan', '']</t>
  </si>
  <si>
    <t>['buka', 'aplikasi', 'luamaaaaa', 'aplikasi', 'loadingnya', 'gadget', 'knp', '']</t>
  </si>
  <si>
    <t>['login', 'verifikasi', 'email', 'udah', 'trs', 'verifikasi', 'sms', 'dapet', 'sms', 'login', 'parah']</t>
  </si>
  <si>
    <t>['bener', 'kecewa', 'indihome', 'registrasi', 'daftar', 'jumat', 'tgl', 'dijanjiin', 'pasang', 'sampe', 'tgl', 'teknisi', 'jga', 'rumah', 'salesnya', 'bilang', 'teknisi', 'libur', 'emng', 'gabisa', 'pasang', 'hari', 'libur', 'yaa', 'janjiin', 'pasang', 'kaya', 'gin', 'ngecewain', 'customer']</t>
  </si>
  <si>
    <t>['keren']</t>
  </si>
  <si>
    <t>['mohon', 'layan', 'tingkat', 'kurang', 'ganggu', 'bulan']</t>
  </si>
  <si>
    <t>['yth', 'karyawan', 'indi', 'pleaseeeeeeeee', 'banget', 'koneksi', 'bagusin', 'napa', 'main', 'pubg', 'ngak', 'matcmaking', 'goblog', 'sumpah', 'mintak', 'tolong', 'ama', 'ngurus', 'sinyal', 'tolongggg', 'banget', 'sinyal', 'udah', 'kek', 'hutan', 'dalam', 'karyawan', 'indi', 'ngurus', 'sinyal', 'bagusin', 'sinyal', 'woy']</t>
  </si>
  <si>
    <t>['indihome', 'anjg', 'jaring', 'lot', 'bayar', 'mahal', 'tolong', 'baik', 'jaringanya', 'bayar', 'udh', 'mahal', 'massi', 'lot', 'ngeleg', '']</t>
  </si>
  <si>
    <t>[]</t>
  </si>
  <si>
    <t>['siip']</t>
  </si>
  <si>
    <t>['', 'telkomsel', 'provider', 'lot', 'dunia', 'kuota', 'indonesia', 'raya', 'ngapain', 'luas', 'cukz', 'cepat', 'mbps', 'mbps', 'hoax', 'mbps', 'komplex', 'iya', 'dtk', 'sampe', 'acara', 'parah', 'banget', 'tipu', 'andalin', 'emosi', 'cukz', 'trading', 'auto', 'bangkrut', 'payaaaaaah', 'mutu', '']</t>
  </si>
  <si>
    <t>['layan', 'burukkkkkkk', 'ganggu', 'tangan', 'lamaaa', '']</t>
  </si>
  <si>
    <t>['sinyal', 'kota', 'tara', 'bikinin', 'minjem', 'kota', 'belah', 'mulu']</t>
  </si>
  <si>
    <t>['oke']</t>
  </si>
  <si>
    <t>['lancar']</t>
  </si>
  <si>
    <t>['layan', 'muas', 'respon', 'cepat', 'tanggap', 'kendala', 'langsung', 'diperogres', 'terima', 'kasihhh', 'layan']</t>
  </si>
  <si>
    <t>['udh', 'akun', 'indihome', 'log', 'out', 'log', 'gbisa', 'masuk', 'email', 'nomor', 'sesuai', '']</t>
  </si>
  <si>
    <t>['jaring', 'jelek', 'mahal', 'bayar', 'jualitasnya', 'buruk', 'mbps']</t>
  </si>
  <si>
    <t>['lot', 'ampun', '']</t>
  </si>
  <si>
    <t>['pikir', 'koneksi', 'ampas', 'kayak', 'otak', 'mending', 'jaring', 'im', '']</t>
  </si>
  <si>
    <t>['indihome', 'sinyal', 'muas', 'ganggu', 'tolong', 'min', 'baik', 'sinyal', 'indihome', 'ganguan', 'mulu']</t>
  </si>
  <si>
    <t>['buka', 'sosmed', 'bagus', 'buka', 'mobile', 'legends', 'lag', 'masyaallah', 'emosi', 'lag', 'turet', 'orang', 'marah', 'baguss', 'ribu', 'orang', 'kayak', 'gua', 'mohon', 'baik', 'eneg', 'gua', 'pakai', 'indihome']</t>
  </si>
  <si>
    <t>['mendownload', 'aplikasi', 'masuk', 'login', 'lapor', 'jaring', 'tolong', 'baik', 'guna', 'wifi', 'indihome', 'nyaman', 'mengunakannya']</t>
  </si>
  <si>
    <t>['coba']</t>
  </si>
  <si>
    <t>['error', 'lot', 'sungguh', 'ampas', 'versi', 'web', 'mending', 'bumn', 'kelas', 'telkom', 'aplikasi', 'kalah', 'dev', 'amatir']</t>
  </si>
  <si>
    <t>['fiber', 'lot']</t>
  </si>
  <si>
    <t>['jaring', 'bagus', 'layan', 'ramah']</t>
  </si>
  <si>
    <t>['mntap', 'puas']</t>
  </si>
  <si>
    <t>['kecewa', 'tembaga', 'ganti', 'ciber', 'cari', 'kelompok', 'nambah', 'cepat', 'susah', 'ampun', 'cepat', 'nambah', 'bayar', 'taguhan', '']</t>
  </si>
  <si>
    <t>['jaring', 'benakno', 'bos', '']</t>
  </si>
  <si>
    <t>['']</t>
  </si>
  <si>
    <t>['pasang', 'daftar', 'parah']</t>
  </si>
  <si>
    <t>['love', 'much', 'fast', 'internet']</t>
  </si>
  <si>
    <t>['jaring', 'buruk', 'bagus']</t>
  </si>
  <si>
    <t>['koneksi', 'buruk', 'lapor', 'lapor', 'tumpuk', 'smpe', 'respon', 'bayar', 'kecewa', 'indihome', 'kasih', 'bintang', 'ajaa']</t>
  </si>
  <si>
    <t>['dok', 'bunder', 'kabupaten', 'indramayu', 'wifi', 'lot', 'paket', 'mbps', 'blum', 'kana', 'fup', 'lot']</t>
  </si>
  <si>
    <t>['jujur', 'pakai', 'layan', 'internet', 'telkom', 'dulunya', 'speedy', 'ganti', 'indihome', 'gitu', 'nggak', 'beda', 'keluh', 'cepat', 'internetnya', 'sesuai', 'paket', 'stabil', 'internetnya', 'ubah', 'koneksi', 'putus', 'pakai', 'rumah', 'device', 'lapor', 'kantor', 'suruh', 'upgrade', 'paket', 'gitu', 'gitu']</t>
  </si>
  <si>
    <t>['lag', 'teross']</t>
  </si>
  <si>
    <t>['mantap', 'teknisi', 'ramah', 'semangat', 'kerja', 'lapang', 'nyesal', 'pakai', 'indihome', 'indihome', 'hati', 'keluh', 'teknisi', 'sergap', 'mantappppppppp']</t>
  </si>
  <si>
    <t>['indihome', 'kayak', 'lapet', 'tukang', 'servis', 'wifi', 'udah', 'bilang', 'udah', 'bagus', 'besok', 'wifinya', 'sakit', 'hancur', 'wifi', 'indihome', 'suka', 'indihome', 'iklan', 'bilang', 'bagus', 'kayak', 'gin', 'marah', 'sepupu', 'jalan', 'skripsi', 'kasihan', 'sepupu']</t>
  </si>
  <si>
    <t>['wahhh', 'aplikasi', 'keren', 'kendala', 'lapor', 'ganggu', 'mudah', 'cepat', 'indihome', 'good', 'job', 'terimakasih', 'indihome', '']</t>
  </si>
  <si>
    <t>['jaring', 'nge', 'lag', 'main', 'game', 'mahal', 'bintang', 'kek', 'pas', 'awokawok']</t>
  </si>
  <si>
    <t>['wkwkwkkwkkk', 'konyol', 'masuk', 'web', 'otp', 'salah', 'nomer', 'indihome', 'telepon', 'salah', 'langgan', 'databasenya', 'bener', 'nggak', 'sinkron', 'trus', 'musti', 'gimana', '']</t>
  </si>
  <si>
    <t>['sinyal', 'eror', 'bener', 'ngegem', 'ngelag', 'busuk']</t>
  </si>
  <si>
    <t>['rumah', 'lambat', 'indihome']</t>
  </si>
  <si>
    <t>['main', 'youtube', 'ngeleg', 'streaming', 'lag', 'main', 'game', 'online', 'ping', 'merah', '']</t>
  </si>
  <si>
    <t>['hari', 'adu', 'tangan', 'internet', 'lambat', 'paraaaah']</t>
  </si>
  <si>
    <t>['jaring', 'indihomenya', 'lambat']</t>
  </si>
  <si>
    <t>['aplikasi', 'lot']</t>
  </si>
  <si>
    <t>['aplikasi', 'gps', 'daftar', 'isi', 'data', 'lengkap', 'sesuai', 'ktp', 'pop', 'maaf', 'data', 'sesuai', 'sesuai', '']</t>
  </si>
  <si>
    <t>['tolong', 'donk', 'info', 'mbps', 'maksimal', 'kuota', 'bulan', 'terima', 'kasih', '']</t>
  </si>
  <si>
    <t>['cepat', 'respon', 'langsung', 'tanganin', 'kendala', 'trimakasih', 'indihome', '']</t>
  </si>
  <si>
    <t>['applikasinya', 'berat', 'banget', 'tlg', 'baik']</t>
  </si>
  <si>
    <t>['guna', 'masak', 'cek', 'pakai', 'internet']</t>
  </si>
  <si>
    <t>['indihome', 'lot']</t>
  </si>
  <si>
    <t>['koneksi', 'pas', 'ping', 'jelek', 'provider', 'saing', 'banwitch', 'ping', 'kenceng', 'troble', 'kacau', 'musim', 'hujan', 'jaribgan', 'fiber', 'kalah', 'fix', 'fepan', 'ganti', 'biznet', 'cuk']</t>
  </si>
  <si>
    <t>['udahlah', 'cape', 'ama', 'indihome', 'udah', 'upgrade', 'mbps', 'lot', 'fupnya', 'lot', 'banget', 'cuman', 'buka', 'website', 'doang', 'nunggunya', 'ampe', 'jam', 'jam', 'kapok', 'langgan']</t>
  </si>
  <si>
    <t>['aplikasi', 'lemottttt', 'sekaliii']</t>
  </si>
  <si>
    <t>['komplain', 'tangan', 'cepat', 'tksi', 'indihome', 'muas', 'inovasi']</t>
  </si>
  <si>
    <t>['montoon', 'anying']</t>
  </si>
  <si>
    <t>['fup', 'reset', 'reset', 'ato', 'kereset', 'trus', 'kereset', 'renew', 'speed', 'mulu', '']</t>
  </si>
  <si>
    <t>['tiket', 'ganggu', 'ane', 'konfirmasi', 'tugas', 'kecewa', 'chat', 'cuman', 'suruh', 'nunggu', 'ampe', 'fix', 'internetnya', 'fix', 'gua', 'make', 'indihome', '']</t>
  </si>
  <si>
    <t>['sinyal', 'jelek', '']</t>
  </si>
  <si>
    <t>['lag', 'kagak', 'niat', 'bener']</t>
  </si>
  <si>
    <t>['miyindihom', 'layan', 'cpet', 'lapor', 'rusa', 'tlp', 'internet', 'langsung', 'tindak', 'lanjut', 'hri', 'jga', 'tech', 'nisi', 'cekat', 'trmpil', 'trimakasih', 'myindihome']</t>
  </si>
  <si>
    <t>['usaha', 'tipu', 'uang', 'refund', 'blm', 'kembali', 'janji', 'kerja', 'bln', 'lbh', 'duit', 'langgan', 'telat', 'byr', 'denda', 'indihome', 'blm', 'balikin', 'duit', 'orang', '']</t>
  </si>
  <si>
    <t>['ayo', 'tingkatin', 'kualitas', 'ganggu', 'mulu']</t>
  </si>
  <si>
    <t>['nomor', 'langgan', 'indihome', 'aplikasi', 'myindihome', 'mohon', 'bantu', 'terima', 'kasih']</t>
  </si>
  <si>
    <t>['kecewa']</t>
  </si>
  <si>
    <t>['layan', 'ganggu', 'cepat', 'tindak', 'lanjut', 'trimakasih', '']</t>
  </si>
  <si>
    <t>['lihat', 'total', 'kash', 'bulan', 'fup']</t>
  </si>
  <si>
    <t>['aplikasi', 'jelek', 'buka', 'detail', 'langgan', 'blank', 'bln', 'gin']</t>
  </si>
  <si>
    <t>['wow', 'aplikasi', 'maximal', 'bantu', 'trouble', 'tinggal', 'klik', 'dlm', 'wktu', 'jam', 'maintenance', '']</t>
  </si>
  <si>
    <t>['matap']</t>
  </si>
  <si>
    <t>['login', 'ajh', 'salah', 'nyesel', 'banget', 'indigogo', '']</t>
  </si>
  <si>
    <t>['parah', 'log', 'coba', 'masuk', 'aplikasi', 'log', 'ulang', 'masukin', 'password', 'password', 'anggap', 'salah', 'pilih', 'lupa', 'password', 'password', 'muncul', 'pop', 'nge', 'hang', 'menu', 'buat', 'password', 'tolong', 'tingkat', 'aplikasi', 'mudah', 'layan', 'log', 'terima', 'kasih']</t>
  </si>
  <si>
    <t>['registrasi', 'login', 'lupa', 'password', 'ribet', '']</t>
  </si>
  <si>
    <t>['kecewa', 'aplikasi', 'layan', 'adu', 'akses', 'suruh', 'nunggu']</t>
  </si>
  <si>
    <t>['aplikasi', 'hapus', 'aplikasi', 'dri', 'playstore', '']</t>
  </si>
  <si>
    <t>['profider', 'layan', 'buruk', 'tower', 'jelek', 'restart', 'modem', '']</t>
  </si>
  <si>
    <t>['mantap', 'lelet']</t>
  </si>
  <si>
    <t>['sinyal', 'stabil', 'hilang', 'dadak', 'saran', '']</t>
  </si>
  <si>
    <t>['lag', 'malem', 'mohon', 'baik']</t>
  </si>
  <si>
    <t>['aplikasi', 'gajelas', 'providernya', 'ganti', 'pin', 'saldo']</t>
  </si>
  <si>
    <t>['ngebug', '']</t>
  </si>
  <si>
    <t>['ganggu', 'masal', 'minggu', 'tagih', 'ganggu', 'masal', 'guna', 'bayar', 'keluh', 'tanggap', 'tangan', 'lambat', 'bayar', 'bayar', 'bayar', 'tingkat', 'guna', 'astagaa']</t>
  </si>
  <si>
    <t>['kecewa', 'kondisi', 'jaring', 'buruk', 'mbps', 'main', 'mobalagend', 'jaring', 'jelek']</t>
  </si>
  <si>
    <t>['bayar', 'bulan', 'jaring', 'kayak', 'males', 'aneh', 'kecewa', 'tolong', 'baik']</t>
  </si>
  <si>
    <t>['jelek', '']</t>
  </si>
  <si>
    <t>['lalot']</t>
  </si>
  <si>
    <t>['indihome', 'hem', 'sll', 'milik', 'dlm', 'jaring', 'klau', 'telfon', 'teknisi', 'langsung', 'cmn', 'suruh', 'reload', 'restar', 'wifi', 'kmi', 'bayar', 'bln', 'gratis', 'klau', 'blng', 'jaring', 'stabil', 'bkn', 'kah', 'adminx', 'langsung', 'donk', 'dmn', 'jaring', 'eror', 'dst', 'langsung', 'periksa', 'pelangggan', 'lari', 'jaring', '']</t>
  </si>
  <si>
    <t>['mantap', 'mudah', 'akses']</t>
  </si>
  <si>
    <t>['jaring', 'lalod', 'sja', 'laju', 'tagih', 'buln', 'kmrin', 'ribu']</t>
  </si>
  <si>
    <t>['gblk', 'suruh', 'lapor', 'adu', 'facebook', 'twiter', 'udah', 'lapor', 'email', 'facebook', 'twiter', 'isolir', 'minggu', 'minggu', 'udah', 'bayar', 'gilir', 'jaring', 'lelet', 'telat', 'nang', 'didatangin', 'kantor', '']</t>
  </si>
  <si>
    <t>['indihome', 'tida', 'tolong', 'jaring', 'baik', 'bayar', 'mahal', 'trus', 'tida', 'full', 'tpi', 'jaring', 'kacau', 'payah', '']</t>
  </si>
  <si>
    <t>['update', 'relogin', 'speed', 'muncul', 'aplikasi', 'myindihome', '']</t>
  </si>
  <si>
    <t>['bayar', 'pemberitahuan', 'lewat', 'fup', '']</t>
  </si>
  <si>
    <t>['bagus', 'layan', 'baik', 'cepat', 'sampe', 'jam']</t>
  </si>
  <si>
    <t>['gaada', 'kendala', 'skrg', 'banget', 'kena', 'kendala', 'gilir', 'telat', 'gaada', 'telat', 'jam', 'lgsg', 'putus', 'salur', 'internetnya', 'gilir', 'lapor', 'kendala', 'tangan', 'super', 'lelet', 'banget', 'tolong', 'profesional', '']</t>
  </si>
  <si>
    <t>['indihome', 'wifi', 'jelek', 'dunia', 'nyesel', 'gua', 'bayar', 'mahal', '']</t>
  </si>
  <si>
    <t>['bener', 'kecewa', 'suruh', 'download', 'aplikasi', 'mudah', 'tagih', 'lot', 'banget', 'aplikasinyaa', 'bayar', 'tulis', 'bayar', 'lihat', 'fitur', 'lot', 'banget', 'baik', 'aplikasi', 'masak', 'kalah', 'aplikasi', 'pln', 'aplikasi', 'provider', 'lot', '']</t>
  </si>
  <si>
    <t>['', 'bet']</t>
  </si>
  <si>
    <t>['maaf', 'kasih', 'bintang', 'msh', 'ganggu', 'jaring', 'los', 'box', 'penuh', 'tolong', 'paksa', 'minta', 'pasang', 'tambahin', 'fasilitas', 'problem', 'rugi', 'guna', 'konsumen', 'terima', 'kasih', '']</t>
  </si>
  <si>
    <t>['nggak', 'komunikatif', 'saldo', 'rumah', 'pasang', 'indihome', 'sisa', 'saldo']</t>
  </si>
  <si>
    <t>['baik', 'tingkat', 'nama', 'bangsa', 'negara', 'taruh', 'rekrutmen', 'sdm', 'bener', '']</t>
  </si>
  <si>
    <t>['kecewa', 'layan', 'amburadul', 'trouble', 'panggil', 'teknisi', 'bolak', 'trouble', 'buang', 'duit', 'customer', 'bayar', 'mahal', 'usaha', 'ndak', 'kerja', 'bentar', 'ndak', 'solusi']</t>
  </si>
  <si>
    <t>['bayar', 'tolong', 'kualitas', 'jaga', 'konsumen', 'nyaman', 'indihome', 'kabur', 'frist', 'media', 'pleas', 'baik', 'jaring', 'cepat', 'teman', 'pakai', 'indihome', 'rasa', 'sya', 'terimakasih', '']</t>
  </si>
  <si>
    <t>['internet', 'doang', 'mahal', 'sinyal', 'abal', 'canda', 'abal', '']</t>
  </si>
  <si>
    <t>['nobbbb', 'indihome', 'nobbbbbb', 'becusss']</t>
  </si>
  <si>
    <t>['lag', 'parah', 'udh', 'byr', 'mahal', 'ngelag', 'prh']</t>
  </si>
  <si>
    <t>['', 'indihome', 'memamg', '']</t>
  </si>
  <si>
    <t>['sod', 'renew', 'brheti', 'brlangganan', 'addon', 'sulit', 'cob', 'tolong', 'baik', 'lbh', 'mudh', 'dgunakan']</t>
  </si>
  <si>
    <t>['kasih', 'bintang', 'cepat', 'baca', 'bintag', 'gubris', 'wifi', 'internet', 'tersuspende', 'bayar', 'tgl', 'jatuh', 'tempo', 'hubung', 'call', 'center', 'kirim', 'orang', 'dateng', 'dateng', 'kecewa', 'kerja', 'bengkalai']</t>
  </si>
  <si>
    <t>['', 'ngejelasin', 'burukny', 'koneksi', 'indihome', 'minggu', 'ganggu', 'massal', 'condet', 'jakarta', 'timur', 'klw', 'lapor', 'oke', 'fast', 'respon', 'tpi', 'besok', 'busuk', 'ampe', 'kasi', 'teknisi', 'kerja', 'dikerjain', 'bolak', 'bolak', 'klw', 'emng', 'titik', 'lokasi', 'jangkau', 'mending', 'paksain', 'jatohnya', 'ngerugiin', 'bayar', 'bulan', 'ful', 'pakai', 'asli', 'recomended', '']</t>
  </si>
  <si>
    <t>['bayar', 'mahal', 'sinyal', 'ngelag', 'kaya', 'taik', 'bayar', 'mahal', 'mbps', 'doang', 'cuih']</t>
  </si>
  <si>
    <t>['siang', 'paket', 'indibox', 'intalasi', 'kog', 'kabel', 'lan', 'intalasai', 'bodoh', 'infihome']</t>
  </si>
  <si>
    <t>['kecewa', 'asli', 'indihome', 'mending', 'republik', 'nggk', 'first', 'media', 'indihome', 'bayar', 'telat', 'layan', 'lambat', 'buoan', 'kek', 'gin', 'cabut', 'indihome']</t>
  </si>
  <si>
    <t>['bayar', 'telat', 'layan', 'kualitas', 'buruk', '']</t>
  </si>
  <si>
    <t>['', 'saranin', 'pasang', 'indihom', 'jelek', 'sinyal']</t>
  </si>
  <si>
    <t>['jaring', 'stabil', 'rumah', 'pakai', 'minggu', 'jaring', 'ganggu', 'kelas', 'bumn', 'kecewa', 'tambah', 'kompensasi', 'ganggu', 'jaring']</t>
  </si>
  <si>
    <t>['pasang', 'januari', 'skrg', 'udah', 'troble', 'tolong', 'kasih', 'layan', 'bagus']</t>
  </si>
  <si>
    <t>['tolong', 'jaring', 'kuat']</t>
  </si>
  <si>
    <t>['sampah', 'bayar', 'org', 'ngemis', 'jaring', '']</t>
  </si>
  <si>
    <t>['performa', 'turun', 'realita', 'turun', 'lot', 'tolong', 'optimal', 'lag']</t>
  </si>
  <si>
    <t>['proses', 'gagal']</t>
  </si>
  <si>
    <t>['sinyal', 'bused', 'cepat', 'download', 'kb', 'wkwkw', 'kocak', 'kocak', 'bayar', 'lapor', 'bilang', 'kuota', 'lebih', 'batas', 'astaghfirullah', 'dipake', 'yaa', 'gb', 'habis', 'jangka', 'wkwkw', 'aneh']</t>
  </si>
  <si>
    <t>['masok', 'aplikasi', 'nomer', 'indihome', 'kenal', 'sistem', 'indihome', 'thun', 'langanan', 'wifie', '']</t>
  </si>
  <si>
    <t>['jooos']</t>
  </si>
  <si>
    <t>['login', 'aplikasi', 'butuh', 'baik', 'aplikasi', 'rusak', '']</t>
  </si>
  <si>
    <t>['mantap', 'coi']</t>
  </si>
  <si>
    <t>['respon', 'cepattttt', 'trima', 'kasih']</t>
  </si>
  <si>
    <t>['agam', 'chanel']</t>
  </si>
  <si>
    <t>['parah', 'ngalah', 'in', 'leasing', 'kendara', 'mending', 'leasing', 'kendara', 'telat', 'kena', 'denda', 'barang', 'blokir', 'pakai', 'tagih', 'jalan', 'plus', 'denda']</t>
  </si>
  <si>
    <t>['layan', 'servis', 'langgan', '']</t>
  </si>
  <si>
    <t>['mantab', 'loading', 'masuk', 'kadang', 'detik', 'masuk', 'aplikasi', 'baik', '']</t>
  </si>
  <si>
    <t>['adu', 'kasih', 'nomor', 'tiket', 'solusi', 'respon', 'telpon', 'susah', 'layan', '']</t>
  </si>
  <si>
    <t>['informasi', 'sangan', 'mudah', 'paham', 'bantu', 'promo', 'sedia', 'moga', 'tambah', 'inovatif', 'manfaat', 'langgan', '']</t>
  </si>
  <si>
    <t>['lot', 'jaring', 'ganggu', 'hujan', 'gin', 'gakan', 'kepake']</t>
  </si>
  <si>
    <t>['apk']</t>
  </si>
  <si>
    <t>['layan', 'cepat', 'harap', 'konsumen']</t>
  </si>
  <si>
    <t>['', 'banget']</t>
  </si>
  <si>
    <t>['kadang', 'minta', 'sod', 'gagal']</t>
  </si>
  <si>
    <t>['kesel', 'ganggu', 'udah', 'ulang', 'kali', 'ganggu', '']</t>
  </si>
  <si>
    <t>['', 'conter', 'komplen', 'tindak', 'pindah', 'provider']</t>
  </si>
  <si>
    <t>['browsing', 'streaming', 'lumayan', 'lancar', 'main', 'game', 'lag', 'mohon', 'tingkat', '']</t>
  </si>
  <si>
    <t>['muas', 'kali', 'report', 'mesin', 'report', 'itu', 'tunggu', 'siang', 'teknisi', 'daring', 'anak', 'skolah', 'paksa', 'bli', 'kuota', 'gomeet', 'tutor', 'mapel', 'yutup', '']</t>
  </si>
  <si>
    <t>['tolong', 'baik', 'transtv', 'trans', 'udah', 'bulan', 'jelek']</t>
  </si>
  <si>
    <t>['fitur', 'lihat', 'guna', 'update', '']</t>
  </si>
  <si>
    <t>['jaring', 'internet', 'nyendat', '']</t>
  </si>
  <si>
    <t>['pasang', 'rumah', 'registrasi', 'kemarin', 'ngk', 'informasi', 'alas', 'tugas', 'tambah', 'tiang', 'telkom', 'rumah', 'tiang', 'telkom', 'terima', 'kasih']</t>
  </si>
  <si>
    <t>['', 'dowlod', 'jdi', 'sya', 'ksi', 'bintang']</t>
  </si>
  <si>
    <t>['daerah', 'sedia', '']</t>
  </si>
  <si>
    <t>['bayar', 'cepat', 'gampang', 'jaring', 'jelek']</t>
  </si>
  <si>
    <t>['lapor', 'tangan', 'indihome']</t>
  </si>
  <si>
    <t>['masukin', 'pin', 'saldo', 'gmn', 'udh', 'pas', 'dimasukin', 'pin', 'saldo', 'mohon', 'tunggu', 'melulu']</t>
  </si>
  <si>
    <t>['adu', 'wifi', 'miggu', 'bom', 'tindak', 'istimewa', 'seka', 'lihat', 'ulas', 'nila', '']</t>
  </si>
  <si>
    <t>['indihome', 'proses', 'ajar', 'ppj', 'aman', 'nyaman', 'hibur', 'kaya', 'you', 'tube', 'kendala', 'putus', 'wifi', 'jalan', 'louding', 'melulu', 'moga', 'lapor', 'masuk', 'nti', 'baik', 'selesai', 'lancar', 'trus']</t>
  </si>
  <si>
    <t>['bantu', 'tingkat', '']</t>
  </si>
  <si>
    <t>['buruk', 'nggak', 'pasang', 'udah', 'nunggu']</t>
  </si>
  <si>
    <t>['', 'masuk', 'banget', 'bikinapps', 'ringan', 'nyusahin', 'kalomo', 'ngaduh', 'kayak', 'jqman', 'speedy', 'jam', 'beres', 'bonus', 'gratis', 'biaya', 'bln', '']</t>
  </si>
  <si>
    <t>['min', 'nanya', 'rumah', 'wifi', 'gimana', 'wifi', 'modem', 'kah']</t>
  </si>
  <si>
    <t>['apk', 'aneh', 'keluh', 'sulit', 'loading', 'respon']</t>
  </si>
  <si>
    <t>['layan', 'jelek', 'udah', 'nunggu', 'bulan', 'nunggu', 'jaring', 'sekali', 'udah', 'dapet', 'jaring', 'data', 'kadaluarsa', 'skrng', 'blm', 'jelas', 'gunain', 'wifinya', 'huuhh', 'anda', 'wifi', 'jaring', 'rumah', 'udah', 'pakai', 'wifi', '']</t>
  </si>
  <si>
    <t>['tgl', 'mpe', 'lot']</t>
  </si>
  <si>
    <t>['deposit', 'kunjung', 'gitu', 'deposit', 'deposit', 'amanah']</t>
  </si>
  <si>
    <t>['', 'puas', 'pakai', 'layan', 'indihome', 'gimana', 'daerah', '']</t>
  </si>
  <si>
    <t>['speed', 'wifi', 'asa', 'diturunin', 'pdhl', 'bru', 'bayar', 'parah', 'gabisa', 'dipake', 'udh', 'komplen', 'hr', 'tanggepannya', 'gtu', 'gtu', 'smpe', 'skrg', 'gabisa', 'gin', 'gausah', 'pasang', 'indihome', 'nyesel', 'parah', 'hahanjing']</t>
  </si>
  <si>
    <t>['lot']</t>
  </si>
  <si>
    <t>['multifungsi']</t>
  </si>
  <si>
    <t>['kemarin', 'rusa', 'signal', 'los', '']</t>
  </si>
  <si>
    <t>['internet', 'down', 'kecewa', 'bangai', 'sedia', 'jaring', 'internet', 'telat', 'bayar', 'denda', 'udah', 'bayar', 'internet', 'lot', 'payah', 'lambat', 'respon', 'suruh', 'internet', 'ngak', 'kuat', 'pemakaiyan', 'rumah', '']</t>
  </si>
  <si>
    <t>['sinyal', 'jelek', 'kali', 'indihome', 'tolong', 'baik']</t>
  </si>
  <si>
    <t>['jaring', 'stabil', 'bangett', 'sumpahh', 'sampe', 'download', 'kbs', 'toling', 'baik', 'stabil', 'indihome']</t>
  </si>
  <si>
    <t>['jelek', 'aplikasi', 'respon', 'langsung', 'hubung', 'team', 'telkom', 'robot', 'info', 'ganggu', 'lambat', 'tanggap', 'telpon', 'payah', 'hapus', 'aplikasi', 'jan', 'masuk', 'login', 'aplikasi', 'fungsi', 'jelek']</t>
  </si>
  <si>
    <t>['pasang', 'wifi', 'mb', 'tes', 'cepat', 'mb', 'gilaaaaaaa']</t>
  </si>
  <si>
    <t>['lag', 'mulu']</t>
  </si>
  <si>
    <t>['gua', 'bayar', 'rutin', 'barter', 'pakai', 'daun', 'lambat', 'buffering', 'pakai', 'ber', 'cepat', 'mbps', 'bener', 'niat', 'makan', 'pakai', 'uang', 'orng', 'doang', 'boss', 'gua', 'cabut', 'pakai', 'layan', 'situ', 'bener', 'orang', 'bobrok', 'bobrok', 'urus', 'jaring', 'gua', 'bual', 'apes', 'bangkrut']</t>
  </si>
  <si>
    <t>['gmn', 'niehhhh', 'ngelek', 'banget', 'sma', 'paket', 'kecewa']</t>
  </si>
  <si>
    <t>['kecewa', 'kmren', 'tlp', 'tawar', 'tambah', 'mbps', 'cepet', 'jaring', 'mlah', 'loading', 'mlu', 'gmn', 'seh', 'tolong', 'donk', 'respon', 'kesel', 'neh']</t>
  </si>
  <si>
    <t>['indihome', 'lot', 'tanggal', 'januari', 'tanggal', 'lot']</t>
  </si>
  <si>
    <t>['tolong', 'tambahin', 'add', 'disney', 'hotstar', 'lupa', 'potong', 'harga', 'harga', 'normal', '']</t>
  </si>
  <si>
    <t>['good', '']</t>
  </si>
  <si>
    <t>['asli', 'indikon', 'lelet', 'kesel', 'kena', 'mental', 'gegara', 'lelet']</t>
  </si>
  <si>
    <t>['suka']</t>
  </si>
  <si>
    <t>['sampah', 'sampah', 'jaring', 'sampah']</t>
  </si>
  <si>
    <t>['terimakasih', 'indihome', 'bayar', 'mahal', 'fup', 'wifi', 'emg', 'harga', 'mbps', 'udh', 'mahal', 'banget', 'dipakein', 'fup', 'nyentuh', 'batas', 'blom', 'udh', 'lot', '']</t>
  </si>
  <si>
    <t>['kecewa', 'minggu', 'koneksi', 'internet', 'lapor', 'call', 'center', 'nomor', 'kantor', 'cabang', 'lambatt', 'tangan', 'lapor', 'minggu', 'ubah', 'gilir', 'bayar', 'telat', 'telat', 'koneksi', 'internet', 'putus', 'gilir', 'keluh', 'kendala', 'respon', 'lambat', 'estimasi', 'jam', 'jam', '']</t>
  </si>
  <si>
    <t>['repair', 'bagus', 'parah', 'pas', 'buka', 'apk', 'myindihome', 'kadang', 'ter', 'restart', 'parah', 'klik', 'menu', 'add', 'kadang', 'nge', 'frezee', '']</t>
  </si>
  <si>
    <t>['parah', 'indihome', 'udah', 'jaring', 'lot', 'bayar', 'trus', 'konfirmasi', 'pas', 'bayar', 'deposit', 'uqng', 'jamin', 'pasau', 'putus', 'bayar', 'blan', 'dlu', 'rb', 'tunggak', 'cman', 'pakai', 'pikir', 'dlu', 'biat', 'pasang', 'indihome', '']</t>
  </si>
  <si>
    <t>['mulu']</t>
  </si>
  <si>
    <t>['layan', 'buruk', 'sinyal', 'parah']</t>
  </si>
  <si>
    <t>['lelet', 'parah']</t>
  </si>
  <si>
    <t>['sinyal', 'bagus', 'tetep', 'susah', 'akses', 'aplikasi', 'wifinya', 'super', 'lot', 'ganti', 'data', 'seluler', 'bayar', 'tagih', 'jamin', 'cepet', 'sinyal', 'susah', 'akses', 'tolong', 'tingkat', 'mudah', 'akses', 'apk', 'gampang', 'bayar', 'tagih', '']</t>
  </si>
  <si>
    <t>['aplikasi', 'idiot', 'login', 'verification', 'susah']</t>
  </si>
  <si>
    <t>['aplikasi', 'buka', 'siii']</t>
  </si>
  <si>
    <t>['jaring', 'kenceng', 'lot', 'parah', 'fix', 'rekomendasi', 'orang', 'indihome', 'gua', 'bangga', 'ajak', 'orang', 'pasang', 'indihome', 'nyesel']</t>
  </si>
  <si>
    <t>['layan', 'cepat', 'bagus']</t>
  </si>
  <si>
    <t>['log', 'susah', 'banget', '']</t>
  </si>
  <si>
    <t>['buka', 'min', 'suruh', 'registrasi', 'ulang', 'nomor', 'udah', 'catat', 'sesuai', 'pakai', 'nomor', 'daftar', 'login', 'suruh', 'registrasi', 'ulang', 'maaf', 'bintang', 'sinar', 'cuman', '']</t>
  </si>
  <si>
    <t>['cepat', 'tanggap', 'layan', 'ramah', 'temu', 'tele']</t>
  </si>
  <si>
    <t>['payah', 'tambh', 'kesana', 'jaringanny', 'tambh', 'lot', 'ngegame', 'lola']</t>
  </si>
  <si>
    <t>['ubah', 'bintang', 'bintang', 'yaa', 'adu', 'tangan', 'cepat', 'tugas', 'terimakasih', 'bnyak', 'indihome', '']</t>
  </si>
  <si>
    <t>['ecek', 'batas', 'fup', 'indihome', 'aplikasi']</t>
  </si>
  <si>
    <t>['poko', 'kecewa', 'cape', 'bingung', 'deskripsi', 'layan', 'indihome', '']</t>
  </si>
  <si>
    <t>['parah', 'mah', 'aplikasi', 'konek', 'terkonek', 'internet', 'wifi', 'indihome', 'tolong', 'baik']</t>
  </si>
  <si>
    <t>['wifi', 'lot', 'jaring', 'parahh', 'layan', 'gerak', 'cepat', 'atas', 'udah', 'telpon', 'santai', 'gue', 'masang', 'wifi', 'cuman', 'maenin', 'wifi', 'doang', 'nyalahin', 'matiin', 'cuman', 'maenin', 'udah', 'bosen', 'make', 'wifi', 'indihome', 'mending', 'make', 'data', 'update', 'status', 'lot', 'update', 'status', 'pakai', 'data', 'murah', 'banget', 'lohh', 'lancar', 'make', 'wifi', 'update', 'lucu', 'wifi']</t>
  </si>
  <si>
    <t>['berattt', 'lemootttt', '']</t>
  </si>
  <si>
    <t>['bayar', 'tagih', 'ehh', 'internet', 'isolir', 'yaa', 'seyelah', 'cepat', 'mbps', 'buffer', 'mnding', 'mbps', 'mohob', 'tingkat', 'layan', 'puas', 'langgan', 'cepat', 'sua', 'dngan', 'paket', 'pilih', '']</t>
  </si>
  <si>
    <t>['indihome', '']</t>
  </si>
  <si>
    <t>['jaring', 'jelek', 'buruk', 'kecewa', 'bayar', 'iya', 'lot', 'banget']</t>
  </si>
  <si>
    <t>['labil', 'bangett', 'koneksi', 'boss']</t>
  </si>
  <si>
    <t>['cari', 'nomor', 'indihome']</t>
  </si>
  <si>
    <t>['internet', 'lambat', 'paket', 'mbps', 'dapatx', 'mbps', 'habis', 'lapor', 'normal', 'selang', 'jam', 'lambat', 'hadeeeh', 'minggu', 'hari', 'lambat']</t>
  </si>
  <si>
    <t>['bintang', 'udah', 'kasih', 'login', 'app', 'payah', 'ampun']</t>
  </si>
  <si>
    <t>['payah', 'pelayananya', 'kecewa']</t>
  </si>
  <si>
    <t>['tolonglaaah', 'udh', 'bayar', 'cepat', 'normalin', 'doong', 'lot', '']</t>
  </si>
  <si>
    <t>['renew', 'sepid', 'nggak', 'jawab', 'saldo', 'aktif']</t>
  </si>
  <si>
    <t>['bufering', '']</t>
  </si>
  <si>
    <t>['payah']</t>
  </si>
  <si>
    <t>['aplikasi', 'dunia', 'nyata', 'slow', 'respon', 'keluh', 'blg', 'restart', 'terussssss', 'sgt', 'kecewa']</t>
  </si>
  <si>
    <t>['kualitas', 'jaring', 'buruk', 'jelek', 'recommended', 'main', 'mobile', 'legends', '']</t>
  </si>
  <si>
    <t>['indihome', 'lag', 'main', 'menang', 'gara', 'gara', 'lag']</t>
  </si>
  <si>
    <t>['lot', 'jing']</t>
  </si>
  <si>
    <t>['parah', 'bener', 'indihome', 'daftar', 'verifikasi', 'pasang', 'verifikasi', 'respon', 'dsini', 'kota', 'timika', 'dalam', '']</t>
  </si>
  <si>
    <t>['aplikasi', 'bodoh', 'tegang', 'loading']</t>
  </si>
  <si>
    <t>['dear', 'indihome', 'bulan', 'daftar', 'teknisi', 'pasang', 'lanjut', 'kecewa', '']</t>
  </si>
  <si>
    <t>['aplikasi', 'bantu', 'mudah']</t>
  </si>
  <si>
    <t>['layan', 'yes', 'mawon']</t>
  </si>
  <si>
    <t>['udah', 'sen', 'wifinya', 'pasang', 'udah', 'nunggu', 'minggu', 'kabar', 'hubung', 'customer', 'servis', 'tolong', 'tanggung']</t>
  </si>
  <si>
    <t>['indihome', 'tgl', 'bayar', 'pas', 'tgl', 'mati', 'peras', 'pas', 'hubung', 'suruh', 'bayar', 'haduhh', 'kocak']</t>
  </si>
  <si>
    <t>['ngelag', 'indihomo']</t>
  </si>
  <si>
    <t>['buka', 'jelek']</t>
  </si>
  <si>
    <t>['', 'indihome', 'layan', 'buruk', 'sesal', 'pakai', 'indihome']</t>
  </si>
  <si>
    <t>['ulas', 'wakil', 'ulas', 'rate', 'bintang', '']</t>
  </si>
  <si>
    <t>['', 'rusa', 'wifi', 'akses', 'adu', 'layan', 'wifi', 'tlfn', 'merespon', 'tolong', 'baik', 'cepat']</t>
  </si>
  <si>
    <t>['susah', 'login']</t>
  </si>
  <si>
    <t>['aplikasi', 'indihome', 'buka']</t>
  </si>
  <si>
    <t>['keluh', 'ttg', 'ganggu', 'tanggap', 'info', 'nomor', 'tiket', 'adu', 'langgan', 'krg', 'puluh', 'ganggu', 'lapor', 'cabang', 'tehnisinya', 'sdg', 'kerja', 'layan', 'indihome', 'kasih', 'bintang', 'baik', '']</t>
  </si>
  <si>
    <t>['jaring', 'payah', 'main', 'game', 'lag', 'parah']</t>
  </si>
  <si>
    <t>['layan', 'buruk', 'sales', 'indihome', 'tempat', 'janji', 'baik', 'jaring', 'wifi', 'minggu', 'janji', 'sesal', 'langgan', 'indihome', 'tingkat', 'lgi', 'layan', 'uang', 'rekomendasikn', 'teman', '']</t>
  </si>
  <si>
    <t>['mantaf']</t>
  </si>
  <si>
    <t>['wifi', 'peaaaaa']</t>
  </si>
  <si>
    <t>['aplikasi', 'error', '']</t>
  </si>
  <si>
    <t>['', '']</t>
  </si>
  <si>
    <t>['seamless', 'kecewa']</t>
  </si>
  <si>
    <t>['langgan', 'kecewa', 'karna', 'pelayann', 'lambat', 'kecewa', 'berat']</t>
  </si>
  <si>
    <t>['update', 'aplikasi', 'bugfix', 'selesai', 'akun', 'aplikasi', 'logout', 'login', 'skrg', 'piye', 'developer', '']</t>
  </si>
  <si>
    <t>['mantap', 'tanks', 'indihome']</t>
  </si>
  <si>
    <t>['gaje', 'lag', 'mulu', 'indihome', 'lol']</t>
  </si>
  <si>
    <t>['pasang', 'indihome', 'pakai', 'dapet', 'sms', 'tagih', 'terima', 'kasih', 'bayar', '']</t>
  </si>
  <si>
    <t>['internet', 'los', 'tangan', 'bayar', 'telat', 'putus', 'berlanggnan', 'kacau', 'parah', 'odp', 'otak', 'atik', 'teknisi', 'payah', '']</t>
  </si>
  <si>
    <t>['gua', 'kasi', 'bintang', 'gua', 'kasi', 'bintang', 'wifi', 'mbps', 'down', 'terus', 'tetep', 'lot', 'bingung', 'smpah', 'bener', 'provider', 'laen', 'ganti', '']</t>
  </si>
  <si>
    <t>['nyesel', 'langgan', 'indihome', 'internet', 'rusak', '']</t>
  </si>
  <si>
    <t>['indihome', 'router', 'ngelag', '']</t>
  </si>
  <si>
    <t>['puas', 'layan', 'remote', 'rusak', 'langsung', 'ganti', 'bilang', 'cepat', 'moga', 'konsisten', 'sukses', 'indyhome', 'terima', 'kasih', '']</t>
  </si>
  <si>
    <t>['cerita', 'gua', 'masang', 'tanggal', 'november', 'sblm', 'call', 'canter', 'blng', 'bln', 'desember', 'bayar', 'tanggal', 'gua', 'ngajuin', 'pindah', 'grtis', 'smnggu', 'smnggu', 'trus', 'tagih', 'rb', 'uang', 'gua', 'diemin', 'desember', 'akhr', 'udah', 'putus', 'layan', 'bsa', 'ydh', 'gua', 'diem', 'kesel', 'trus', 'tagih', 'rb', 'gila', 'stiap', 'tlfn', 'suruh', 'bayar', 'pdhl', 'udh', 'putus', 'layan', 'ama', 'akhr', 'desember']</t>
  </si>
  <si>
    <t>['login', 'susah', 'bagt']</t>
  </si>
  <si>
    <t>['langgan', 'udh', 'kecewa', 'eror', 'sampe', 'brapa', 'langgan', 'tahun', '']</t>
  </si>
  <si>
    <t>['tel', 'castamer', 'servis', 'enggk', 'ganggu', 'mita', 'info', 'enggk', 'yng', 'hubung']</t>
  </si>
  <si>
    <t>['sampah', 'ganti', 'email', 'nomor', 'hapus', 'akun']</t>
  </si>
  <si>
    <t>['tolong', 'tindak', 'baik', 'kendala', 'jaring', 'wifi', 'indihome', 'tingkat', 'jaring', '']</t>
  </si>
  <si>
    <t>['login', 'susaaaahhhhhhhhhh', 'login', 'kode', 'otp', 'kirim', 'anehhhhhhhhh']</t>
  </si>
  <si>
    <t>['troble', 'ngadu', 'error', 'log', 'out', 'login', 'yaelahh', 'trus', 'gimana', 'gan']</t>
  </si>
  <si>
    <t>['gila', 'aplikasi', 'berat', 'banget', 'buka']</t>
  </si>
  <si>
    <t>['koneksi', 'jaring', 'indihome', 'putus', 'baik', 'skrng', 'putus', 'kasih', 'layan', 'langgan', 'nmor', 'tagih', 'bayar', 'jatuh', 'tempo', 'sudh', 'sibuk', 'info', 'suruh', 'bayar', 'tpi', 'layan', 'prioritas', '']</t>
  </si>
  <si>
    <t>['kecewa', 'fup', 'harga', 'renewspeed', 'mahal', 'usaha', 'naung', 'bumn', 'mahal', 'harga', 'renewspeed', 'turun', 'fup', 'hapus', '']</t>
  </si>
  <si>
    <t>['layan', 'buruk', 'lambat', 'kecewa', 'butuh', 'benah', 'tanggung', 'biaya', 'jalan', 'layan', 'bobrok']</t>
  </si>
  <si>
    <t>['responnya', 'bagus']</t>
  </si>
  <si>
    <t>['usaha', 'bumn', 'buruk', 'layan', 'lapor', 'minggu', 'tindak', 'nyata', 'follow', 'follow', 'lapor', 'twitter', 'facebook', 'messenger', 'lanjut', 'keluh', 'pegawai', 'lepas', 'konsumen', 'dimainin', 'duit', 'kerja', 'duit', 'kagak', 'kerja', 'malu', 'woy', 'bumn', 'kerja', 'bagus', 'profesional', 'zaman', 'kendala', 'teknis', 'buruk', 'layan', 'moga', 'cepet', 'bangkrut', 'indihome', 'amin']</t>
  </si>
  <si>
    <t>['komplain', 'tindak', 'lanjut', 'ubah']</t>
  </si>
  <si>
    <t>['bayar', 'jatuh', 'tempo', 'pas', 'kendala', 'nang', 'indihome', 'parah', 'banget', 'gimna', 'konsumen', 'puas', 'kecewa']</t>
  </si>
  <si>
    <t>['henti', 'langgan']</t>
  </si>
  <si>
    <t>['nggak', 'login', 'akun', 'udah', 'daftar']</t>
  </si>
  <si>
    <t>['terimakasih', 'indihome', 'pakai', 'losestreak', 'maen', 'rank', 'terima', 'kasih', 'layan', 'baik', 'langgan', '']</t>
  </si>
  <si>
    <t>['baharu', 'aplikasi', 'jalan', '']</t>
  </si>
  <si>
    <t>['gilaaaaa', 'lemotnyaaa', 'ampuuunnn', 'masuk', 'verifikasi', 'susah', 'buangeett', 'kayak', 'masuk', 'istana', 'presiden']</t>
  </si>
  <si>
    <t>['jelek', 'banget', 'layan', 'appnya', 'error']</t>
  </si>
  <si>
    <t>['tarik']</t>
  </si>
  <si>
    <t>['respon', 'lambat', 'kecewa', 'upgrade', 'susah', 'lewat']</t>
  </si>
  <si>
    <t>['harga', 'sesuai', 'kualitas', 'buruk', 'banget', 'sumpaah', 'buruk', 'burik', 'bobrok', 'jan', 'pke', 'indihome', 'takut', 'kecewa', '']</t>
  </si>
  <si>
    <t>['jelek', 'susah', 'masuk']</t>
  </si>
  <si>
    <t>['aktifin', 'android', 'paket', 'nelfon', 'krna', 'bayat', 'tolong', 'arah', 'bantu', 'yaa']</t>
  </si>
  <si>
    <t>['aplikasi', 'jalan', 'sempurna']</t>
  </si>
  <si>
    <t>['ngelag', 'mulu']</t>
  </si>
  <si>
    <t>['payah', 'sbagian', 'aplikasi', 'login', 'akun', 'indihome', 'kbaca', 'kluar', 'sndiri', 'trus', 'ribet', 'buka', 'aplikasi', 'lgsung', 'bsa', 'dtonton', 'skarang', 'bsa', 'lgsung', 'suruh', 'login', 'bsa', 'jua', 'akun', 'mlh', 'kluar']</t>
  </si>
  <si>
    <t>['indihome', 'lag', 'parah', 'main', 'game', 'online', 'patah', 'patah', 'sihh', 'baik', 'jaring', 'langgan', 'main', 'game', 'online']</t>
  </si>
  <si>
    <t>['telkom', 'baik', 'pasang', 'kasih', 'perangkat', 'bekas', 'bulu', 'antena', 'patah', 'patah', 'pasang', 'alhasil', 'tunggu', 'ssid', 'muncul', 'mati', 'hidup', 'mati', 'hidup', 'lapor', 'sambut', 'ramah', 'mesra', 'tugas', 'sekian', 'tunggu', 'untuuuk', 'datang', 'dataaaanglaaahh', 'datang', 'kuu', 'tunggu', 'mengaaniiisss', 'bayang', 'betapa', '']</t>
  </si>
  <si>
    <t>['', 'ngerti', 'pas', 'donlow', 'registrasi', 'ken', 'lht', 'nonton', 'lwt', 'indihome', 'batalin', 'regestrasinya', '']</t>
  </si>
  <si>
    <t>['sla', 'follow', 'adu', 'ganggu', 'putus', 'jaring', 'banget', 'dehh', 'maaf', 'detik']</t>
  </si>
  <si>
    <t>['jaring', 'wifi', 'ngga', 'upgrade', 'kah', 'kesini', 'kecewa', 'jaring', 'jaring', 'dipake', 'sampe', 'lantai', 'ngga', 'koneksi', 'bawah', 'ngga', 'buka', 'internet', 'lantai', 'lantai', 'jaring', 'lancar', 'gilir', 'bayar', 'tanggal', 'pemberitahuan', 'telat', 'denda', 'gilir', 'jaring', 'lelet', 'baik']</t>
  </si>
  <si>
    <t>['istimewa', 'indihome', 'mantep', 'lagnya', 'pagi', 'siang', 'sore', 'stabil', 'ping', 'merah', 'mantep', 'bayar', 'mahal', 'pada', 'the', 'king', 'lag']</t>
  </si>
  <si>
    <t>['layan', 'buruk', 'tangan', 'jaring', 'kendala', 'blum', 'bulan', 'layan', 'indi', 'home', 'ganggu', 'solved', 'pasang', 'cepat', 'banget', 'adeh', '']</t>
  </si>
  <si>
    <t>['tolong', 'bekas', 'ngelag', 'parah', 'jaring', 'turun', 'tolong', 'baik', 'lancar', 'banget', 'pasang', 'perhati']</t>
  </si>
  <si>
    <t>['jaring', 'lag', '']</t>
  </si>
  <si>
    <t>['', 'langsung', 'tanggap']</t>
  </si>
  <si>
    <t>['layan', 'buruk']</t>
  </si>
  <si>
    <t>['mohon', 'maaf', 'pasang', 'wifi', 'super', 'workspace', 'dikosan', 'lambat', 'alas', 'aktivasi', 'kode', 'box', 'profesional', 'oknum', 'tunai', 'lapang', 'bad', 'attitude', 'and', 'sop', '']</t>
  </si>
  <si>
    <t>['servis', 'buruk', 'koneksi', 'lot', 'respon', 'sangatt']</t>
  </si>
  <si>
    <t>['app', 'sampah', 'bugs', 'henti']</t>
  </si>
  <si>
    <t>['login', 'indihome', 'gabisa', 'knnntl']</t>
  </si>
  <si>
    <t>['loging', 'abad', 'loding', 'muluu']</t>
  </si>
  <si>
    <t>['mantappppppooooolllll']</t>
  </si>
  <si>
    <t>['after', 'sales', 'service', 'payah', 'parah', '']</t>
  </si>
  <si>
    <t>['tlp', 'bulan', 'mnt', 'teknisi', 'dtg', 'skrg', 'tlp', 'hrg', 'jaring', 'buruk', 'sumpah', 'deh']</t>
  </si>
  <si>
    <t>['mudah', 'erti']</t>
  </si>
  <si>
    <t>['udah', 'ngeluh', 'layan', 'jelek', 'indihome', 'udah', 'lapor', 'baik', 'jaring', 'putus', 'total', 'zhonk', 'tutup', 'kalok', 'udah', 'kasih', 'service', 'muas', 'bayar', 'suruh', 'cepet', 'service', 'lambat', 'auto', 'ganti', 'provaider', '']</t>
  </si>
  <si>
    <t>['layan']</t>
  </si>
  <si>
    <t>['', 'kali', 'komplain', 'kali', 'solusi', 'muas', 'layan', 'usaha', 'negara', '']</t>
  </si>
  <si>
    <t>['kak', 'langgan', 'indihome', 'verifikasi', 'data', 'foto', 'identitas', 'gagal', 'coba', 'gagal', 'mohon', 'bantu', 'sesuai', 'contoh', 'daftar', '']</t>
  </si>
  <si>
    <t>['aplikasi', 'sayang', 'pasang', 'instalasi', 'kabel', 'luar', 'putuuuss']</t>
  </si>
  <si>
    <t>['tolong', 'baik', 'jaring', 'wifi', 'tempat', 'lelet', '']</t>
  </si>
  <si>
    <t>['koment', 'koment', 'keluh', 'bintang', 'trimakasih']</t>
  </si>
  <si>
    <t>['bagusss', '']</t>
  </si>
  <si>
    <t>['cuekin', 'tlp', 'teknisi', 'indihome', 'kecewa', 'bumn', 'negara', 'sampah', 'kesel', 'banget', 'inter', 'konek', 'bangkrut', 'sampe', '']</t>
  </si>
  <si>
    <t>['indihome', 'gimana', 'bayar', 'massa', 'internet', 'cepat', 'tambahin', 'lot', 'gimana', 'tanggung', '']</t>
  </si>
  <si>
    <t>['layan', 'kek', 'kentot', 'jaring', 'lag', 'kek', 'babi', 'nurunin', 'daya', 'wifi', 'cepat', 'mati', 'moga', 'masuk', 'neraka', 'aminn']</t>
  </si>
  <si>
    <t>['jelek', 'abis']</t>
  </si>
  <si>
    <t>['bayar', 'pakai', 'aplikasi', 'indihome', 'alas', 'gagal', 'aktivasi', 'dompet', 'indihome', 'pilih', 'link', 'bank', 'gitu', 'nunggu', 'pin', 'email', 'sms', 'aktivasi', 'trs', '']</t>
  </si>
  <si>
    <t>['aplikasi', 'hang', 'mohon', 'tingkat', 'masak', 'level', 'telkom', 'aplikasi', 'nyaman', 'pakai', 'langgan']</t>
  </si>
  <si>
    <t>['wifi', 'turun', 'mmr']</t>
  </si>
  <si>
    <t>['sinyal', 'kek', 'taaiiik', 'parah', 'urus', 'duit', 'cepet']</t>
  </si>
  <si>
    <t>['minggu', 'lapor', 'ganggu', 'aplikasi', 'teknisi', 'satu', 'baik', 'gilir', 'ketemu', 'teknisi', 'jalan', 'bilang', 'lapor', 'nama', 'tolak', 'tangan', 'kali', 'lapor', 'ganggu', 'aplikasi', 'indihome', 'sehat', '']</t>
  </si>
  <si>
    <t>['jaring', 'putus', 'telpon', 'aplikasi', 'macet', 'adu', 'kmna', 'kantor', 'layan', 'bayar', 'telat', 'telat', 'denda', 'maintenance', 'kala', '']</t>
  </si>
  <si>
    <t>['aplikasi', 'nge', 'lag', 'error', 'tolong', 'baik', 'layan', 'kosumen', 'tingkat', '']</t>
  </si>
  <si>
    <t>['parah', 'banget', 'internet', 'mati', 'respon', 'sma', 'skali', 'asli', 'kecewa', 'sma', 'indihome']</t>
  </si>
  <si>
    <t>['halo', 'daftar', 'daftar', 'nomor', 'pas', 'daftar', 'aplikasi', 'sengaja', 'tutup', 'pas', 'daftar', 'ulang', 'kata', 'nomor', 'udh', 'daftar', 'log', 'gabisa', 'log', 'nomor', 'verifikasi', 'verifikasi', 'daftar', 'gabisa', '']</t>
  </si>
  <si>
    <t>['download', 'struk', 'sedia', 'haloooo', 'lho', 'mabok', 'yaa', 'balas', 'udah', 'hubung', 'twitter', 'indihome', 'ngasi', 'solusi', 'kirim', 'email', 'informasi', 'tagih', 'struk', 'tagih', 'struk', 'tagih', 'isi', 'bayar', 'aplikasi', 'udah', 'mantap', 'hilang', 'waras', 'developer', '']</t>
  </si>
  <si>
    <t>['halo', 'kasih', 'bintang', 'karna', 'layan', 'indihome', 'rusa', 'cepat', 'tangan', 'tpi', 'sinyal', 'wifi', 'diksih', 'bagus', 'lot', 'terimakasih']</t>
  </si>
  <si>
    <t>['', 'guna', 'indihome', 'bln', 'sinyal', 'bagus', 'lot', 'jga', 'sbntar', 'layan', 'bagus', 'teknisi', 'ramah', 'cek', 'detail', 'guna', 'angka', 'app', 'indihome', 'mohon', 'jelas', 'terima', 'kasih']</t>
  </si>
  <si>
    <t>['upgrade', 'mbps', 'mbps', 'aktif', 'jam', 'mbps', 'useetv', 'web', 'indhome', 'muncul', 'channel', 'tampil', '']</t>
  </si>
  <si>
    <t>['wifi', 'connect', 'mohon', 'baik']</t>
  </si>
  <si>
    <t>['susah', 'lapor', 'koneknya', 'lambat', 'operator', 'robot', 'program', 'susah', 'lapor', 'luar', '']</t>
  </si>
  <si>
    <t>['kali', 'kali', 'login', 'solusi', '']</t>
  </si>
  <si>
    <t>['tagih', 'posisi', 'blokir', 'hbngi', 'les', 'respon']</t>
  </si>
  <si>
    <t>['dear', 'netizen', 'smart', 'pakai', 'layan', 'alami', 'sesal', 'cabut', '']</t>
  </si>
  <si>
    <t>['parah', 'ganggu', 'lot', 'maen', 'game', 'lag', '']</t>
  </si>
  <si>
    <t>['skdar', 'masuk', 'nama', 'alias', 'indihome', 'indihome', 'telpon', 'nama', 'alias', 'indihome', 'kontrkan', 'nama', 'bingung', '']</t>
  </si>
  <si>
    <t>['harga', 'kualitas', 'gamer', 'coba', 'pakai']</t>
  </si>
  <si>
    <t>['abis', 'bayar', 'kemaren']</t>
  </si>
  <si>
    <t>['pasang', 'internet', 'selamat', 'nikmat', 'kesal', 'kecewa', '']</t>
  </si>
  <si>
    <t>['ngga', 'bagus', 'banget', 'harga', 'janji', 'pasang', 'bayar', 'internet', 'mbps', 'skrg', 'lonjak', '']</t>
  </si>
  <si>
    <t>['sya', 'heran', 'sya', 'lambat', 'bayar', 'nak', 'denda', 'alas', 'sistem', 'indihome', 'pakai', 'bayar', 'pasang', 'bayar', 'deposit', 'pakai', 'logika', 'dikit', 'sya', 'bayar', 'knapa', 'mesti', 'kena', 'denda', 'masuk', 'akal', 'kyk', 'gitu', 'tolong', 'coba', 'timbang', '']</t>
  </si>
  <si>
    <t>['puas', 'layan', 'kurang', 'moga', 'layan', 'adu', 'jaring', 'router', 'loss', 'minggu', 'terima', 'kasih', 'telkom', '']</t>
  </si>
  <si>
    <t>['cocok', 'diinstal', 'pakai', 'aplikasi', 'adu', 'tindak', 'lanjut', 'ujung', 'nlpn', 'ush', 'pakai', 'aplikasi', 'fungsi', 'habis', 'slot', 'memori', '']</t>
  </si>
  <si>
    <t>['nama', 'usaha', 'bumn', 'kalah', 'canggih', 'starup', 'swasta', 'kerja', 'aplikasi', 'minim', 'manfaat', 'bayar', 'apps', 'bayar', 'kuno', 'mbanking', 'trus', 'liat', 'rincian', 'tagih', 'pas', 'klik', 'isi', 'total', 'tagih', 'bego', 'aplikasi', 'skrg', 'januari', 'kembang', '']</t>
  </si>
  <si>
    <t>['goreng', 'patut', 'indihome', 'urg', 'rek', 'henti', 'langgan', 'telat', 'sapoe', 'langsung', 'isolir', 'cenah', 'kena', 'denda', 'wawadukan', '']</t>
  </si>
  <si>
    <t>['knp', 'fup', 'skg', 'blm', 'munculin', 'aplikasi', 'byk', 'menu', 'doubel', 'sptny', 'designer', 'inspiratif', 'kelas', 'design', 'anak', 'smp']</t>
  </si>
  <si>
    <t>['tolong', 'aplikasi', 'notifikasi', 'pemberitahuan', 'bayar', 'sibuk', 'lupa', 'kena', 'denda', 'cari', 'untung', 'denda', '']</t>
  </si>
  <si>
    <t>['responsive']</t>
  </si>
  <si>
    <t>['tolong', 'laku', 'telat', 'bayar', 'pakai', 'tanggal', 'denda', 'telat', 'bayar', 'udah', 'denda', 'isolir', 'denda']</t>
  </si>
  <si>
    <t>['layan', 'oke']</t>
  </si>
  <si>
    <t>['kualitas', 'negara', 'liat', 'bumn', 'udh', 'bnyk', 'komplen', 'benah', 'indihome', 'mending', 'ush', 'udh', 'mahal', 'layan']</t>
  </si>
  <si>
    <t>['wifi', 'indihome', 'pasang', 'bantu', 'proses', 'ajar', 'anak', 'anak', 'pandemi', '']</t>
  </si>
  <si>
    <t>['lag', 'mulu', 'orang', 'koneksi', 'wifi']</t>
  </si>
  <si>
    <t>['jadi', 'pandu', 'bagus']</t>
  </si>
  <si>
    <t>['lag', 'game', 'online', 'tolong', 'tingkat', 'terima', 'kasih']</t>
  </si>
  <si>
    <t>['ngirimin', 'kode', 'otp', 'bener', 'sampe', 'salah', 'masuk', 'masukin', 'kode', 'hade', 'lier', 'sia', 'mah']</t>
  </si>
  <si>
    <t>['sinyal', 'susah', 'youtube', 'dll', 'lot', 'mohon', 'tindak', 'lanjut', 'kasih', 'bintang', 'lho', 'bos']</t>
  </si>
  <si>
    <t>['bugs']</t>
  </si>
  <si>
    <t>['wifix', 'bagus', 'bagus', 'jaring']</t>
  </si>
  <si>
    <t>['wifi', 'bagus', 'ganggu', 'sinyal']</t>
  </si>
  <si>
    <t>['jaga', 'percaya', 'konsumen']</t>
  </si>
  <si>
    <t>['knp', 'login', '']</t>
  </si>
  <si>
    <t>['alhamdulillah', 'langsung', 'atas', 'sambung', 'adu', 'bantu', 'aplikasi', '']</t>
  </si>
  <si>
    <t>['masuk', 'nomor', 'indihome', 'valid']</t>
  </si>
  <si>
    <t>['coba', 'dlu', 'krna', 'trhubung']</t>
  </si>
  <si>
    <t>['bantu', 'pakai', 'kece', 'bayar', 'puas', 'pakai', 'aplikasi', 'indihome']</t>
  </si>
  <si>
    <t>['hai', 'indiehome', 'menu', 'chat', 'indira', 'tambahin', 'menu', 'gambar', 'foto', 'screenshoot', 'ktp', 'cape', 'chat', 'ujung', 'dminta', 'kirim', 'email', 'mgirimkan', 'konfirmasi', 'ktp', 'pdahal', 'konfirmasi', 'nama', 'guna', 'langgan', 'bayar', 'nominal', 'via', 'stelah', 'email', 'email', 'baca', 'konfirm', 'lgi', 'via', 'chat', 'indira', 'sungguh', 'isolir', 'langgan', 'mmerlukan', 'mguras', 'uras', 'esmosi', 'progres', '']</t>
  </si>
  <si>
    <t>['kapok', 'emg', 'indihome', 'bayar', 'wifi', 'mahal', 'jaring', 'murah', 'cari', 'untung', 'wajar', 'cabut', 'indihome', 'rugi', 'langgan']</t>
  </si>
  <si>
    <t>['mohon', 'stiap', 'wifi', 'error', 'karna', 'musim', 'pandemi', 'wifi', 'butuh', 'ajar', 'daring']</t>
  </si>
  <si>
    <t>['halo', 'udah', 'henti', 'langgan', 'desember', 'tagih', 'januari', 'sengaja', 'sya', 'ksih', 'bintang', 'kecewa', 'layan']</t>
  </si>
  <si>
    <t>['riwayat', 'bayar', 'detail', 'hilang', 'biaya', 'bulan', 'biaya', 'rincian', 'biaya', 'paket', 'internet', 'sewa', 'modem', 'ppn', 'dll', 'total', 'skrng', 'hilang', '']</t>
  </si>
  <si>
    <t>['bantu', 'naik', 'bayar', '']</t>
  </si>
  <si>
    <t>['tagih', 'bayar', 'susah', 'gilir', 'telat', 'langsung', 'denda', 'telat', 'sulit', 'nanya', 'kantor', 'antri', 'nanya', 'twitter', 'direspon', 'mentang', 'mentang', 'bumn', 'payah']</t>
  </si>
  <si>
    <t>['indihome', 'payah', 'udah', 'bayar', 'los', 'trus', 'dibenerin', 'teknisi', 'tips', 'jengkel']</t>
  </si>
  <si>
    <t>['layan', 'ganggu', 'tanggap', 'udah', 'baik', 'sungguh', 'kecewa', '']</t>
  </si>
  <si>
    <t>['jujur', 'jelek', 'banget', 'sinyal', 'buang', 'buang', 'ngurusin', 'ginian', 'kadang', 'sinyal', 'ilang', 'lot']</t>
  </si>
  <si>
    <t>['', 'kasi', 'bintang', 'manfaat', 'kasi', 'bintang', '']</t>
  </si>
  <si>
    <t>['woi', 'mana', 'poin', 'ilang', 'nol', 'pertama', 'xxx', 'sekian', 'suruh', 'masuk', 'poin', 'udah', 'langgan', 'ngumpulin', 'poin', 'hilang']</t>
  </si>
  <si>
    <t>['alhamdulillah', 'layan', 'cepat', 'mbak', 'ramah', 'ramah', 'semangat', 'tingkat', 'layan', 'jaring', 'aman', 'aman', 'lot', 'terus', 'semangat', 'jaya', '']</t>
  </si>
  <si>
    <t>['saran', 'layan', 'adu', 'tampil', 'nomer', 'layan', 'aju', 'adu', 'nomer', 'layan', 'muncul', 'progress', 'adu', 'nomor', 'layan', 'aju', 'adu', 'tolong', 'baik', 'nomor', 'layan', 'akun', 'terimakasih', 'moga', 'baik', '']</t>
  </si>
  <si>
    <t>['respon', 'cepat', 'layan', 'ganggu']</t>
  </si>
  <si>
    <t>['tolong', 'apk', 'tambahin', 'down', 'speed', 'musim', 'pandemi', 'plaza', 'telkom', 'tutup', 'call', 'speed', 'blm', 'turun', '']</t>
  </si>
  <si>
    <t>['app', 'bagus', 'pokok', 'bagus', 'banget', 'deh', 'boong', 'palpalepalpale', 'pale', 'pal', 'pale', 'paleeeeepapibo', 'pipabo', 'oooooooooooo', 'pal', 'pale', 'pal', 'pal', 'pale', 'pale', 'eeeeee', 'papibo', 'ganguan', 'jaring', 'suddah', 'telfo', 'teknisi', 'ddisuruh', 'kartu', 'jaring', 'aku', 'deh', 'jawab', 'robot', 'maaf', 'ketidaknyamanannya', 'meengatasi', 'gaada', 'pergeeerakan', 'jaring', 'gaada', 'cuman', 'telefon', 'udah', 'bayar', 'kerja', 'ibu', 'daringku', 'beranta', '']</t>
  </si>
  <si>
    <t>['layan', 'bagus', '']</t>
  </si>
  <si>
    <t>['aplikasi', 'jengkel', 'lapor', 'keluh', 'telp', 'ribet', 'putus', 'banyak', 'ngomongnya', 'mesin', 'jawab', 'habis', 'in', 'pulsa', 'aplikasi', 'adu', 'mubazir', 'twitter', 'tangan', '']</t>
  </si>
  <si>
    <t>['lot', 'anying', 'wifi', 'sampah']</t>
  </si>
  <si>
    <t>['wifi', 'sampah', 'udah', 'mbps', 'dipake', 'tetep', 'lot', 'main', 'game', 'nyesel', 'indihome']</t>
  </si>
  <si>
    <t>['lot', 'woeyy', 'uda', 'bayar', 'mahal', 'msh', 'lot', 'rumah', 'org', 'lemotnyaa', 'duh', 'uda', 'sekolah', 'online', 'kerjaa', 'rumah', 'internet', 'lambat']</t>
  </si>
  <si>
    <t>['mantap', '']</t>
  </si>
  <si>
    <t>['maaf', 'sbelumnya', 'tolong', 'jelasin', 'bingung', 'prnah', 'masang', 'indihome', 'tagih', 'lwat', 'imel', 'rp', 'tolong', 'teliti', '']</t>
  </si>
  <si>
    <t>['terima', 'kasih', 'puas']</t>
  </si>
  <si>
    <t>['ganggu', 'bayar', 'penuh', '']</t>
  </si>
  <si>
    <t>['indi', 'lot', 'home']</t>
  </si>
  <si>
    <t>['hilang', 'mulu', 'jaring']</t>
  </si>
  <si>
    <t>['ayo', 'aplikasi', 'tolong', 'kontrol', 'gabisa', 'lihat', 'pakai', 'kuota', 'iya', 'guna', 'gb', 'takut', 'bayar', 'gara', 'gatau', 'kuota', 'limit', 'udah', 'habis', 'baik', 'please']</t>
  </si>
  <si>
    <t>['bayar', 'mahal', 'mahal', 'wifi', 'cuman', 'maen', 'dota', 'nge', 'lag', 'hadehh']</t>
  </si>
  <si>
    <t>['promosi', 'jor', 'joran', 'service', 'after', 'sales', 'kecewa', 'saat', 'telat', 'bayar', 'kena', 'denda', 'jaring', 'masalah', 'lapor', 'adu', 'tindak', 'lambat', 'tindak', 'jadi', '']</t>
  </si>
  <si>
    <t>['aplikasi', 'bagus', 'bantu', 'lapor', 'ganggu', 'repot', 'telpon', 'langsung', 'lapor', 'promo', 'tarik', 'trus', 'cek', 'tagih', 'bayar', 'guna', 'mantap', 'deh']</t>
  </si>
  <si>
    <t>['enak', 'bener', 'amplikasi', 'tahu', 'pwmbayaran', 'tanggal']</t>
  </si>
  <si>
    <t>['gua', 'internet', 'rugi', 'langgan']</t>
  </si>
  <si>
    <t>['layan', 'payah', 'minggu', 'habis', 'upgrade', 'ngga', 'jalan', 'skrg', 'mutasi', 'ngga', 'langsung', 'jalan', 'lucu', 'tagih', 'blm', 'jatuh', 'tempo', 'suruh', 'bayar', 'duluan', 'aktif', 'kaya', 'takut', 'pakai', 'indihome', 'tahun', '']</t>
  </si>
  <si>
    <t>['pakai', 'cepat', 'mbps', 'haribyang', 'telpon', 'tawar', 'penbahan', 'cepat', 'mbps', 'oke', 'amininuntuk', 'nambah', 'cepat', 'pikir', 'menanmbah', 'cepat', 'internet', 'lancar', 'nggak', 'lelet', 'sorry', 'say', '']</t>
  </si>
  <si>
    <t>['aplikasi', 'pakai', 'liat', 'tagih', 'opsi', 'bayar', 'saldo', 'credit', 'card', 'bayar', 'banking', 'dll', '']</t>
  </si>
  <si>
    <t>['packet', 'losss', 'main', 'game', 'lelet', 'bagus', 'browsing', 'make', 'cmn', 'client']</t>
  </si>
  <si>
    <t>['wifi', 'jaring', 'bagus']</t>
  </si>
  <si>
    <t>['sulit']</t>
  </si>
  <si>
    <t>['buuug', 'teroooos', 'lemooot', 'terooooooosss', 'lost', 'teroooooooos', 'skarang', 'bug', 'point', 'indihome', 'cape', 'restar', 'modem', 'kaka']</t>
  </si>
  <si>
    <t>['saran', 'mohon', 'kirim', 'notifikasi', 'email', 'bayar', 'tagih', 'lampir', 'struk', 'bukti', 'lunas', 'bayar', 'format', 'telkom', 'layak', 'bumn', 'pln', 'terima', 'kasih']</t>
  </si>
  <si>
    <t>['jaring', 'ngelag']</t>
  </si>
  <si>
    <t>['indihome', 'emang', 'sinyal', 'lot', 'bngt', 'main', 'game', 'kali', 'sinyal', 'bagus', 'pasrah', 'wifi', 'dah', 'capek', 'wifi', 'indihome']</t>
  </si>
  <si>
    <t>['wifi', 'kemarin', 'sore', 'jam', 'wib', 'mati', 'mati', 'bae', 'mohon', 'tolong', 'baik']</t>
  </si>
  <si>
    <t>['jujur', 'indihom', 'sinyla', 'main', 'gem', 'cocok', 'paket', 'mbps', 'orang', 'main', 'mobail', 'legen', 'leg', 'setabil', 'pemasanganya', 'telfon', 'minggu', 'kecewa', 'kalu', 'mes', 'bintang', 'gua', 'kasih', 'bintang', 'buruk', 'pelayananya', 'ganguan']</t>
  </si>
  <si>
    <t>['woi', 'baik', 'signal', 'nyusahin', 'doang', 'bayar', 'uang', '']</t>
  </si>
  <si>
    <t>['bagus', 'tagih']</t>
  </si>
  <si>
    <t>['', 'remote', 'rusak', 'mana', 'beli', '']</t>
  </si>
  <si>
    <t>['gagal', 'verifikasi', 'jaring', 'tolong', 'bantu', 'maksimal', 'layan', 'app']</t>
  </si>
  <si>
    <t>['indihome', 'taiik', 'snyaall', 'sangattttttttt', 'tidaaaaaaakk', 'puaaaaaaasdssssssssss', 'mahall', 'sinyaall', 'bosooookkk', '']</t>
  </si>
  <si>
    <t>['lot', 'stabil', 'unggah', 'foto', 'vidio', 'lot', 'pemelirahaan', 'jaring', 'ganggu', 'apa', 'saran', 'langgan', 'kecewa', 'ganggu']</t>
  </si>
  <si>
    <t>['mohon', 'kait', 'menyempurnskan', 'aplikasi', 'ahir', 'ahir', 'add', 'onn', 'sod', 'gagal', 'nyaman', 'langgan', 'ilah', 'puas', 'langgan', 'menu', 'aplikasi', 'mksh']</t>
  </si>
  <si>
    <t>['susah', 'masuk']</t>
  </si>
  <si>
    <t>['indihome', 'udah', 'mahal', 'nge', 'lag', 'emang', 'ngen']</t>
  </si>
  <si>
    <t>['indihome', 'knapa', 'super', 'lelet', 'bayar', 'bulan']</t>
  </si>
  <si>
    <t>['bayar', 'januari', 'bayar', 'batas', 'bayar', 'aplikasi', 'ubah', 'tagih', 'bener', 'bener', 'resah', 'tolong', 'baik']</t>
  </si>
  <si>
    <t>['pakai', 'inihome', 'kartu', 'hangus', 'mlulu', 'lupa', 'panjang', 'aktif', 'kartu', 'terimakasih', 'indohome']</t>
  </si>
  <si>
    <t>['mantol', 'pokok', 'indihome', 'mudah', 'atas', 'maaf', '']</t>
  </si>
  <si>
    <t>['pasang', 'wifinya', 'nunggu', 'pasang', 'wifi']</t>
  </si>
  <si>
    <t>['responsif', 'tangan', 'batas', 'konfirmasi', '']</t>
  </si>
  <si>
    <t>['lemottt', 'banget', 'ujan', 'ujan', 'lot', 'lot']</t>
  </si>
  <si>
    <t>['waifi', 'waifi', 'baik', 'cepat']</t>
  </si>
  <si>
    <t>['ampas', 'wifi', 'mati', 'los', 'mulu', 'woi']</t>
  </si>
  <si>
    <t>['keluh', 'wakil', 'temen', 'temen', 'tinggal', 'baik']</t>
  </si>
  <si>
    <t>['halo', 'kasih', 'rating', 'sinyal', 'stabil', 'lot', 'terkadang', 'bagus', 'lot', 'tolong', 'baik', 'wifi', 'sinyal', 'terkadang', 'lot', 'banget', 'main', 'game', 'nyaman', 'kalah', 'kadang', 'pakai', 'data', 'lot', 'pakai', 'wifi', 'anggota', 'keluarga', 'lot', 'sinyal', 'mohon', 'baik', '']</t>
  </si>
  <si>
    <t>['terimksh', 'layan', 'baik', 'alhamdullillah']</t>
  </si>
  <si>
    <t>['iyan', 'bener', 'bener', 'kecewa', 'sayansydah', 'amil', 'mbps', 'main', 'game', 'bit', 'ngelek']</t>
  </si>
  <si>
    <t>['ramah', 'penangannan', 'cepat']</t>
  </si>
  <si>
    <t>['aplikasi', 'coba', 'upgrade', 'speed', 'payah']</t>
  </si>
  <si>
    <t>['bayar', 'mahal', 'lag', 'ngentod', 'babi']</t>
  </si>
  <si>
    <t>['layan', 'buruk', 'sinyal', 'hilang', 'sesuai', 'nominal']</t>
  </si>
  <si>
    <t>['sukses', 'indihome', 'jan', 'luntur', 'semangat', 'layan', 'baik', '']</t>
  </si>
  <si>
    <t>['nambahin', 'nomor', 'plasa', 'karna', 'dipake', 'nomor', 'bisnis', 'plasa', '']</t>
  </si>
  <si>
    <t>['aplikasi', 'bagus', 'usaha', 'nggak', 'bagus', 'liat', 'komen', 'indihome', 'buruk', 'tobat', 'indihome']</t>
  </si>
  <si>
    <t>['', 'mbps', 'lot', 'serasa']</t>
  </si>
  <si>
    <t>['cepat', 'loading', 'proses']</t>
  </si>
  <si>
    <t>['astaghfirullah', 'indihome', 'bumn', 'terus', 'putus', 'kabel', 'pusat', 'pdhl', 'udh', 'pindah', 'jalur', 'pindah', 'odp', 'gubris', 'mending', 'cari', 'suka', 'putus', 'nyambung', 'iya', 'karna', 'bbrp', 'detik', 'coba', 'game', 'online', 'rasa', 'bbrp', 'detik', 'mahal', 'doang', 'kabel', 'putus', 'area', 'pasarkemis', 'tangerang', '']</t>
  </si>
  <si>
    <t>['angkasa']</t>
  </si>
  <si>
    <t>['layan', 'pasang', 'bohong', 'teknisi', 'marketing', 'kabel', 'kurang', 'duit', 'masuk', 'akal', 'siap', 'material', 'langsung', 'kabur']</t>
  </si>
  <si>
    <t>['eror', 'aplikasi', 'detect', 'gagal', 'upgrade', 'speed', 'via', 'aplikasi', 'susah', 'ampun', 'gagal']</t>
  </si>
  <si>
    <t>['bayar', 'susahnua', 'lot', 'dipake', 'orang', 'game', 'langsung', 'lag', 'mbps', 'bal', 'abal']</t>
  </si>
  <si>
    <t>['daftar', 'selesai', 'isi', 'data', 'terang', 'data', 'sesuai', '']</t>
  </si>
  <si>
    <t>['internet', 'lelet', 'mbps', 'naikin', 'nggak', 'recomend', 'banget']</t>
  </si>
  <si>
    <t>['ganti', 'paswat', 'wifi']</t>
  </si>
  <si>
    <t>['ganggu']</t>
  </si>
  <si>
    <t>['sampah', 'makan', 'gaji', 'buta']</t>
  </si>
  <si>
    <t>['indihomeku', 'los', 'nyambung', 'tanda']</t>
  </si>
  <si>
    <t>['jaring', 'stabil', 'kecover', 'provider', 'rumah', 'paksa', 'pakai', 'indihome', 'rb', 'mbps', 'kena', 'fup', 'dikos', 'kuliah', 'pakai', 'bal', 'fiber', 'mbps', 'fup', 'rb', '']</t>
  </si>
  <si>
    <t>['gilaaaaaaaaaaa', 'fup', 'cepet', 'banget', 'make', 'download', 'jarang', 'suu', 'ganti', 'isp', 'laen', 'isp', 'laennya', 'bom', 'daerah', '']</t>
  </si>
  <si>
    <t>['internet', 'mati', 'sabtu', 'pagi', 'blm', 'tlp', 'ganggu', 'masal', 'area', 'tetangga', 'adu', 'layan', 'menu', 'internetnya', 'topik', 'tagih', 'poin']</t>
  </si>
  <si>
    <t>['harga', 'doang', 'mahal', 'banget', 'lot', 'parah', 'bayar', 'jingan', 'banget', '']</t>
  </si>
  <si>
    <t>['min', 'tagih', 'indihome', 'murah', 'banget', '']</t>
  </si>
  <si>
    <t>['lot', 'sesuai', 'pes']</t>
  </si>
  <si>
    <t>['hallo', 'prosedur', 'pasang', 'indihome', 'rumah', 'odp', 'rumah', 'penuh', 'mohon', 'bantu', 'tinggal', 'butuh', 'wifi', 'indihome']</t>
  </si>
  <si>
    <t>['bagus', 'banget', 'layan', 'indihome', 'tugas', 'ramah', 'ramah', 'internet', 'lancar', 'jaya', 'kendala', 'cepat', 'tangan', 'suka', 'banget', '']</t>
  </si>
  <si>
    <t>['tolong', 'baik', 'jaring', 'maksimal', 'engga', 'kasi', 'maksimal', 'mahalin', 'harga', 'bos', 'bayar', 'jaring', 'maksimal', 'bagus', 'indihome', '']</t>
  </si>
  <si>
    <t>['tgl', 'januari', 'wifi', 'use', 'tgl', 'bener', 'indihome', 'parah', 'rugi', 'customer', '']</t>
  </si>
  <si>
    <t>['jaring', 'stabil', 'pdhl', 'udh', 'sya', 'upgrade', 'cepat', 'mps', 'tetep', 'lot', 'parahhh']</t>
  </si>
  <si>
    <t>['telegram', 'batesin', 'binggung', 'wifi', 'indihome', 'percumah', '']</t>
  </si>
  <si>
    <t>['layan', 'layan', 'muas']</t>
  </si>
  <si>
    <t>['makasih', '']</t>
  </si>
  <si>
    <t>['bagus', 'tinggal', 'mudah', 'layan', '']</t>
  </si>
  <si>
    <t>['buruk', 'error', 'clear', 'data', 'mending', 'stable', 'jadi', 'public', 'releease', 'usaha', 'perintah', 'kurang', 'programmer', 'prihatin']</t>
  </si>
  <si>
    <t>['sampah', 'bet', 'jaring', 'indihome', 'papua', 'rumah', 'ganggu', 'tpi', 'rumah', 'alami', 'jadi', 'jdi', 'harap', 'indihome', 'antusias', 'baik', 'luas', 'radius', 'indihome', 'lokasi', 'dalam', 'perhati', 'kualitas', 'layak', 'indihome', 'minat']</t>
  </si>
  <si>
    <t>['yogya', 'istimewa']</t>
  </si>
  <si>
    <t>['wifi', 'ajg', 'lag', 'bdo']</t>
  </si>
  <si>
    <t>['aplikasi']</t>
  </si>
  <si>
    <t>['layan', 'jelek', 'signal']</t>
  </si>
  <si>
    <t>['harga', 'sesuai', 'janji', 'downgrade', 'play', 'only', 'internet', 'mbps']</t>
  </si>
  <si>
    <t>['jringnnya', 'ribet', 'banget', 'bayar', 'mahal', 'jaring', 'parah', 'bangett', 'ngegame', 'dahla']</t>
  </si>
  <si>
    <t>['koneksi', 'bangkek', 'ampir', 'minggu']</t>
  </si>
  <si>
    <t>['install', 'kasih', 'bintang', '']</t>
  </si>
  <si>
    <t>['mayan']</t>
  </si>
  <si>
    <t>['layan', 'bagus']</t>
  </si>
  <si>
    <t>['aplikasi', 'kacau', 'usaha', 'pakai', 'jaring', 'indihome', 'buka', 'aplikasi', 'susah', 'masuk', 'gambar', 'muncul', 'tulis', 'lancar', 'buka', 'youtube', 'boss', 'klu', 'buka', 'youtube', 'main', 'data', 'mubasir', 'gb', 'cari', 'user', 'indihome', 'ping', 'ping', 'stabil', 'main', 'pubg', 'mobile', 'gmana', 'main', 'nyaman', 'klu', 'main', 'pingnya', 'turun', '']</t>
  </si>
  <si>
    <t>['very', 'nice']</t>
  </si>
  <si>
    <t>['cepat', 'merespon']</t>
  </si>
  <si>
    <t>['woyyy', 'jaring', 'benerin', 'napaaaaa', 'maen', 'gapernah', 'ngerasa', 'lancar', 'make', 'indihome', 'detik', 'lag', 'indihome', 'lancar', 'lancar', 'beli', 'doang', 'lag', 'trussss', 'bgsd']</t>
  </si>
  <si>
    <t>['sllu', 'tgl', 'jaring', 'lot', 'ampun', 'jarang', 'pakai', 'pas', 'dtng', 'tagih', 'ehh', 'harga', 'chat', 'youtube', 'hrs', 'tnggu', 'loading', 'astaga']</t>
  </si>
  <si>
    <t>['layan', 'operator', 'muas', 'terimakasih']</t>
  </si>
  <si>
    <t>['teknisi', 'indihome', 'males', 'kerja', 'sampe', 'rumah', 'udh', 'jaring', '']</t>
  </si>
  <si>
    <t>['', 'layan']</t>
  </si>
  <si>
    <t>['parahhh', 'verifikasi', 'aplikasi', 'download']</t>
  </si>
  <si>
    <t>['layan', 'jelek', 'lapor', 'proses']</t>
  </si>
  <si>
    <t>['kantor', 'telkom', 'camat', 'layan', 'layak', 'pasang', 'tolak', 'alas', 'jaring', 'sedia', 'daerah', 'tetangga', 'pasang', 'indihome', 'layan', 'butuh', 'perlu', 'kuliah', 'dll']</t>
  </si>
  <si>
    <t>['detail', 'pambayaran', 'kumplit', 'biaya', 'apn', 'sljj', 'dll', 'lihat', '']</t>
  </si>
  <si>
    <t>['bener', 'kecewa', 'pasang', 'udah', 'dipakek', 'minggu', 'ringan', 'trus', 'banget', 'lot', 'sinyal', 'bayar', 'udah', 'mahal', 'kayak', 'pasang', 'wifi', 'pakek', 'data', 'gara', 'lot', 'ketulungan', '']</t>
  </si>
  <si>
    <t>['poin', 'rajin', 'bayar', 'udh', 'pkek', 'indihome', '']</t>
  </si>
  <si>
    <t>['jujur', 'nilai', 'kasih', 'layan', 'pasang', 'laku', 'minggu', 'blm', 'laku', 'instalasi', 'sesuai', 'janji', 'rugi', 'buang', 'kecewa', 'kapok', 'alam', 'rekomendasi', 'teman', 'hubung', 'twitter', 'email', 'jawab', 'slalu', 'suruh', 'nunggu', 'ahh', 'sabodo', 'teuing', 'sesal', 'indihome']</t>
  </si>
  <si>
    <t>['malas', 'internetnya', 'lambat', 'ken', 'upgrade', 'cepat', 'jamin', 'malas', 'upgrade', 'sumpah', 'indihome', 'kesal', 'perkara', 'cuman', 'indihome', 'wilayah', 'paksa', 'pakai', 'first', 'media', 'pakai', 'indihome', 'aekali', 'data', 'karna', 'saking', 'leletnyaaaaaa', '']</t>
  </si>
  <si>
    <t>['parah', 'banget', 'sinyal', 'main', 'game', 'not', 'recommended', 'browsing', 'lumayan']</t>
  </si>
  <si>
    <t>['sinyal', 'lelet', 'banget', 'main', 'game', 'suka', 'ngelah', 'gajelas', 'rate', 'bintang', 'busuk', 'paksa', 'make', 'karna', 'orang', 'tua', 'beliin', '']</t>
  </si>
  <si>
    <t>['kualitas', 'jaring', 'layan', 'buruk', '']</t>
  </si>
  <si>
    <t>['mantap', 'sod', 'sulit', '']</t>
  </si>
  <si>
    <t>['kecewa', 'kecewa', 'trobel', 'wifi', 'tangan', 'indihome', 'susah', 'lapor', 'alas', 'ganggu', 'massal', 'coba']</t>
  </si>
  <si>
    <t>['buruk', 'banget', 'nyesel', 'langgan', 'keluh', 'bilang', 'ngeluh', 'langgan', 'udah', 'penuh', 'wajib', 'hak', 'tuntut', 'hak', 'mohon', 'telkom', 'kuliah', 'online', 'susah', 'ampun', 'ganggu']</t>
  </si>
  <si>
    <t>['indihome', 'ajg', 'wifi', 'gua', 'lelet', 'ajg', 'sia', 'mbps', 'ajg', '']</t>
  </si>
  <si>
    <t>['indihome', 'wifi', 'lot', 'sampah', 'mahal', 'doang']</t>
  </si>
  <si>
    <t>['apknya', 'kali', 'buang', 'kuota', 'buka', 'ngelag', 'dikirain', 'udah', 'rusak', 'tau', 'apk', 'myindihome', 'doang', 'parah']</t>
  </si>
  <si>
    <t>['aplikasi', 'jalan', 'lemottttt']</t>
  </si>
  <si>
    <t>['mudah', 'mudah', 'bantu', 'error']</t>
  </si>
  <si>
    <t>['langgan', 'mbps', 'lot', 'streaming', 'lancar', 'tlp', 'putus', 'putus', 'pakai', 'mbps', 'cepet', '']</t>
  </si>
  <si>
    <t>['costumer', 'servis', 'respon', 'layan', 'jelek', 'langgan', 'indihome', 'kecewa', '']</t>
  </si>
  <si>
    <t>['tahun', 'aplikasi', 'tpi', 'beres', 'aplikasi', 'ginian', 'guna', '']</t>
  </si>
  <si>
    <t>['lengkap', 'komunikasi']</t>
  </si>
  <si>
    <t>['lag']</t>
  </si>
  <si>
    <t>['lapor', 'langsung', 'tangan', 'terima', 'kasih', 'indihome', 'jaya', 'maju']</t>
  </si>
  <si>
    <t>['laku', 'bayar', 'jaring', 'tetep', 'ubah', 'masak', 'kecepatanny', 'sampe', 'kb', 'tolong', 'baik', 'jaring']</t>
  </si>
  <si>
    <t>['langgan', 'indihome', 'internet', 'indihome', 'parah', 'jaring', 'lelet', 'main', 'game', 'mlbb', 'nge', 'youtube', 'lelet', 'tekadang', 'delay', 'ngeleg', 'lancar', 'browsing', 'langgan', 'kecewa', 'bos', '']</t>
  </si>
  <si>
    <t>['trimakasih', 'layan', 'baik', 'bantu', 'kendala', 'dlm', 'pakai', 'indihome', 'trimakasih']</t>
  </si>
  <si>
    <t>['download', 'aplikasi', 'buka', 'tlg', 'baik']</t>
  </si>
  <si>
    <t>['jam', 'malam', 'isi', 'aplikasi', 'via', 'web', 'menit', 'langsung', 'telpon', 'konfirmasi', 'pagi', 'langsung', 'pasang', 'tugas', 'lapang', 'responsif', 'konfirmasi', 'jalur', 'kabel', 'pasang', 'telpon', 'kendala', 'lancar', 'jaya', 'responsif', 'banget', 'super', 'layan', 'produk']</t>
  </si>
  <si>
    <t>['mantab', '']</t>
  </si>
  <si>
    <t>['', 'payah', 'paham', 'bahasa', 'indonesia', 'ganti', 'remot', 'jelek', 'huruf', 'tombol', 'hilang', 'suruh', 'ganti', 'baterai', 'bodoh', '']</t>
  </si>
  <si>
    <t>['main', 'game', 'sinyal', 'jelek', 'parah', 'atas', 'ms', 'mlu', 'pingnya']</t>
  </si>
  <si>
    <t>['lemotttt', 'boskuhh']</t>
  </si>
  <si>
    <t>['ulimited', 'mas', 'quotanya', 'gimana', 'indihome', 'iki', 'kalah', 'telkomsel', 'unlimited', 'beneran', 'sosmed']</t>
  </si>
  <si>
    <t>['bagus', 'fast', 'respon', 'lapor']</t>
  </si>
  <si>
    <t>['aplikasi', 'crash']</t>
  </si>
  <si>
    <t>['merespon', 'keluh', 'pelang', 'nilai', 'nilai', 'ngantri', 'indita', 'jam', 'ngak', 'respon', 'kau', 'layan', 'baik']</t>
  </si>
  <si>
    <t>['wifi', 'indihome', 'langsung', 'atas', 'cepat']</t>
  </si>
  <si>
    <t>['alami', 'sulit', 'sod', 'myindihome', 'muncul', 'notifikasi', 'gagal']</t>
  </si>
  <si>
    <t>['tahan', 'jaring', 'lot', 'hari', 'terima', 'kasih']</t>
  </si>
  <si>
    <t>['indihome', 'skrg', 'banget', 'ganggu', 'minggu', 'hubung', 'keinternet', 'kadang', 'siang']</t>
  </si>
  <si>
    <t>['guna', 'aplikasi', 'lapor', 'ganggu', 'lapor', 'ganggu', 'proses', 'baik', 'mending', 'ush', 'aplikasi', 'krna', 'guna']</t>
  </si>
  <si>
    <t>['asli', 'sumpah', 'gua', 'kecewa', 'layan', 'lot', 'kaya', 'keong', 'udah', 'wifi', 'mati', 'rumah', 'gua', 'sia', 'bayar', 'mahal', '']</t>
  </si>
  <si>
    <t>['indihome', 'indihome', 'pasang', 'nyala', 'errornya', '']</t>
  </si>
  <si>
    <t>['asw', 'jaring', 'payah', 'nyesel', 'pasang', 'cok', 'game', 'ajah', 'ngelag', '']</t>
  </si>
  <si>
    <t>['terima', 'kasih', 'tanggap', 'menindaklanjuti', 'keluh', 'malam']</t>
  </si>
  <si>
    <t>['lelet', 'teross', 'bayar', 'lancar']</t>
  </si>
  <si>
    <t>['jujur', 'aplikasi', 'guna', 'kecuali', 'cek', 'kuota', 'henti', 'layan', 'aplikasi', 'bln', 'layan', 'butuh']</t>
  </si>
  <si>
    <t>['verifikasi', 'telepon', 'kode', 'rahasia', 'kirim', 'coba', 'kali', 'kali', 'bosan']</t>
  </si>
  <si>
    <t>['suka', 'ngelag', 'jaring', 'stabil', '']</t>
  </si>
  <si>
    <t>['kali', 'kode', 'kunjung', 'terima', 'sms', 'kode', 'verifikasi']</t>
  </si>
  <si>
    <t>['info', 'fupnya', 'hilang', 'bantu']</t>
  </si>
  <si>
    <t>['aplikasi', 'sambung', 'data', '']</t>
  </si>
  <si>
    <t>['maaf', 'bintang', 'kasih', 'register', 'pakai', 'beda', 'email', 'beda', 'aplikasi', 'kode', 'verfikasi', 'kirim', 'inbox', 'aplikasi', 'gun', 'aplikasi', 'kasih', 'bintang', 'terimakasih', '']</t>
  </si>
  <si>
    <t>['', 'banget', '']</t>
  </si>
  <si>
    <t>['minggu', 'merah', 'tros', 'good', 'job']</t>
  </si>
  <si>
    <t>['susah', 'otpnya', 'sms', 'masuk', 'kecewa']</t>
  </si>
  <si>
    <t>['aplikasi', 'ngirim', 'otp', 'gimana', 'upgrade', 'login', 'awal', 'susah']</t>
  </si>
  <si>
    <t>['kode', 'otp', 'verif', 'login', 'kirim', 'kirim', '']</t>
  </si>
  <si>
    <t>['verifikasi', 'gagal', 'bosss', 'tolong', 'lahh', 'fixinggggggg']</t>
  </si>
  <si>
    <t>['recomended', 'gamer', 'tooson', 'trs', 'mes', 'internet', 'bantu', 'tosooon']</t>
  </si>
  <si>
    <t>['alat', 'pasang', 'pilih', 'alamat', '']</t>
  </si>
  <si>
    <t>['layan', 'pas', 'respon', 'langgan', 'setia', 'moga', 'kualitas', 'depan']</t>
  </si>
  <si>
    <t>['jaring', 'internet', 'blm', 'normal', 'tambah', 'alat', 'kuat', 'jaring', 'blm', 'bantu', 'ganggu', 'salur', '']</t>
  </si>
  <si>
    <t>['matuuul']</t>
  </si>
  <si>
    <t>['sumpeh', 'berat', 'banget', 'aplikasi', '']</t>
  </si>
  <si>
    <t>['tolong', 'indihome', 'langgan', 'kecewa', 'jaring', 'lot', 'banget', 'lampu', 'indikator', 'los', 'merah', 'kecewa', 'lapor', 'pasang', 'jaring', 'lapor', 'respon', 'sumpah', 'nyesel', 'banget', 'mohoh', 'slalu', 'perhati', 'keluh', 'langgan', '']</t>
  </si>
  <si>
    <t>['siang', 'malam', 'sinyal', 'lot', 'upgrade', 'lot', 'telat', 'bayar', 'kena', 'denda', 'baik', 'parah', 'indihome', 'maki', 'ntr', 'kena', 'pasal', 'hina', 'cape', 'dech']</t>
  </si>
  <si>
    <t>['baik', 'jaring', 'gilir', 'dilunasin', 'lelet', 'mulu', '']</t>
  </si>
  <si>
    <t>['laggggg']</t>
  </si>
  <si>
    <t>['sorry', 'say', 'menang', 'bumn', 'doang', 'harga', 'inet', 'mahal', 'proses', 'install', 'henti', 'langgan', 'njelimet', 'lemottttttt', 'kapok', 'urus', 'ama', 'isp', 'konsumen', 'kek', 'harga', 'mgkn', 'bumn', 'topang', 'negara', 'beda', 'swasta', '']</t>
  </si>
  <si>
    <t>['tolong', 'benah', 'aplikasi', 'menu', 'adu', 'error', 'mulu', '']</t>
  </si>
  <si>
    <t>['hmm', 'kecewa']</t>
  </si>
  <si>
    <t>['sinyal', 'lag', 'parah', 'restart', 'ping', 'merah', 'ngegame', 'langgan', 'indihome', 'kecewa', '']</t>
  </si>
  <si>
    <t>['kualitas', 'jelek', 'bayar', 'jalan', 'internet', 'lambat', 'hilang', 'timbul', 'udah', 'teknisi', 'rumah']</t>
  </si>
  <si>
    <t>['ulas', 'bayar', 'jalan', 'biarpun', 'internet', 'lelet', 'hilang', 'timbul', 'muas', 'gimana', 'solusi', 'teknisi', 'rumah']</t>
  </si>
  <si>
    <t>['fast', 'respon']</t>
  </si>
  <si>
    <t>['layan', 'slow', 'respon', 'susah', 'tanggap', 'jaring', 'wifinya', 'ilang', 'hjelas', 'solusi']</t>
  </si>
  <si>
    <t>['internet', 'lambat', 'cupu']</t>
  </si>
  <si>
    <t>['internet', 'down', 'cek', 'tagih', 'aplikasi', 'susah', 'keluh', 'respon', 'lambat', 'bayar', 'tagih', 'tdak', 'lambat', 'cepat', 'timbal', 'balik', 'imbang']</t>
  </si>
  <si>
    <t>['fast', 'responds', 'nice', 'good', 'people', 'service', 'division', 'change', 'star', 'thanks', 'frely', 'instaler', 'service', 'division', 'kabupaten', 'sorong', 'good', 'job', 'have', 'great', 'day', 'god', 'bless', 'regard', 'stv', 'ali']</t>
  </si>
  <si>
    <t>['aplikasi', 'good']</t>
  </si>
  <si>
    <t>['layan', 'telkom', 'kecewa', 'kali', 'daftar', 'pasang', 'wifi', 'bulan', 'kunjung', 'layan', '']</t>
  </si>
  <si>
    <t>['ngecek', 'pakai', 'internet', 'tagih', 'bulan', 'langsung', 'aplikasi', 'praktis', 'banget']</t>
  </si>
  <si>
    <t>['langgan', 'indihome', 'langsung', 'aplikasi', 'praktis', 'cepat', 'proses']</t>
  </si>
  <si>
    <t>['layan', 'komunikatif', 'cepat', 'sukses', 'indihome']</t>
  </si>
  <si>
    <t>['redeem', 'poin', 'gampang', 'saran', 'merchantnya']</t>
  </si>
  <si>
    <t>['lot', 'banget', 'dahh', 'ingin', 'pindah', 'provider', 'bgini', 'rugi', 'bayar', 'lot', 'tolong', 'tingkat', '']</t>
  </si>
  <si>
    <t>['biaya', 'security', 'tagih', 'lebih', 'haraga']</t>
  </si>
  <si>
    <t>['doang', 'wuissss', 'cepet', 'kesini', 'buka', 'gambar', 'kaya', 'klomang', 'narik', 'grobak', '']</t>
  </si>
  <si>
    <t>['langsung', 'lapor', 'ganggu', 'aplikasi', 'praktis', 'cepat', 'tangan']</t>
  </si>
  <si>
    <t>['bobrok', 'kualitas', 'jaring', 'lot', 'banding', 'lmao']</t>
  </si>
  <si>
    <t>['mantaab']</t>
  </si>
  <si>
    <t>['apgrade', 'speed', 'jaring', 'wifi', 'tsb', 'ttp', 'ndak']</t>
  </si>
  <si>
    <t>['manja', 'langgan', 'promo', 'paket', 'murah', 'langgan', 'daftar', 'paket', 'murah', 'mimpi', 'belaka', '']</t>
  </si>
  <si>
    <t>['ngelag', 'sinyal']</t>
  </si>
  <si>
    <t>['semenjak', 'upgrade', 'speed', 'mbps', 'mbps', 'bln', 'speednya', 'down', 'terima', 'tlp', 'whatsapp', 'susah', 'nonton', 'yutub', 'bufer', 'stabil', 'jaring', 'prnh', 'kabel', 'fiber', 'optik', 'tiang', 'putus', 'kawat', 'sangga', 'kabel', 'fiber', 'optik', 'tumpu', 'teknisi', 'dtng', 'sambung', 'kawat', 'sangga', 'doang', 'kabel', 'fiber', 'tumpu', 'tiang', 'lgsg', 'kermh', 'tnp', 'kawat', 'sangga', 'putus', 'kabel', 'fiber', 'optik', 'tegang', 'tahan', 'beban', '']</t>
  </si>
  <si>
    <t>['udah', 'makasih', 'ganti', 'nomer', 'saran', 'min', 'skrg', 'muncul', 'provider', 'wifi', 'harga', 'murah', 'cepat', 'harga', 'mohon', 'perhati']</t>
  </si>
  <si>
    <t>['lot', 'download', 'upload', 'wfh', 'sendat', 'sulit', 'sebnarnya', 'cepat', 'bantu', 'wfh', 'ngasih', 'fup']</t>
  </si>
  <si>
    <t>['bantu', 'tagih', 'bantu', 'layan', 'indihome']</t>
  </si>
  <si>
    <t>['aplikasi', 'batu', 'super', 'lot', 'layan']</t>
  </si>
  <si>
    <t>['not', 'recomended', 'telkomsel', 'indihome', 'sinyal', 'bar', 'ilang', 'udah', 'lelet', 'banget', 'desa', 'kota', '']</t>
  </si>
  <si>
    <t>['remote', 'indihome', 'tukar', 'ttp', 'nggk', 'coneck', 'speaker', 'mati', '']</t>
  </si>
  <si>
    <t>['indihome', 'kecewa', 'pasang', 'lancar', 'jaringanya', 'bulan', 'koneksi', 'drop', 'perangkat', 'hubung', 'doank', 'tolong', 'telekomunikasi', 'slalu', 'pantau', 'koneksi', 'intetnetnya', 'drop', '']</t>
  </si>
  <si>
    <t>['upgrade', 'speed', 'ehh', 'tacmbah', 'biaya', 'beli', 'paket', 'molatv', '']</t>
  </si>
  <si>
    <t>['sinyal', 'hilang']</t>
  </si>
  <si>
    <t>['indihome', 'jelek', 'parah', 'wifi', 'putus', 'mulu', 'suka', 'nyambung', 'wifi', 'udah', 'bayar', 'mahal', 'hasil', 'gembel', 'muas']</t>
  </si>
  <si>
    <t>['mohon', 'tingkat', 'layan']</t>
  </si>
  <si>
    <t>['tingkat', 'layananya', 'bantu']</t>
  </si>
  <si>
    <t>['tingkat', 'kualitas', 'jaring', 'delay', 'masuk', 'aktifitas', 'aplikasi']</t>
  </si>
  <si>
    <t>['aplikasi', 'bantu', 'guna', 'indihome']</t>
  </si>
  <si>
    <t>['bagus', 'buka', 'layan', 'layar', 'putih', '']</t>
  </si>
  <si>
    <t>['', 'far', 'good']</t>
  </si>
  <si>
    <t>['pasang', 'wifi', 'rumah', 'bilang', 'teknisi', 'telkomnya', 'slot', 'tmpt', 'udh', 'penuh', 'coba', 'urus', 'online', 'data', 'daerah', 'msh', 'lapang', 'bilang', 'penuh', 'aneh', 'bumn']</t>
  </si>
  <si>
    <t>['respon', 'cepat', 'layan', 'customer', 'service', 'ramah', 'beri', 'jelas', 'arah', 'arah', 'moga', 'team', 'indihome', 'sehat', 'sukses', 'terima', 'kasih']</t>
  </si>
  <si>
    <t>['layan', 'buruk', 'konfirmasi', 'telfon', 'call', 'center', 'indihome', 'kait', 'ganti', 'nomor', 'kantor', 'plaza', 'dekat', 'responnya', 'sekarang', 'masuk', 'apk', 'parah', 'layan', 'ganti', 'nomor', 'becus', 'urus']</t>
  </si>
  <si>
    <t>['wifi', 'masalah', 'kali', 'teknisi', 'indihome', 'rumah', 'lampu', 'indikator', 'internet', 'mati', 'aplikasi', 'telepon', 'balas']</t>
  </si>
  <si>
    <t>['terimakasih', 'tanggap']</t>
  </si>
  <si>
    <t>['eror', 'aplikasi']</t>
  </si>
  <si>
    <t>['login', 'pakai', 'email']</t>
  </si>
  <si>
    <t>['maaf', 'nomor', 'langgan', 'knp', 'daftar', 'nomor']</t>
  </si>
  <si>
    <t>['aplikasi', 'ngecek', 'keluar', 'telpon', 'slj']</t>
  </si>
  <si>
    <t>['aplikasi', 'aneh', 'indihome', 'bayar', 'iur', 'aplikasi', 'bilang', 'tunggak', 'tagih', 'penasaran', 'cek', 'ktnya', 'lunas', 'download', 'ulang', 'login', 'gagal', 'alas', 'nomor', 'telp', 'indihome', 'kenal', 'system', 'aneh', 'banget', 'lapor', 'hasil', 'nol', 'pagi', 'coba', 'masuk', 'aplikasi', 'hasil', 'jaring', 'putus', 'malam']</t>
  </si>
  <si>
    <t>['aplikasi', 'edan', 'login', 'pakek', 'akun', 'muncul', 'data', 'data', 'milik', 'orang', 'gila', 'adu', 'respon', 'bayar', 'time', 'layan', 'gimana', 'aplikasi', 'gimana', '']</t>
  </si>
  <si>
    <t>['sinyal', 'pas', 'bagus', 'kesiniin', 'jelek', '']</t>
  </si>
  <si>
    <t>['indihome', 'jelek', 'kecewa', 'cepat', 'internet', 'hancur', 'main', 'game', 'online', 'hancur', 'lebur', 'jam', 'saran', 'mending', 'sampe', 'langgan', 'kecewa', 'karna', 'bayar', 'mahal', 'kualitas', 'gabaik']</t>
  </si>
  <si>
    <t>['udah', 'bayar', 'tagih', 'internet', 'kena', 'fup', 'layan', 'indihome']</t>
  </si>
  <si>
    <t>['maaf', 'bos', 'tuju', 'tambah', 'tlpon', 'kena', 'tambah', 'gimana', 'bos', 'butu', 'solusi']</t>
  </si>
  <si>
    <t>['parah', 'kesel', 'bsa', 'ngomong', '']</t>
  </si>
  <si>
    <t>['lag', 'cuy', 'udh', 'benerin', 'lag', 'kecewa', 'udh', 'jan']</t>
  </si>
  <si>
    <t>['buka', 'aplikasi', 'berat', 'pakai', 'indihome']</t>
  </si>
  <si>
    <t>['aplikasi', 'versi', 'baru', 'responsif', 'harga', 'add', 'minipack', 'moga', 'murah', 'yaa']</t>
  </si>
  <si>
    <t>['mohon', 'bantu', 'kait', 'pindah', 'perangkat', 'bangun', 'meter', 'minta', 'biaya', 'tugas', 'lapang', 'rb', 'bayar', 'tugas', 'langsung', 'telpon', 'call', 'center', 'info', 'biaya', 'pindah', 'free', 'tambah', 'kabel', 'mohon', 'solusi', 'terima', 'kasih']</t>
  </si>
  <si>
    <t>['langgan', 'indihome', 'langsung', 'aplikasi', 'cepat', 'prosesnyaa']</t>
  </si>
  <si>
    <t>['terimakasih']</t>
  </si>
  <si>
    <t>['payah', 'profesional', 'tahun', 'daftar', 'skrg', 'pasang']</t>
  </si>
  <si>
    <t>['aplikasi', 'kaya', 'klik', 'keburu', 'ngeblank', 'putih', 'jaring', 'internetnya', 'loading', 'putus', 'internet', 'teknisi', 'benerinya', '']</t>
  </si>
  <si>
    <t>['nang', 'lamaa', '']</t>
  </si>
  <si>
    <t>['mudah', 'kece', 'billing', 'tagih']</t>
  </si>
  <si>
    <t>['fitur', 'lapor', 'ganggu', 'manfaat', '']</t>
  </si>
  <si>
    <t>['lonjak', 'tagih', 'pemberitahuan']</t>
  </si>
  <si>
    <t>['gue', 'suka', 'pilih', 'wallpaper', 'keren', 'keren', '']</t>
  </si>
  <si>
    <t>['keren', 'aplikasi']</t>
  </si>
  <si>
    <t>['karyawan', 'udah', 'jelasin', 'pasang', 'dapat', 'paket', 'internet', 'telepon', 'ngantuk', 'paksain', 'kerja', '']</t>
  </si>
  <si>
    <t>['suka', 'aplikasi', 'indihome']</t>
  </si>
  <si>
    <t>['kecewa', 'layan', 'indihome', 'lelet', 'lambat', 'tangan', 'pindah', 'alamat', 'minggu', 'aju', 'pda', 'isi', 'data', 'link', 'pasang', 'indihome', 'konfirmasi', 'komplen', 'bagi', 'sales', 'pusat', 'teknisi', 'apk', 'indihome', 'kantor', 'solusi', 'suruh', 'tunggu', 'pasang', 'indihome', 'pkerjaan', 'kerja', 'pending', '']</t>
  </si>
  <si>
    <t>['layan', 'buruk', 'orang', 'benerin', 'internet', 'suruh', 'nunggu', 'sampe', 'minggu', 'sampe', 'dibenerin', 'orang', 'bayar', 'kali']</t>
  </si>
  <si>
    <t>['proses', 'mudah', 'cepat']</t>
  </si>
  <si>
    <t>['tingkat', 'bugs', 'fixing', 'fitur', 'mudah', 'guna', '']</t>
  </si>
  <si>
    <t>['jingan', 'main', 'game', 'lag', 'stabil']</t>
  </si>
  <si>
    <t>['skrng', 'indihone', 'ganggu', '']</t>
  </si>
  <si>
    <t>['lot', 'banget', 'anjimmmmmm', 'ngilang', 'jaring', 'aing', 'turnamen', 'lost', 'anjim', 'nonton', 'gilir', 'nge', 'game', 'asuuuue', 'mas', 'agus', 'kabar', '']</t>
  </si>
  <si>
    <t>['', 'pasang', 'indihome', 'tugas', 'dtng', 'ktanya', 'cek', 'jaring', 'skrng', 'blm', 'konfirmasi', 'tetangga', 'pasang', 'indihome', 'maksud', 'cari', 'jaring', 'bgmn', '']</t>
  </si>
  <si>
    <t>['bantu', 'komplain', 'tahan']</t>
  </si>
  <si>
    <t>['gimana', 'buka', 'buka', 'mohon', 'tunggu', 'lamaaaaaaaaaaa', 'bgd', 'abad']</t>
  </si>
  <si>
    <t>['', 'udah', 'hasil', 'registrasi', 'gabisa', 'login', 'payah', '']</t>
  </si>
  <si>
    <t>['nob']</t>
  </si>
  <si>
    <t>['min', 'kali', 'serius', 'main', 'valorant', 'kau', 'turun', 'koneksi', 'katain', 'noob']</t>
  </si>
  <si>
    <t>['bantu']</t>
  </si>
  <si>
    <t>['baik', 'adu', 'lalu', 'cepat']</t>
  </si>
  <si>
    <t>['resah', '']</t>
  </si>
  <si>
    <t>['gedeg', 'indihomne', 'udah', 'tanggal', 'sampe', 'ngga', 'bener', 'janji', 'mulu', 'tanggal', 'estimasi', 'jam', 'siang', 'jam', 'jam', 'sore', 'besok', 'mundur', 'estimasi', 'sampe', 'tanggal', 'mundur', 'estimasi', 'tanggal', 'tanggal', 'telfon', 'jam', 'usaha', 'sampe', 'bener', 'gitu', 'udah', 'ngga', 'telfon', 'block', 'kali', 'capek', 'kompain', 'sayajuga', 'capek', 'complain', 'ngga', 'bener', 'minggu']</t>
  </si>
  <si>
    <t>['wifi', 'mahal', 'jaring', 'kb', 'situ', 'ngelawak', '']</t>
  </si>
  <si>
    <t>['aplikasi', 'praktis', 'ngecek', 'pakai', 'internet', 'tagih', 'bulan', 'langsung', 'aplikasi']</t>
  </si>
  <si>
    <t>['layan', 'cepat', 'muas']</t>
  </si>
  <si>
    <t>['jelek', 'banget', 'aplikasi', 'mudah', 'lapor', 'ganggu', 'isi', 'tagih', 'udah', 'kayak', 'depkolektor']</t>
  </si>
  <si>
    <t>['bantu', 'liat', 'pakai', 'quota', 'dll']</t>
  </si>
  <si>
    <t>['wifi', 'fungsi', 'lapor', 'baik', 'kacau']</t>
  </si>
  <si>
    <t>['layan', 'langgan', 'kabar']</t>
  </si>
  <si>
    <t>['aplikasi', 'bantu', 'hapus', 'playstore', 'kak', 'sambung', 'wifi', 'kocak']</t>
  </si>
  <si>
    <t>['baik', 'trouble', 'lambat', 'masak', 'uda', 'baik', 'busuk', 'pegawai', 'malas']</t>
  </si>
  <si>
    <t>['penggan', 'paket', 'mahal', 'langgan', 'zzzzzzz']</t>
  </si>
  <si>
    <t>['aplikasi', 'sulit', 'hidup']</t>
  </si>
  <si>
    <t>['indihome', 'skrng', 'pakai', 'main', 'game', 'suka', 'lelet', '']</t>
  </si>
  <si>
    <t>['mantab']</t>
  </si>
  <si>
    <t>['aplikasi', 'kerja', 'tagih', 'fungsi', 'kontak', 'serba', 'gagal', 'gagal', 'gagal', 'informasi', 'gantung', '']</t>
  </si>
  <si>
    <t>['', 'dech']</t>
  </si>
  <si>
    <t>['skrang', 'jaring', 'jdi', 'ganggu', 'stiap', 'males', 'nghbngi', 'trus', 'bln', 'kblkang', 'oke', 'tpi', 'skrranf', 'duhh', 'jdi', 'ken', 'cabut', 'indihomenya']</t>
  </si>
  <si>
    <t>['ampo', 'biaya', 'bulan', 'bijak', 'indihome', 'niat', 'tipu', 'payah']</t>
  </si>
  <si>
    <t>['aplikasi', 'tolol', 'otp', 'gadapet', 'dapet']</t>
  </si>
  <si>
    <t>['pasang', 'mudah', 'responnya', 'cepat', 'mantapp']</t>
  </si>
  <si>
    <t>['nomor', 'indihome', 'muncul', 'kode', '']</t>
  </si>
  <si>
    <t>['senenh', 'langgan']</t>
  </si>
  <si>
    <t>['mantab', 'kasih', 'bintang', '']</t>
  </si>
  <si>
    <t>['manteb', 'nik', 'fiturnya']</t>
  </si>
  <si>
    <t>['mudah', 'bayar', 'tagih', 'cek', 'tagih', 'cek', 'guna', 'indihome']</t>
  </si>
  <si>
    <t>['', 'rumah', 'aktivasi', 'aplikasi', 'guna', 'indihome']</t>
  </si>
  <si>
    <t>['mudah', 'gunainnya', 'cek']</t>
  </si>
  <si>
    <t>['keren', 'mudah', 'aktivasi', 'guna', 'indihome']</t>
  </si>
  <si>
    <t>['lapor', 'langsung', 'baik', '']</t>
  </si>
  <si>
    <t>['sebal', 'nggak', 'nonton', 'akses', 'internet', 'tinggal', 'hutan', 'kali', 'udah', 'telfon', 'kali', 'kali', 'janji', 'datang', 'kaya', 'gin', 'nggak', 'kompensasi', 'bayar', 'bulan', 'nominal', 'sebal', '']</t>
  </si>
  <si>
    <t>['respon', 'customer', 'service', 'wifi', 'kendala', 'lambat']</t>
  </si>
  <si>
    <t>['aplikasi', 'indihome', 'mudah', 'pokok', 'layan', 'kabar', 'ganggu', 'adu', 'upgrade', 'cepat', 'internet', 'moga', 'sukses']</t>
  </si>
  <si>
    <t>['rekom', 'jaring', 'hancur']</t>
  </si>
  <si>
    <t>['jelek']</t>
  </si>
  <si>
    <t>['andal', 'tolong', 'baik', 'kadang', 'bingung', 'apk', 'cek', 'akurat', 'blenk', 'info']</t>
  </si>
  <si>
    <t>['ngeleg', 'dancokk', 'maen', 'game', 'gabisa', 'taekkk', 'agus', 'indihom', 'gamau', 'benerin', 'indihom', 'taekk']</t>
  </si>
  <si>
    <t>['bayr']</t>
  </si>
  <si>
    <t>['bantu', '']</t>
  </si>
  <si>
    <t>['jaring', 'lot', 'uda', 'langgan', 'servise', 'baik', 'bayar', 'speedy', 'parahhhhhh']</t>
  </si>
  <si>
    <t>['gilir', 'nyari', 'langgan', 'manis', 'mulut', 'smua', 'gilir', 'slow', 'respon', 'kurang', 'teknisi', 'gmna', 'pdhal', 'teknisi', 'indihome', 'ready', 'mulu', 'dpn', 'komplek']</t>
  </si>
  <si>
    <t>['min', 'daftar', 'indihome', 'mobil', 'pakai', 'pakai', 'data', 'kartu', 'hari', 'email', 'masuk', 'ttg', 'tagih', 'indihome', 'cerita', 'gimana', 'istirahat', 'diwarkop', 'pakai', 'wifi', 'warkop', 'mhn', '']</t>
  </si>
  <si>
    <t>['udah', 'bagus', 'tampil', 'appnya', 'perbai', 'bugnya', 'total', 'pakai', 'internetnya', 'baca', 'tetep', 'gb']</t>
  </si>
  <si>
    <t>['login', 'dadak', 'alamat', 'email', 'ganti', 'sesuai', 'say', 'daftar', 'sinkron', 'email', 'orang', 'email', 'sinkron', 'orang']</t>
  </si>
  <si>
    <t>['login', 'susah', 'coba', 'ulang', 'ulang', 'bantu', 'indihome']</t>
  </si>
  <si>
    <t>['mudah', 'akses']</t>
  </si>
  <si>
    <t>['bolak', 'tlp', 'operator', 'telkom', 'jawab', 'ganggu', 'masal', 'ganggu', 'masal', 'jam', 'jam', 'jam', 'pagi', 'indihome', 'hidup', 'ganggu', 'tetangga', 'hidup', 'wifi', 'indihome', 'cek', 'ter', 'tiang', 'kotak', 'hitam', 'kabel', 'putus', 'tlp', 'operator', 'msh', 'jawab', 'msh', 'ganggu', 'masal', 'kayak', 'komunikasi', 'telkom', 'bengkulu', 'pusat']</t>
  </si>
  <si>
    <t>['bagus', 'kalaubada', 'pemberitahuan', 'tagih', 'cepet', 'pemberitahuaanya', 'gilir', 'rusa', 'lambat', 'responnya']</t>
  </si>
  <si>
    <t>['masuk', 'kecewa', 'app']</t>
  </si>
  <si>
    <t>['sipppp']</t>
  </si>
  <si>
    <t>['tolong', 'indihome', 'aplikasi', 'login', 'ulang', 'mulu']</t>
  </si>
  <si>
    <t>['hancur', 'jaring', 'ganggu', 'terusss', 'lapor', 'gngguan', 'belit', 'mutiara', 'buang', 'pulsa']</t>
  </si>
  <si>
    <t>['okkk']</t>
  </si>
  <si>
    <t>['indihome', 'kesini', 'lag', 'bayar', 'udah', 'upgrade', 'mbps', 'engga', 'respon', '']</t>
  </si>
  <si>
    <t>['deposito', 'cair', 'pakai', 'tunggak', '']</t>
  </si>
  <si>
    <t>['mhn', 'update', 'bos', 'dipake', 'ngapa', '']</t>
  </si>
  <si>
    <t>['pasang', 'suruh', 'uang', 'deposit', 'gercep', 'harap', 'wifi', 'rumah', 'nunggu', 'kabar', 'teknisi', 'dateng', 'aje', 'kayak', 'nunggu', 'kabar', 'bahagia', 'laen', 'bulan', 'teknisi', 'dateng', 'dateng', 'sekali', 'kabar', 'slotnya', 'penuh', 'suruh', 'nunggu', 'yaudah', 'ber', 'abad', 'cancel', 'app', 'duit', 'kaga', 'bujug', 'udah', 'tahun', 'daftar', 'sayang', 'banget', 'kelas', 'indihome', 'ngelucu', 'jaring', 'fiber', 'wkwkland']</t>
  </si>
  <si>
    <t>['layan', 'buruk', 'lelet', 'orang', 'nunggu', 'hari']</t>
  </si>
  <si>
    <t>['sangaat', 'bantu', 'mantaaap']</t>
  </si>
  <si>
    <t>['kali', 'kali', 'tlf', 'tgl', 'desember', 'lunas', 'cabut', 'aplikasi', 'perangkat', 'responnya', 'selesai', 'uang', 'refund', 'deposit', 'kembali', 'krja', 'mohon', 'tunggu', 'pulsa', 'abis', 'uang', 'jamin', 'smpe', 'transfer', 'aplikasi', 'mobile', 'tagih', 'udh', 'lunas', 'kecewa', '']</t>
  </si>
  <si>
    <t>['detail', 'pakai', 'bulan', 'pakai', 'brp', 'udah', 'limit']</t>
  </si>
  <si>
    <t>['tolong', 'tugas', 'telkom', 'indihome', 'desa', 'paras', 'wetan', 'utara', 'camat', 'tegal', 'siwalan', 'tolong', 'bangun', 'jaring', 'wifi', 'soalx', 'masang', 'indihome', 'rumah', 'jaring', 'trimakasih']</t>
  </si>
  <si>
    <t>['keluh', 'selesai', 'jam', 'berak', 'nomor', 'tiket', 'keluh', 'im', 'tolong', 'direspon', 'parah', 'indihome', 'gilirahan', 'tagih', 'semangat', 'gilir', 'keluh', 'langgan', 'melempem']</t>
  </si>
  <si>
    <t>['ambil', 'paket', 'mbps', 'bulan', 'kemarin', 'sesuai', 'prosedur', 'janji', 'emang', 'tambah', 'biaya', 'beritahukan', '']</t>
  </si>
  <si>
    <t>['ecek', 'pemakayan', 'internet', 'udh', 'update']</t>
  </si>
  <si>
    <t>['akun', 'daftar', 'coba', 'login', 'gagal', 'alas', 'otp', 'kali', 'ngirim', 'kali', 'mohon', 'baik', 'login', 'trs', 'pasang', 'sulit', '']</t>
  </si>
  <si>
    <t>['stb', 'ganti', 'zte', 'menu', 'utama', 'tonton', 'demand', 'direstart', '']</t>
  </si>
  <si>
    <t>['aplikasi', 'layar', 'putih', 'akses']</t>
  </si>
  <si>
    <t>['indihome', 'internet', 'fungsi']</t>
  </si>
  <si>
    <t>['aplikasi', 'berat', 'lot', 'refresh', 'skrng', 'login', 'hubungin', 'indihome', 'jga', 'tetep', '']</t>
  </si>
  <si>
    <t>['hapus', 'cache', 'ulang', 'kali', 'sya', 'uninstal', 'trus', 'download', 'ulang', 'ngebug', 'layar', 'putih', 'gimana']</t>
  </si>
  <si>
    <t>['stupid', 'provider']</t>
  </si>
  <si>
    <t>['sya', 'masukin', 'nmr', 'indihome', 'gagal', 'sya', 'download', 'nomor']</t>
  </si>
  <si>
    <t>['', 'login', 'gagal', 'login', 'website', 'indihome']</t>
  </si>
  <si>
    <t>['mantap', 'sukses']</t>
  </si>
  <si>
    <t>['mantap', 'sukses', 'minn', '']</t>
  </si>
  <si>
    <t>['henti', 'langgan', 'seamless', 'aplikasi', 'gagal', 'suruh', 'kantor', 'telkom', 'guna', 'menu', 'aplikasi']</t>
  </si>
  <si>
    <t>['tolong', 'sedia', 'informasi', 'guna', 'internet', 'telepon', 'tivi', 'tagih', 'lonjak']</t>
  </si>
  <si>
    <t>['login', 'susah', 'gagal', 'mohon', 'baik']</t>
  </si>
  <si>
    <t>['guna', 'indihome', 'tagih', 'ntah', 'naik', 'telpon', 'koneksi', 'lot', 'gilaaaaaaaaaaa', 'parah', 'cabut', 'mesti', 'balikin', 'kabel', 'dll', 'ribet', 'coba', 'pertahanin', 'lot', 'tolong', 'baik', 'koneksi', 'uang', 'telat', 'bayar', 'denda', 'mulu']</t>
  </si>
  <si>
    <t>['pasang', 'indihome', 'guys', 'rena', 'sinya', 'engga', 'stabil', 'ganggu', 'tangan', 'lambat']</t>
  </si>
  <si>
    <t>['lag', 'parah', 'ngab']</t>
  </si>
  <si>
    <t>['sinyal', 'jelak', 'banget', 'orang', 'tolong', 'baik', 'bayar', 'mahal', 'mahal', 'dapet', 'sinyal', 'jelek', '']</t>
  </si>
  <si>
    <t>['kenpa', 'susah', 'login', 'pdahal', 'punxa', 'akun', 'knp', 'detail', 'internet', 'muncul', 'kecewa']</t>
  </si>
  <si>
    <t>['tangan', 'cepat', 'kendala', 'teknisi', 'langsung', 'nyampe', '']</t>
  </si>
  <si>
    <t>['lag', 'wifi', '']</t>
  </si>
  <si>
    <t>['mohon', 'diupdate', 'aplikasi', 'size', 'apknya', 'buka', 'spek', 'rendah', 'ram', 'gb', 'buka', 'berat']</t>
  </si>
  <si>
    <t>['alami', 'rusa', 'ckp', 'teknisi', 'datng', 'skrg', 'sudh', 'hub', 'via', 'irmel', 'blm', 'dtg']</t>
  </si>
  <si>
    <t>['moga', 'telkom', 'smkn', 'maju']</t>
  </si>
  <si>
    <t>['moga', 'layan', 'terimakasih']</t>
  </si>
  <si>
    <t>['bagus', 'banget']</t>
  </si>
  <si>
    <t>['mantul']</t>
  </si>
  <si>
    <t>['jaring', 'tolol', 'lambat', 'udah', 'tambah', 'cepat', 'kayak', 'siput', 'jelek', 'poko']</t>
  </si>
  <si>
    <t>['payah', 'layan', 'telkom', '']</t>
  </si>
  <si>
    <t>['kecewa', 'kali', 'lapor', 'telp', 'rusak', 'perbaikannn']</t>
  </si>
  <si>
    <t>['bayar', 'beda', 'beda', 'turun', 'belakanga', 'harga', 'tolong', '']</t>
  </si>
  <si>
    <t>['aplikasi', 'bodoh', 'username', 'pasword', 'seamless']</t>
  </si>
  <si>
    <t>['layan', 'lambat', 'kecewa']</t>
  </si>
  <si>
    <t>['jelek', 'banget', 'aplikasi', 'susah', 'digunain', 'nomor', 'indihome', 'masuk', 'jdi', 'ngecek', 'tagih']</t>
  </si>
  <si>
    <t>['udah', 'ampir', 'internet', 'parah', 'lelet', 'banget', 'heh', 'gua', 'bayar', 'kuota', 'usaha', 'tolong', 'usaha', 'bijak', 'iklan', 'terus', 'promo', 'tangan', 'keluh', 'internet', '']</t>
  </si>
  <si>
    <t>['byk', 'ganggu', 'angkat', 'indohome', 'respon']</t>
  </si>
  <si>
    <t>['aplikasi', 'blank', 'putih', 'detail']</t>
  </si>
  <si>
    <t>['login', 'eror', 'kode', 'solusi', '']</t>
  </si>
  <si>
    <t>['indihome', 'rugi', 'orang', 'tua', 'gua', 'bayar', 'mahal', 'mahal', 'sampah']</t>
  </si>
  <si>
    <t>['edit', 'nama', 'gagal', '']</t>
  </si>
  <si>
    <t>['plg', 'yth', 'terima', 'kasih', 'bayar', 'tag', 'indihome', 'xxxxxxxxxx', 'seb', 'xxx', 'xxx', 'apps', 'myindihome', 'bayar', 'tagih', 'kartu', 'kredit', 'tks', 'bayar', 'tagih', 'via', 'gimana', '']</t>
  </si>
  <si>
    <t>['upgrade', 'speed', 'mbps', 'mbps', 'konfirmasi', 'lelah', 'bambang', '']</t>
  </si>
  <si>
    <t>['pasang', 'minggu', 'kendala', 'data', 'dimna', 'kontrak', 'langgan', 'upload', 'data', 'ktp', 'indita', 'tks']</t>
  </si>
  <si>
    <t>['aplikasi', 'verifikasi', 'ktp', 'nunggu', 'antri', 'sampe', 'mampus', 'aneh', '']</t>
  </si>
  <si>
    <t>['lumayan', 'bagus']</t>
  </si>
  <si>
    <t>['pasang', 'instalasi', 'tunggu', 'teknisi', 'janji', 'pagi', 'siang', 'proses', 'instalasi', 'jam', 'jam', 'sempet', 'tinggal', 'makan', 'tinggal', 'tidur', 'teras', 'tetangga', 'gada', 'kerja', 'kendala', 'teknisi', 'diem', 'tolong', 'training', 'benerlah', 'karyawannya', 'buang', 'pasang', 'gin', 'doang', '']</t>
  </si>
  <si>
    <t>['mesan', 'maret', 'tunggu', 'januari', 'kali', 'kali', 'daftar', 'respon', 'redam', 'daftar', 'tiang', 'surat', 'teknisi', 'hubung', 'kunjung', 'september', 'daftar', 'teknisi', 'kendala', 'tiang', 'akal', 'denga', 'bayar', 'uang', 'rokok', 'toleransi', 'dll', 'harap', 'telkom', 'kerja', 'milik', 'profesionalitas', '']</t>
  </si>
  <si>
    <t>['bagua']</t>
  </si>
  <si>
    <t>['info', 'detail', 'layan', 'sesuai', 'paket', 'layan', 'aplikasi', 'baca', 'internet', 'gimana', 'nambah', 'addon', '']</t>
  </si>
  <si>
    <t>['pindah', 'dual', 'play', 'susah', 'proses', 'tagih', 'tripple', 'play', 'lambat', 'bayar', 'langsung', 'off', 'kena', 'denda', 'gilir', 'komplain', 'layan', 'lambat', 'mdh', 'indihome', 'saing', 'pindah', 'langgan', '']</t>
  </si>
  <si>
    <t>['jelek', 'jaring', 'ganggu', 'mulu', 'mending', 'pindah', 'aja', 'bizznet']</t>
  </si>
  <si>
    <t>['apk', 'eror']</t>
  </si>
  <si>
    <t>['layan', 'muas', 'gua', 'udah', 'henti', 'langgan', 'ambil', 'perangkat', 'its', 'tunggu', 'senin', 'tugas', 'ngambil', 'perangkat', 'ilang', 'denda', 'anjer', 'sengaja', 'ngambil', 'pas', 'lupa', 'ilang', 'enak', 'ngasih', 'denda', 'gua', 'nunggu', 'ngambil', 'perangkat', '']</t>
  </si>
  <si>
    <t>['speednya', 'lambat', 'pakai', 'gb']</t>
  </si>
  <si>
    <t>['lot', 'asw']</t>
  </si>
  <si>
    <t>['sangaaatt', 'membantuuu']</t>
  </si>
  <si>
    <t>['tolong', 'muncul', 'info', 'fup', 'pakai', 'internetnya']</t>
  </si>
  <si>
    <t>['tolong', 'tambah', 'app', 'google', 'play', 'layan', 'stb', 'indihome', 'prime', 'amazon', 'dll', 'terimakasih']</t>
  </si>
  <si>
    <t>['baik', 'sinyal', 'woy', 'main', 'codm', 'mlh', 'kena', 'imbas']</t>
  </si>
  <si>
    <t>['cepat', 'nang', 'neng', 'puas', 'layan', 'tingkat', '']</t>
  </si>
  <si>
    <t>['taik', 'aje', 'bagus', 'cape', 'komplain', 'nye', 'ubah', 'mah', 'mbps', 'jaring', 'mentok', 'doang', 'gblk', 'solusi', 'suruh', 'restart', 'doang', 'nol', 'ubah', 'cape', 'kasih', 'udeh', 'gede', 'ngerti', 'heran', '']</t>
  </si>
  <si>
    <t>['ngelag', 'valid', 'debat']</t>
  </si>
  <si>
    <t>['gimana', 'bayar', 'telat', 'jaring', 'putus', 'hubung', 'teknisi', 'janji', 'janji', 'doang', 'indihome', 'gimana', 'tolong', 'cek']</t>
  </si>
  <si>
    <t>['saranin', 'pasang', 'wifi', 'indihome', 'kecewa', 'pasang', 'dikit', 'ganguan', 'lot', '']</t>
  </si>
  <si>
    <t>['saranin', 'indihome', 'cabut', 'beta', 'betenya', 'keduhung', 'pasang', 'indihome', 'pertama', 'manis', 'cabut', 'ribetnya', 'ampun']</t>
  </si>
  <si>
    <t>['guna', 'aplikasi']</t>
  </si>
  <si>
    <t>['good', 'speed']</t>
  </si>
  <si>
    <t>['bagus', 'cek', 'pakai', 'tlp', 'nomer', 'aplikasi', 'kayak', 'lengket', 'gerak', 'mohon', 'solusi', '']</t>
  </si>
  <si>
    <t>['pasang', 'indihome', 'ribet', 'yaa', 'biaya', 'biaya', 'tarik', 'kabel', 'biaya']</t>
  </si>
  <si>
    <t>['aplikasi', 'bantu', 'terima', 'kasih', 'indihome', '']</t>
  </si>
  <si>
    <t>['internet', 'error', 'pasang', 'indihome', 'tolong', 'baik', 'jaring', 'indihome', 'kecewa']</t>
  </si>
  <si>
    <t>['bagus']</t>
  </si>
  <si>
    <t>['tingkat', 'bintang']</t>
  </si>
  <si>
    <t>['kecewa', 'minggu', 'aju', 'keluh', 'ganggu', 'rumah', 'open', 'tiket', 'baik', 'sampe', 'kali', 'kali', 'kali', 'telepon', 'kantor', 'pusat', 'follow', 'engineer', 'daerah', 'baik', 'sampe', 'satu', 'engineer', 'lambat', 'bayar', 'menit', 'langsung', 'koneksi', 'putus', 'tangan', 'karna', 'kali', 'ganggu', 'teknisi', 'parah']</t>
  </si>
  <si>
    <t>['teknisi', 'cepat', 'ganggu', 'bayar', 'telat', 'bayar', 'rb', 'ganggu', 'banget', 'kualitas', 'dipermainin', 'teknisi', 'tetangga', 'gratis', 'nembak', 'lancar', 'bayar', 'telat', 'ganggu', 'mulu', '']</t>
  </si>
  <si>
    <t>['gooood']</t>
  </si>
  <si>
    <t>['mantaaap']</t>
  </si>
  <si>
    <t>['tolong', 'baik', 'aplikasi', 'semenjak', 'desember', 'masuk', 'menu', 'beranda', 'aplikasi', 'ngeblank', 'layar', 'putih', 'repot', 'ngecek', 'detail', 'uninstall', 'coba', 'install', 'ulang', 'aplikasi', 'guna', '']</t>
  </si>
  <si>
    <t>['bagus', 'layan', 'langgan', 'terimakasih', 'myindihome']</t>
  </si>
  <si>
    <t>['beli', 'sod', 'mbps', 'laku', 'nominal', 'terang', 'sukses', 'myindihom', 'linkaja', 'saldo', 'kurang', 'terang', 'riwayat', 'bayar', 'kali', 'lantas', 'mana', 'saldo', 'hilang', '']</t>
  </si>
  <si>
    <t>['payaaah', 'menu', 'ads']</t>
  </si>
  <si>
    <t>['masuk', 'nmr', 'indihome', 'masuk', 'nmr', 'indihome', 'knp', '']</t>
  </si>
  <si>
    <t>['layan', 'buruk', 'mati', 'solusi', 'aplikasi', 'respon', 'lambat', 'aplikasi', 'mudah', 'langgan', 'kecewa', 'langgan']</t>
  </si>
  <si>
    <t>['profesional', 'pasang', 'lambat', 'tulis', 'situ', 'memsang', 'telpon', 'jam', 'lambat', 'sampe', 'jam', 'telpon', 'bom', 'konfirmasi', 'call', 'center', 'cuman', 'cepat', 'cepat']</t>
  </si>
  <si>
    <t>['pasang', 'gercep', 'banget', 'layan', 'daftar', 'langsung', 'teknisi', 'pasang', 'perangkat', 'gilir', 'udah', 'langgan', 'pindahin', 'perangkat', 'sampe', 'blm', 'selesai', 'blm', 'tagih', 'jalan', 'tolong', 'indihome', 'kejar', 'langgan', 'tolong', 'tahan', 'langgan', 'layan']</t>
  </si>
  <si>
    <t>['great', 'better', 'guys']</t>
  </si>
  <si>
    <t>['aplikasi', 'pertamakali', 'jalan', 'sistem', 'freezing', 'heng', 'parah', 'aplikasi', 'selesai', 'buka', '']</t>
  </si>
  <si>
    <t>['tingkat', 'layan', '']</t>
  </si>
  <si>
    <t>['atur', 'bgtu', 'langgan', 'bayar', 'denda', 'pinalti', 'juta', 'dulunya', 'minimal', 'gimana', 'indohome', 'parah']</t>
  </si>
  <si>
    <t>['kecewa', 'kecewa', 'komplain', 'internet', 'los', 'tgl', 'desember', 'tanggal', 'januari', 'tanggap', 'sungguh', 'kecewa']</t>
  </si>
  <si>
    <t>['mantab', 'layan', 'prima']</t>
  </si>
  <si>
    <t>['bln', 'byr', 'tagih', 'indihome', 'knp', 'pakai', 'aplikasi']</t>
  </si>
  <si>
    <t>['update', 'detail', 'kuota', 'fup', 'rincian', 'biaya', 'hilang', 'tolong', 'kembali', 'menu', '']</t>
  </si>
  <si>
    <t>['benci', 'app', 'benci', 'koneksi', 'internetnya']</t>
  </si>
  <si>
    <t>['bayar', 'padan', 'ahirnya', 'bengkak']</t>
  </si>
  <si>
    <t>['good', 'items', 'for', 'peoples']</t>
  </si>
  <si>
    <t>['tolong', 'indihom', 'internet', 'rumah', 'lot', 'tpi', 'tagih', 'jalan', 'tindak', 'paksa', 'langgan', 'biaya', 'tambah', 'rupiah', 'tolong', 'tindak', 'lanjut', 'bayar', 'indihome', 'gratisssss', '']</t>
  </si>
  <si>
    <t>['upgrade', 'aplikasi', 'poin', '']</t>
  </si>
  <si>
    <t>['lambat', 'banyak', 'libur', 'kerja', 'pasang', 'tgl', 'sampe', 'blm', 'aktif', 'internet', 'teknisi', 'lapang', 'kasih', 'kabel', 'alas', 'pungli', 'kabel', 'dll', '']</t>
  </si>
  <si>
    <t>['app', 'android', 'sony', 'xz', 'ngeblang', 'putih', 'mulu', 'pakai', '']</t>
  </si>
  <si>
    <t>['indihome', 'suka', 'lag', 'main', 'game', '']</t>
  </si>
  <si>
    <t>['respon']</t>
  </si>
  <si>
    <t>['liat', 'guna', 'internet', 'nggak', 'buka', 'kupon', 'undi', 'udah', 'beli', 'kupon', 'update']</t>
  </si>
  <si>
    <t>['penting', 'telkom', 'adu', 'direspon']</t>
  </si>
  <si>
    <t>['aplikasi', 'parah', 'bnget', 'rincian', 'detail', 'uda', 'bayar', 'tagih', 'lihat', 'rincian', 'susah', 'total', 'tolong', 'indihome', 'baik', 'aplikasi', 'kemarin', 'versi', 'bagus', 'liat', 'rincian', 'materai', 'telepon', 'internet', 'biaya', 'sewa', 'router', 'dll', 'sengaja', 'sembunyi', 'indihome', 'parah', 'total', 'kecewa', '']</t>
  </si>
  <si>
    <t>['gila', 'parah', 'naek', 'mbps', 'buka', 'kenceng', 'lot', 'gimana', 'indihome', 'parah']</t>
  </si>
  <si>
    <t>['menu', 'adu', 'kendala', 'enak', 'versi', 'siang', 'pagi', 'menu', 'adu', 'lagy', 'trobel', 'layan', 'indihome', 'lembaga', 'sekolah', 'hari', 'akses', 'internet', 'perlu', 'didik', 'lancar', 'sintem', 'ajar', 'anak', 'didik', 'pandemi', 'covid', '']</t>
  </si>
  <si>
    <t>['gimana', 'gua', 'protes', 'jam', 'smpe', 'skrg', 'gabisa', 'merah', 'gda', 'kait', 'solusi', 'hubung', 'engga', '']</t>
  </si>
  <si>
    <t>['aplikasi', 'indihome', 'hapus', 'krna', 'reset', 'download', 'coba', 'login', 'juta', 'juta', 'kali', 'pasu', 'nomor', 'email', '']</t>
  </si>
  <si>
    <t>['bantu', 'wifi', 'masalah']</t>
  </si>
  <si>
    <t>['halo', 'verifikasi', 'layan', 'jaring', 'gagal', 'perangkat', 'hubung', 'indihome', '']</t>
  </si>
  <si>
    <t>['bacot', 'doang', 'jaring', 'kenceng', 'ngelag', 'babi']</t>
  </si>
  <si>
    <t>['ganggu', 'youtube', '']</t>
  </si>
  <si>
    <t>['langgan', 'setia']</t>
  </si>
  <si>
    <t>['trima', 'kasih']</t>
  </si>
  <si>
    <t>['bayar', 'mahal', 'sinyal', 'amburadulll', '']</t>
  </si>
  <si>
    <t>['mohon', 'pesan', 'indihome', 'tolong', 'tagih', 'kirim', 'email', 'langgan', 'indihome', 'mohon']</t>
  </si>
  <si>
    <t>['jelek', 'banget', 'cek', 'guna', 'kuota', 'giga', 'pakai']</t>
  </si>
  <si>
    <t>['point', 'tukar', 'hilang', 'inbox', 'tangung', 'jawab']</t>
  </si>
  <si>
    <t>['mantap', 'bantu']</t>
  </si>
  <si>
    <t>['indihome', 'kalah', 'data', 'selular', 'bayar', 'telat', 'lag', 'main', 'game', 'wifi']</t>
  </si>
  <si>
    <t>['aplikasi', 'mantap', 'terima', 'kasih']</t>
  </si>
  <si>
    <t>['internetnya', 'masalah', 'tangan', 'nyesel', 'bayar', 'mahal', 'sesuai', 'kualitas']</t>
  </si>
  <si>
    <t>['verifikasi', 'udah', 'komplit', 'tetep', 'suruh', 'verifikasi', '']</t>
  </si>
  <si>
    <t>['keluh', 'cepat', 'tanggap', 'risih', 'telpon', 'nama', 'indihome', 'naik', 'speed', 'bayar', 'kali', 'kali', 'butuh', 'telp', 'lgi', 'wajib', 'speed', 'bayar', 'paksa', 'sya', '']</t>
  </si>
  <si>
    <t>['poin', 'tukar', 'promo', 'apa', 'hmmmmmmm', '']</t>
  </si>
  <si>
    <t>['maaf', 'aplikasi', 'indihome', 'ganti', 'psswd', 'udah', 'hasil', 'pwd', 'baru', 'update', 'msh', 'pwd', 'ganti', 'pwd', 'ntuk', 'aplikasi', 'indihome', 'jaring', 'indihome', 'tks']</t>
  </si>
  <si>
    <t>['aktivasi', 'dompet', 'saldo', 'eror', 'parah', 'bangat']</t>
  </si>
  <si>
    <t>['', 'mbps', 'tinggal', 'ddirrumah', 'main', 'mobile', 'legends', 'ping', 'jumping', 'sehat', 'indihome', 'kaga', 'bayar', 'mahal', 'internet', 'keteng', 'masukin', 'lapor', 'layan', 'respon', 'tindak', 'hilangin', 'menu', 'lapor', 'aplikasi', '']</t>
  </si>
  <si>
    <t>['ganggu', 'kadang', 'lancar', 'lot', 'tekhnisi', 'ramah', 'sayang', 'indihome', 'masuk', 'rumah', 'sedia', 'layan', 'mending', 'pindah', '']</t>
  </si>
  <si>
    <t>['indihome', 'jaring', 'lambat', 'sihh', '']</t>
  </si>
  <si>
    <t>['indihome', 'sihh', 'guna', 'gimana', 'konsistensi', 'sinyal', 'indihome', 'customers', 'kesal', 'alih', 'mohon', 'solusi', 'cepat', 'wilayah', 'sumatera', 'barat']</t>
  </si>
  <si>
    <t>['aplikasi', 'lag']</t>
  </si>
  <si>
    <t>['bgus']</t>
  </si>
  <si>
    <t>['mantap', 'banget', 'aplikasi', 'keren', 'pilih', 'wallpaper']</t>
  </si>
  <si>
    <t>['upgrade', 'speed', 'mudah', 'ribet']</t>
  </si>
  <si>
    <t>['channel', 'mudah']</t>
  </si>
  <si>
    <t>['mudah', 'lapor', 'ganggu']</t>
  </si>
  <si>
    <t>['mantap', 'aplikasi', 'bantu']</t>
  </si>
  <si>
    <t>['puas', 'knpa', 'pket', 'mbps', 'mbps', 'internet', 'only', 'close', '']</t>
  </si>
  <si>
    <t>['billing', 'tagih', 'kontrol', 'bulan']</t>
  </si>
  <si>
    <t>['tingkat', 'layan', 'sukses']</t>
  </si>
  <si>
    <t>['mudah', 'bayar', 'ecek', 'kuota', 'pakai', '']</t>
  </si>
  <si>
    <t>['susah', 'upgrade', 'speed']</t>
  </si>
  <si>
    <t>['', 'redeem', 'point', 'lapor', 'suruh', 'bolak', 'relogin', 'aplikasi', 'redeem', 'keburu', 'hangus', 'point', 'update', 'ulas', 'tgl', 'nge', 'redem', 'point', 'error', 'point', 'hangus', 'error', 'emang', 'mantap', 'aplikasi', '']</t>
  </si>
  <si>
    <t>['wou']</t>
  </si>
  <si>
    <t>['skrg', 'los', 'merah',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</si>
</sst>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8.0"/>
    <col customWidth="1" min="4" max="26" width="8.71"/>
  </cols>
  <sheetData>
    <row r="1">
      <c r="B1" s="1" t="s">
        <v>0</v>
      </c>
      <c r="C1" s="2" t="s">
        <v>1</v>
      </c>
      <c r="D1" s="1" t="s">
        <v>2</v>
      </c>
    </row>
    <row r="2">
      <c r="A2" s="1">
        <v>0.0</v>
      </c>
      <c r="B2" s="3" t="s">
        <v>3</v>
      </c>
      <c r="C2" s="3" t="str">
        <f>IFERROR(__xludf.DUMMYFUNCTION("GOOGLETRANSLATE(B2,""id"",""en"")"),"['Leg', 'Uhhh']")</f>
        <v>['Leg', 'Uhhh']</v>
      </c>
      <c r="D2" s="3">
        <v>1.0</v>
      </c>
    </row>
    <row r="3">
      <c r="A3" s="1">
        <v>1.0</v>
      </c>
      <c r="B3" s="3" t="s">
        <v>4</v>
      </c>
      <c r="C3" s="3" t="str">
        <f>IFERROR(__xludf.DUMMYFUNCTION("GOOGLETRANSLATE(B3,""id"",""en"")"),"['The internet', 'Benerin', 'THX']")</f>
        <v>['The internet', 'Benerin', 'THX']</v>
      </c>
      <c r="D3" s="3">
        <v>2.0</v>
      </c>
    </row>
    <row r="4">
      <c r="A4" s="1">
        <v>2.0</v>
      </c>
      <c r="B4" s="3" t="s">
        <v>5</v>
      </c>
      <c r="C4" s="3" t="str">
        <f>IFERROR(__xludf.DUMMYFUNCTION("GOOGLETRANSLATE(B4,""id"",""en"")"),"['fiber', 'optics', 'easy', 'breaking']")</f>
        <v>['fiber', 'optics', 'easy', 'breaking']</v>
      </c>
      <c r="D4" s="3">
        <v>4.0</v>
      </c>
    </row>
    <row r="5">
      <c r="A5" s="1">
        <v>3.0</v>
      </c>
      <c r="B5" s="3" t="s">
        <v>6</v>
      </c>
      <c r="C5" s="3" t="str">
        <f>IFERROR(__xludf.DUMMYFUNCTION("GOOGLETRANSLATE(B5,""id"",""en"")"),"['Indihome', 'connection', 'ugly', 'really', 'already', 'kayak', 'hitch', 'wifi', 'neighbor', 'connection', 'speed', 'smooth', ' Really ',' Speed ​​',' ugly ',' really ',' location ',' Pamekasan ',' Madura ', ""]")</f>
        <v>['Indihome', 'connection', 'ugly', 'really', 'already', 'kayak', 'hitch', 'wifi', 'neighbor', 'connection', 'speed', 'smooth', ' Really ',' Speed ​​',' ugly ',' really ',' location ',' Pamekasan ',' Madura ', "]</v>
      </c>
      <c r="D5" s="3">
        <v>1.0</v>
      </c>
    </row>
    <row r="6">
      <c r="A6" s="1">
        <v>4.0</v>
      </c>
      <c r="B6" s="3" t="s">
        <v>7</v>
      </c>
      <c r="C6" s="3" t="str">
        <f>IFERROR(__xludf.DUMMYFUNCTION("GOOGLETRANSLATE(B6,""id"",""en"")"),"['Tide', 'fast', 'Mbps', 'knp', 'skrg', 'mbps']")</f>
        <v>['Tide', 'fast', 'Mbps', 'knp', 'skrg', 'mbps']</v>
      </c>
      <c r="D6" s="3">
        <v>1.0</v>
      </c>
    </row>
    <row r="7">
      <c r="A7" s="1">
        <v>5.0</v>
      </c>
      <c r="B7" s="3" t="s">
        <v>8</v>
      </c>
      <c r="C7" s="3" t="str">
        <f>IFERROR(__xludf.DUMMYFUNCTION("GOOGLETRANSLATE(B7,""id"",""en"")"),"['Provider', 'net', 'slow', 'already', 'pay', 'Kek', 'pay', 'replace', 'provider', 'net', 'slow', 'expensive']")</f>
        <v>['Provider', 'net', 'slow', 'already', 'pay', 'Kek', 'pay', 'replace', 'provider', 'net', 'slow', 'expensive']</v>
      </c>
      <c r="D7" s="3">
        <v>1.0</v>
      </c>
    </row>
    <row r="8">
      <c r="A8" s="1">
        <v>6.0</v>
      </c>
      <c r="B8" s="3" t="s">
        <v>9</v>
      </c>
      <c r="C8" s="3" t="str">
        <f>IFERROR(__xludf.DUMMYFUNCTION("GOOGLETRANSLATE(B8,""id"",""en"")"),"['Jingan', 'solo', 'wifi', 'lag', 'play', 'cokkk', 'one', 'jancokk', 'nggk', 'squeezed']")</f>
        <v>['Jingan', 'solo', 'wifi', 'lag', 'play', 'cokkk', 'one', 'jancokk', 'nggk', 'squeezed']</v>
      </c>
      <c r="D8" s="3">
        <v>1.0</v>
      </c>
    </row>
    <row r="9">
      <c r="A9" s="1">
        <v>7.0</v>
      </c>
      <c r="B9" s="3" t="s">
        <v>10</v>
      </c>
      <c r="C9" s="3" t="str">
        <f>IFERROR(__xludf.DUMMYFUNCTION("GOOGLETRANSLATE(B9,""id"",""en"")"),"['Try', 'Indihome', 'Bagusin', 'service', 'yes',' Los', 'Mulu', 'already', 'report', 'times',' times', 'technician', ' Dateng ',' Install ',' Internet ',' Doang ',' Price ',' Price ',' Package ',' ']")</f>
        <v>['Try', 'Indihome', 'Bagusin', 'service', 'yes',' Los', 'Mulu', 'already', 'report', 'times',' times', 'technician', ' Dateng ',' Install ',' Internet ',' Doang ',' Price ',' Price ',' Package ',' ']</v>
      </c>
      <c r="D9" s="3">
        <v>1.0</v>
      </c>
    </row>
    <row r="10">
      <c r="A10" s="1">
        <v>8.0</v>
      </c>
      <c r="B10" s="3" t="s">
        <v>11</v>
      </c>
      <c r="C10" s="3" t="str">
        <f>IFERROR(__xludf.DUMMYFUNCTION("GOOGLETRANSLATE(B10,""id"",""en"")"),"['SERBA', 'EASY']")</f>
        <v>['SERBA', 'EASY']</v>
      </c>
      <c r="D10" s="3">
        <v>5.0</v>
      </c>
    </row>
    <row r="11">
      <c r="A11" s="1">
        <v>9.0</v>
      </c>
      <c r="B11" s="3" t="s">
        <v>12</v>
      </c>
      <c r="C11" s="3" t="str">
        <f>IFERROR(__xludf.DUMMYFUNCTION("GOOGLETRANSLATE(B11,""id"",""en"")"),"['Gabisa', 'Register', 'Login', 'The', 'Best']")</f>
        <v>['Gabisa', 'Register', 'Login', 'The', 'Best']</v>
      </c>
      <c r="D11" s="3">
        <v>1.0</v>
      </c>
    </row>
    <row r="12">
      <c r="A12" s="1">
        <v>10.0</v>
      </c>
      <c r="B12" s="3" t="s">
        <v>13</v>
      </c>
      <c r="C12" s="3" t="str">
        <f>IFERROR(__xludf.DUMMYFUNCTION("GOOGLETRANSLATE(B12,""id"",""en"")"),"['signal', 'good', 'sometimes', 'constraints', 'reasonable', 'name', 'signal']")</f>
        <v>['signal', 'good', 'sometimes', 'constraints', 'reasonable', 'name', 'signal']</v>
      </c>
      <c r="D12" s="3">
        <v>4.0</v>
      </c>
    </row>
    <row r="13">
      <c r="A13" s="1">
        <v>11.0</v>
      </c>
      <c r="B13" s="3" t="s">
        <v>14</v>
      </c>
      <c r="C13" s="3" t="str">
        <f>IFERROR(__xludf.DUMMYFUNCTION("GOOGLETRANSLATE(B13,""id"",""en"")"),"['Kenap', 'Upgrade', 'detail', 'Costs', 'Total', 'See', 'Use', 'Use']")</f>
        <v>['Kenap', 'Upgrade', 'detail', 'Costs', 'Total', 'See', 'Use', 'Use']</v>
      </c>
      <c r="D13" s="3">
        <v>3.0</v>
      </c>
    </row>
    <row r="14">
      <c r="A14" s="1">
        <v>12.0</v>
      </c>
      <c r="B14" s="3" t="s">
        <v>15</v>
      </c>
      <c r="C14" s="3" t="str">
        <f>IFERROR(__xludf.DUMMYFUNCTION("GOOGLETRANSLATE(B14,""id"",""en"")"),"['knp', 'wifi', 'lot', 'mbak', 'mas',' admin ',' right ',' download ',' kb ',' second ',' mb ',' second ',' Open ',' YouTube ',' Current ',' Sometimes', 'Lot', 'Please', 'Help', 'Mbak', 'Mas', ""]")</f>
        <v>['knp', 'wifi', 'lot', 'mbak', 'mas',' admin ',' right ',' download ',' kb ',' second ',' mb ',' second ',' Open ',' YouTube ',' Current ',' Sometimes', 'Lot', 'Please', 'Help', 'Mbak', 'Mas', "]</v>
      </c>
      <c r="D14" s="3">
        <v>2.0</v>
      </c>
    </row>
    <row r="15">
      <c r="A15" s="1">
        <v>13.0</v>
      </c>
      <c r="B15" s="3" t="s">
        <v>16</v>
      </c>
      <c r="C15" s="3" t="str">
        <f>IFERROR(__xludf.DUMMYFUNCTION("GOOGLETRANSLATE(B15,""id"",""en"")"),"['Report', 'complain', 'Disgu', 'Internet', 'Yesterday', 'Via', 'APK', 'Myindihome', 'Action', 'Please', 'payati', ""]")</f>
        <v>['Report', 'complain', 'Disgu', 'Internet', 'Yesterday', 'Via', 'APK', 'Myindihome', 'Action', 'Please', 'payati', "]</v>
      </c>
      <c r="D15" s="3">
        <v>2.0</v>
      </c>
    </row>
    <row r="16">
      <c r="A16" s="1">
        <v>14.0</v>
      </c>
      <c r="B16" s="3" t="s">
        <v>17</v>
      </c>
      <c r="C16" s="3" t="str">
        <f>IFERROR(__xludf.DUMMYFUNCTION("GOOGLETRANSLATE(B16,""id"",""en"")"),"['Woy', 'Goblog', 'Indihome', 'CCD', 'Nets',' Mbps', 'Asa', 'Mbps',' Play ',' Red ',' That's', 'Expensive', ' Mending ',' Change ',' Bizznet ']")</f>
        <v>['Woy', 'Goblog', 'Indihome', 'CCD', 'Nets',' Mbps', 'Asa', 'Mbps',' Play ',' Red ',' That's', 'Expensive', ' Mending ',' Change ',' Bizznet ']</v>
      </c>
      <c r="D16" s="3">
        <v>1.0</v>
      </c>
    </row>
    <row r="17">
      <c r="A17" s="1">
        <v>15.0</v>
      </c>
      <c r="B17" s="3" t="s">
        <v>18</v>
      </c>
      <c r="C17" s="3" t="str">
        <f>IFERROR(__xludf.DUMMYFUNCTION("GOOGLETRANSLATE(B17,""id"",""en"")"),"['Verification', 'SMS', 'GMN', 'Login', 'Application', 'Signal', 'Los', 'Pekah', 'Indihome', 'Layan', ""]")</f>
        <v>['Verification', 'SMS', 'GMN', 'Login', 'Application', 'Signal', 'Los', 'Pekah', 'Indihome', 'Layan', "]</v>
      </c>
      <c r="D17" s="3">
        <v>1.0</v>
      </c>
    </row>
    <row r="18">
      <c r="A18" s="1">
        <v>16.0</v>
      </c>
      <c r="B18" s="3" t="s">
        <v>19</v>
      </c>
      <c r="C18" s="3" t="str">
        <f>IFERROR(__xludf.DUMMYFUNCTION("GOOGLETRANSLATE(B18,""id"",""en"")"),"['open', 'application', 'luamaaaaa', 'application', 'loading', 'gadget', 'knp', '']")</f>
        <v>['open', 'application', 'luamaaaaa', 'application', 'loading', 'gadget', 'knp', '']</v>
      </c>
      <c r="D18" s="3">
        <v>2.0</v>
      </c>
    </row>
    <row r="19">
      <c r="A19" s="1">
        <v>17.0</v>
      </c>
      <c r="B19" s="3" t="s">
        <v>20</v>
      </c>
      <c r="C19" s="3" t="str">
        <f>IFERROR(__xludf.DUMMYFUNCTION("GOOGLETRANSLATE(B19,""id"",""en"")"),"['login', 'verification', 'email', 'already', 'trs', 'verification', 'sms', 'get', 'sms', 'login', 'severe']")</f>
        <v>['login', 'verification', 'email', 'already', 'trs', 'verification', 'sms', 'get', 'sms', 'login', 'severe']</v>
      </c>
      <c r="D19" s="3">
        <v>1.0</v>
      </c>
    </row>
    <row r="20">
      <c r="A20" s="1">
        <v>18.0</v>
      </c>
      <c r="B20" s="3" t="s">
        <v>21</v>
      </c>
      <c r="C20" s="3" t="str">
        <f>IFERROR(__xludf.DUMMYFUNCTION("GOOGLETRANSLATE(B20,""id"",""en"")"),"['Bener', 'Disappointed', 'Indihome', 'Registration', 'Register', 'Friday', 'Date', 'Dikanjiin', 'Install', 'Until', 'TGL', 'Technician', ' JGA ',' home ',' Sales', 'said', 'technician', 'holiday', 'emng', 'gabisa', 'pairs',' day ',' holiday ',' yaa ',' j"&amp;"anjiin ' , 'Tide', 'Rich', 'Gin', 'Ngecewain', 'Customer']")</f>
        <v>['Bener', 'Disappointed', 'Indihome', 'Registration', 'Register', 'Friday', 'Date', 'Dikanjiin', 'Install', 'Until', 'TGL', 'Technician', ' JGA ',' home ',' Sales', 'said', 'technician', 'holiday', 'emng', 'gabisa', 'pairs',' day ',' holiday ',' yaa ',' janjiin ' , 'Tide', 'Rich', 'Gin', 'Ngecewain', 'Customer']</v>
      </c>
      <c r="D20" s="3">
        <v>1.0</v>
      </c>
    </row>
    <row r="21" ht="15.75" customHeight="1">
      <c r="A21" s="1">
        <v>19.0</v>
      </c>
      <c r="B21" s="3" t="s">
        <v>22</v>
      </c>
      <c r="C21" s="3" t="str">
        <f>IFERROR(__xludf.DUMMYFUNCTION("GOOGLETRANSLATE(B21,""id"",""en"")"),"['cool']")</f>
        <v>['cool']</v>
      </c>
      <c r="D21" s="3">
        <v>5.0</v>
      </c>
    </row>
    <row r="22" ht="15.75" customHeight="1">
      <c r="A22" s="1">
        <v>20.0</v>
      </c>
      <c r="B22" s="3" t="s">
        <v>23</v>
      </c>
      <c r="C22" s="3" t="str">
        <f>IFERROR(__xludf.DUMMYFUNCTION("GOOGLETRANSLATE(B22,""id"",""en"")"),"['Please', 'Layan', 'Level', 'Less', 'Disturbs', 'Month']")</f>
        <v>['Please', 'Layan', 'Level', 'Less', 'Disturbs', 'Month']</v>
      </c>
      <c r="D22" s="3">
        <v>4.0</v>
      </c>
    </row>
    <row r="23" ht="15.75" customHeight="1">
      <c r="A23" s="1">
        <v>21.0</v>
      </c>
      <c r="B23" s="3" t="s">
        <v>24</v>
      </c>
      <c r="C23" s="3" t="str">
        <f>IFERROR(__xludf.DUMMYFUNCTION("GOOGLETRANSLATE(B23,""id"",""en"")"),"['YTH', 'employees',' Indi ',' pleaseeeeeeee ',' really ',' connection ',' good ',' napa ',' play ',' pub ',' ngak ',' matmaking ',' Goblog ',' oath ',' Mintak ',' please ',' ama ',' take care ',' signal ',' please ',' really ',' signal ',' already ',' ke"&amp;"k ',' forest ' , 'In', 'employees', 'Indi', 'take care', 'signal', 'good', 'signal', 'woy']")</f>
        <v>['YTH', 'employees',' Indi ',' pleaseeeeeeee ',' really ',' connection ',' good ',' napa ',' play ',' pub ',' ngak ',' matmaking ',' Goblog ',' oath ',' Mintak ',' please ',' ama ',' take care ',' signal ',' please ',' really ',' signal ',' already ',' kek ',' forest ' , 'In', 'employees', 'Indi', 'take care', 'signal', 'good', 'signal', 'woy']</v>
      </c>
      <c r="D23" s="3">
        <v>1.0</v>
      </c>
    </row>
    <row r="24" ht="15.75" customHeight="1">
      <c r="A24" s="1">
        <v>22.0</v>
      </c>
      <c r="B24" s="3" t="s">
        <v>25</v>
      </c>
      <c r="C24" s="3" t="str">
        <f>IFERROR(__xludf.DUMMYFUNCTION("GOOGLETRANSLATE(B24,""id"",""en"")"),"['indihome', 'anjg', 'net', 'lot', 'pay', 'expensive', 'please', 'good', 'his web', 'pay', 'udh', 'expensive', ' Massi ',' Lot ',' Ngeleg ',' ']")</f>
        <v>['indihome', 'anjg', 'net', 'lot', 'pay', 'expensive', 'please', 'good', 'his web', 'pay', 'udh', 'expensive', ' Massi ',' Lot ',' Ngeleg ',' ']</v>
      </c>
      <c r="D24" s="3">
        <v>1.0</v>
      </c>
    </row>
    <row r="25" ht="15.75" customHeight="1">
      <c r="A25" s="1">
        <v>23.0</v>
      </c>
      <c r="B25" s="3" t="s">
        <v>26</v>
      </c>
      <c r="C25" s="3" t="str">
        <f>IFERROR(__xludf.DUMMYFUNCTION("GOOGLETRANSLATE(B25,""id"",""en"")"),"Of course")</f>
        <v>Of course</v>
      </c>
      <c r="D25" s="3">
        <v>5.0</v>
      </c>
    </row>
    <row r="26" ht="15.75" customHeight="1">
      <c r="A26" s="1">
        <v>24.0</v>
      </c>
      <c r="B26" s="3" t="s">
        <v>27</v>
      </c>
      <c r="C26" s="3" t="str">
        <f>IFERROR(__xludf.DUMMYFUNCTION("GOOGLETRANSLATE(B26,""id"",""en"")"),"['siip']")</f>
        <v>['siip']</v>
      </c>
      <c r="D26" s="3">
        <v>5.0</v>
      </c>
    </row>
    <row r="27" ht="15.75" customHeight="1">
      <c r="A27" s="1">
        <v>25.0</v>
      </c>
      <c r="B27" s="3" t="s">
        <v>28</v>
      </c>
      <c r="C27" s="3" t="str">
        <f>IFERROR(__xludf.DUMMYFUNCTION("GOOGLETRANSLATE(B27,""id"",""en"")"),"['', 'Telkomsel', 'Provider', 'Lot', 'World', 'Quota', 'Indonesia', 'Raya', 'Ngepain', 'Extensive', 'Cukz', 'Fast', 'Mbps ',' Mbps', 'hoax', 'Mbps',' Komplex ',' yes', 'DTK', 'Sampe', 'Event', 'Severe', 'really', 'Tipu', 'Andalin', 'Emotion', 'Cukz', 'Tra"&amp;"ding', 'Auto', 'Bankrupt', 'Payaaaaaah', 'Quality', ""]")</f>
        <v>['', 'Telkomsel', 'Provider', 'Lot', 'World', 'Quota', 'Indonesia', 'Raya', 'Ngepain', 'Extensive', 'Cukz', 'Fast', 'Mbps ',' Mbps', 'hoax', 'Mbps',' Komplex ',' yes', 'DTK', 'Sampe', 'Event', 'Severe', 'really', 'Tipu', 'Andalin', 'Emotion', 'Cukz', 'Trading', 'Auto', 'Bankrupt', 'Payaaaaaah', 'Quality', "]</v>
      </c>
      <c r="D27" s="3">
        <v>1.0</v>
      </c>
    </row>
    <row r="28" ht="15.75" customHeight="1">
      <c r="A28" s="1">
        <v>26.0</v>
      </c>
      <c r="B28" s="3" t="s">
        <v>29</v>
      </c>
      <c r="C28" s="3" t="str">
        <f>IFERROR(__xludf.DUMMYFUNCTION("GOOGLETRANSLATE(B28,""id"",""en"")"),"['Layan', 'Badkkkkkkk', 'Disturbs', 'Hand', 'Lamaaa', ""]")</f>
        <v>['Layan', 'Badkkkkkkk', 'Disturbs', 'Hand', 'Lamaaa', "]</v>
      </c>
      <c r="D28" s="3">
        <v>1.0</v>
      </c>
    </row>
    <row r="29" ht="15.75" customHeight="1">
      <c r="A29" s="1">
        <v>27.0</v>
      </c>
      <c r="B29" s="3" t="s">
        <v>30</v>
      </c>
      <c r="C29" s="3" t="str">
        <f>IFERROR(__xludf.DUMMYFUNCTION("GOOGLETRANSLATE(B29,""id"",""en"")"),"['Signal', 'City', 'Tara', 'Makein', 'Minjem', 'City', 'Split', 'Mulu']")</f>
        <v>['Signal', 'City', 'Tara', 'Makein', 'Minjem', 'City', 'Split', 'Mulu']</v>
      </c>
      <c r="D29" s="3">
        <v>2.0</v>
      </c>
    </row>
    <row r="30" ht="15.75" customHeight="1">
      <c r="A30" s="1">
        <v>28.0</v>
      </c>
      <c r="B30" s="3" t="s">
        <v>31</v>
      </c>
      <c r="C30" s="3" t="str">
        <f>IFERROR(__xludf.DUMMYFUNCTION("GOOGLETRANSLATE(B30,""id"",""en"")"),"['okay']")</f>
        <v>['okay']</v>
      </c>
      <c r="D30" s="3">
        <v>5.0</v>
      </c>
    </row>
    <row r="31" ht="15.75" customHeight="1">
      <c r="A31" s="1">
        <v>29.0</v>
      </c>
      <c r="B31" s="3" t="s">
        <v>32</v>
      </c>
      <c r="C31" s="3" t="str">
        <f>IFERROR(__xludf.DUMMYFUNCTION("GOOGLETRANSLATE(B31,""id"",""en"")"),"['fluent']")</f>
        <v>['fluent']</v>
      </c>
      <c r="D31" s="3">
        <v>5.0</v>
      </c>
    </row>
    <row r="32" ht="15.75" customHeight="1">
      <c r="A32" s="1">
        <v>30.0</v>
      </c>
      <c r="B32" s="3" t="s">
        <v>33</v>
      </c>
      <c r="C32" s="3" t="str">
        <f>IFERROR(__xludf.DUMMYFUNCTION("GOOGLETRANSLATE(B32,""id"",""en"")"),"['service', 'numb', 'response', 'fast', 'responsive', 'obstacle', 'direct', 'Dipyrined', 'thank', 'love', 'service']")</f>
        <v>['service', 'numb', 'response', 'fast', 'responsive', 'obstacle', 'direct', 'Dipyrined', 'thank', 'love', 'service']</v>
      </c>
      <c r="D32" s="3">
        <v>5.0</v>
      </c>
    </row>
    <row r="33" ht="15.75" customHeight="1">
      <c r="A33" s="1">
        <v>31.0</v>
      </c>
      <c r="B33" s="3" t="s">
        <v>34</v>
      </c>
      <c r="C33" s="3" t="str">
        <f>IFERROR(__xludf.DUMMYFUNCTION("GOOGLETRANSLATE(B33,""id"",""en"")"),"['udh', 'account', 'indihome', 'log', 'out', 'log', 'gbisa', 'enter', 'email', 'number', 'according to', '']")</f>
        <v>['udh', 'account', 'indihome', 'log', 'out', 'log', 'gbisa', 'enter', 'email', 'number', 'according to', '']</v>
      </c>
      <c r="D33" s="3">
        <v>1.0</v>
      </c>
    </row>
    <row r="34" ht="15.75" customHeight="1">
      <c r="A34" s="1">
        <v>34.0</v>
      </c>
      <c r="B34" s="3" t="s">
        <v>35</v>
      </c>
      <c r="C34" s="3" t="str">
        <f>IFERROR(__xludf.DUMMYFUNCTION("GOOGLETRANSLATE(B34,""id"",""en"")"),"['Net', 'ugly', 'expensive', 'pay', 'it is', 'bad', 'Mbps']")</f>
        <v>['Net', 'ugly', 'expensive', 'pay', 'it is', 'bad', 'Mbps']</v>
      </c>
      <c r="D34" s="3">
        <v>1.0</v>
      </c>
    </row>
    <row r="35" ht="15.75" customHeight="1">
      <c r="A35" s="1">
        <v>35.0</v>
      </c>
      <c r="B35" s="3" t="s">
        <v>36</v>
      </c>
      <c r="C35" s="3" t="str">
        <f>IFERROR(__xludf.DUMMYFUNCTION("GOOGLETRANSLATE(B35,""id"",""en"")"),"['lot', 'forgiveness', '']")</f>
        <v>['lot', 'forgiveness', '']</v>
      </c>
      <c r="D35" s="3">
        <v>3.0</v>
      </c>
    </row>
    <row r="36" ht="15.75" customHeight="1">
      <c r="A36" s="1">
        <v>36.0</v>
      </c>
      <c r="B36" s="3" t="s">
        <v>37</v>
      </c>
      <c r="C36" s="3" t="str">
        <f>IFERROR(__xludf.DUMMYFUNCTION("GOOGLETRANSLATE(B36,""id"",""en"")"),"['think', 'connection', 'pulp', 'kayak', 'brain', 'mending', 'nets', 'IM', ""]")</f>
        <v>['think', 'connection', 'pulp', 'kayak', 'brain', 'mending', 'nets', 'IM', "]</v>
      </c>
      <c r="D36" s="3">
        <v>1.0</v>
      </c>
    </row>
    <row r="37" ht="15.75" customHeight="1">
      <c r="A37" s="1">
        <v>37.0</v>
      </c>
      <c r="B37" s="3" t="s">
        <v>38</v>
      </c>
      <c r="C37" s="3" t="str">
        <f>IFERROR(__xludf.DUMMYFUNCTION("GOOGLETRANSLATE(B37,""id"",""en"")"),"['Indihome', 'signal', 'numb', 'disturbing', 'please', 'min', 'good', 'signal', 'indihome', 'ganguan', 'mulu']")</f>
        <v>['Indihome', 'signal', 'numb', 'disturbing', 'please', 'min', 'good', 'signal', 'indihome', 'ganguan', 'mulu']</v>
      </c>
      <c r="D37" s="3">
        <v>2.0</v>
      </c>
    </row>
    <row r="38" ht="15.75" customHeight="1">
      <c r="A38" s="1">
        <v>38.0</v>
      </c>
      <c r="B38" s="3" t="s">
        <v>39</v>
      </c>
      <c r="C38" s="3" t="str">
        <f>IFERROR(__xludf.DUMMYFUNCTION("GOOGLETRANSLATE(B38,""id"",""en"")"),"['open', 'sosmed', 'good', 'open', 'mobile', 'legends',' lag ',' masyaallah ',' emotion ',' lag ',' turet ',' person ',' angry ',' Bagus', 'thousand', 'people', 'like', 'cave', 'beg', 'good', 'eneg', 'cave', 'use', 'indihome']")</f>
        <v>['open', 'sosmed', 'good', 'open', 'mobile', 'legends',' lag ',' masyaallah ',' emotion ',' lag ',' turet ',' person ',' angry ',' Bagus', 'thousand', 'people', 'like', 'cave', 'beg', 'good', 'eneg', 'cave', 'use', 'indihome']</v>
      </c>
      <c r="D38" s="3">
        <v>1.0</v>
      </c>
    </row>
    <row r="39" ht="15.75" customHeight="1">
      <c r="A39" s="1">
        <v>39.0</v>
      </c>
      <c r="B39" s="3" t="s">
        <v>40</v>
      </c>
      <c r="C39" s="3" t="str">
        <f>IFERROR(__xludf.DUMMYFUNCTION("GOOGLETRANSLATE(B39,""id"",""en"")"),"['download', 'application', 'enter', 'login', 'report', 'net', 'please', 'good', 'use', 'wifi', 'indihome', 'comfortable', ' Use it ']")</f>
        <v>['download', 'application', 'enter', 'login', 'report', 'net', 'please', 'good', 'use', 'wifi', 'indihome', 'comfortable', ' Use it ']</v>
      </c>
      <c r="D39" s="3">
        <v>1.0</v>
      </c>
    </row>
    <row r="40" ht="15.75" customHeight="1">
      <c r="A40" s="1">
        <v>41.0</v>
      </c>
      <c r="B40" s="3" t="s">
        <v>41</v>
      </c>
      <c r="C40" s="3" t="str">
        <f>IFERROR(__xludf.DUMMYFUNCTION("GOOGLETRANSLATE(B40,""id"",""en"")"),"['try']")</f>
        <v>['try']</v>
      </c>
      <c r="D40" s="3">
        <v>5.0</v>
      </c>
    </row>
    <row r="41" ht="15.75" customHeight="1">
      <c r="A41" s="1">
        <v>42.0</v>
      </c>
      <c r="B41" s="3" t="s">
        <v>42</v>
      </c>
      <c r="C41" s="3" t="str">
        <f>IFERROR(__xludf.DUMMYFUNCTION("GOOGLETRANSLATE(B41,""id"",""en"")"),"['Error', 'Lot', 'Really', 'Pulp', 'Version', 'Web', 'Mending', 'BUMN', 'Class',' Telkom ',' Application ',' Lost ',' Dev ',' amateur ']")</f>
        <v>['Error', 'Lot', 'Really', 'Pulp', 'Version', 'Web', 'Mending', 'BUMN', 'Class',' Telkom ',' Application ',' Lost ',' Dev ',' amateur ']</v>
      </c>
      <c r="D41" s="3">
        <v>1.0</v>
      </c>
    </row>
    <row r="42" ht="15.75" customHeight="1">
      <c r="A42" s="1">
        <v>43.0</v>
      </c>
      <c r="B42" s="3" t="s">
        <v>43</v>
      </c>
      <c r="C42" s="3" t="str">
        <f>IFERROR(__xludf.DUMMYFUNCTION("GOOGLETRANSLATE(B42,""id"",""en"")"),"['Fiber', 'Lot']")</f>
        <v>['Fiber', 'Lot']</v>
      </c>
      <c r="D42" s="3">
        <v>1.0</v>
      </c>
    </row>
    <row r="43" ht="15.75" customHeight="1">
      <c r="A43" s="1">
        <v>45.0</v>
      </c>
      <c r="B43" s="3" t="s">
        <v>44</v>
      </c>
      <c r="C43" s="3" t="str">
        <f>IFERROR(__xludf.DUMMYFUNCTION("GOOGLETRANSLATE(B43,""id"",""en"")"),"['Net', 'Good', 'service', 'friendly']")</f>
        <v>['Net', 'Good', 'service', 'friendly']</v>
      </c>
      <c r="D43" s="3">
        <v>5.0</v>
      </c>
    </row>
    <row r="44" ht="15.75" customHeight="1">
      <c r="A44" s="1">
        <v>46.0</v>
      </c>
      <c r="B44" s="3" t="s">
        <v>45</v>
      </c>
      <c r="C44" s="3" t="str">
        <f>IFERROR(__xludf.DUMMYFUNCTION("GOOGLETRANSLATE(B44,""id"",""en"")"),"['Mntap', 'Satisfied']")</f>
        <v>['Mntap', 'Satisfied']</v>
      </c>
      <c r="D44" s="3">
        <v>5.0</v>
      </c>
    </row>
    <row r="45" ht="15.75" customHeight="1">
      <c r="A45" s="1">
        <v>47.0</v>
      </c>
      <c r="B45" s="3" t="s">
        <v>46</v>
      </c>
      <c r="C45" s="3" t="str">
        <f>IFERROR(__xludf.DUMMYFUNCTION("GOOGLETRANSLATE(B45,""id"",""en"")"),"['Disappointed', 'Copper', 'Change', 'Ciber', 'Search', 'Group', 'Nambah', 'Fast', 'Difficult', 'Forgiveness',' Fast ',' Nambah ',' Pay ',' Taruh ',' ']")</f>
        <v>['Disappointed', 'Copper', 'Change', 'Ciber', 'Search', 'Group', 'Nambah', 'Fast', 'Difficult', 'Forgiveness',' Fast ',' Nambah ',' Pay ',' Taruh ',' ']</v>
      </c>
      <c r="D45" s="3">
        <v>1.0</v>
      </c>
    </row>
    <row r="46" ht="15.75" customHeight="1">
      <c r="A46" s="1">
        <v>48.0</v>
      </c>
      <c r="B46" s="3" t="s">
        <v>47</v>
      </c>
      <c r="C46" s="3" t="str">
        <f>IFERROR(__xludf.DUMMYFUNCTION("GOOGLETRANSLATE(B46,""id"",""en"")"),"['Net', 'Benakno', 'boss', ""]")</f>
        <v>['Net', 'Benakno', 'boss', "]</v>
      </c>
      <c r="D46" s="3">
        <v>1.0</v>
      </c>
    </row>
    <row r="47" ht="15.75" customHeight="1">
      <c r="A47" s="1">
        <v>49.0</v>
      </c>
      <c r="B47" s="3" t="s">
        <v>48</v>
      </c>
      <c r="C47" s="3" t="str">
        <f>IFERROR(__xludf.DUMMYFUNCTION("GOOGLETRANSLATE(B47,""id"",""en"")"),"['']")</f>
        <v>['']</v>
      </c>
      <c r="D47" s="3">
        <v>2.0</v>
      </c>
    </row>
    <row r="48" ht="15.75" customHeight="1">
      <c r="A48" s="1">
        <v>50.0</v>
      </c>
      <c r="B48" s="3" t="s">
        <v>49</v>
      </c>
      <c r="C48" s="3" t="str">
        <f>IFERROR(__xludf.DUMMYFUNCTION("GOOGLETRANSLATE(B48,""id"",""en"")"),"['Tide', 'Register', 'Severe']")</f>
        <v>['Tide', 'Register', 'Severe']</v>
      </c>
      <c r="D48" s="3">
        <v>1.0</v>
      </c>
    </row>
    <row r="49" ht="15.75" customHeight="1">
      <c r="A49" s="1">
        <v>51.0</v>
      </c>
      <c r="B49" s="3" t="s">
        <v>50</v>
      </c>
      <c r="C49" s="3" t="str">
        <f>IFERROR(__xludf.DUMMYFUNCTION("GOOGLETRANSLATE(B49,""id"",""en"")"),"['Love', 'Much', 'Fast', 'Internet']")</f>
        <v>['Love', 'Much', 'Fast', 'Internet']</v>
      </c>
      <c r="D49" s="3">
        <v>5.0</v>
      </c>
    </row>
    <row r="50" ht="15.75" customHeight="1">
      <c r="A50" s="1">
        <v>52.0</v>
      </c>
      <c r="B50" s="3" t="s">
        <v>51</v>
      </c>
      <c r="C50" s="3" t="str">
        <f>IFERROR(__xludf.DUMMYFUNCTION("GOOGLETRANSLATE(B50,""id"",""en"")"),"['Net', 'bad', 'good']")</f>
        <v>['Net', 'bad', 'good']</v>
      </c>
      <c r="D50" s="3">
        <v>1.0</v>
      </c>
    </row>
    <row r="51" ht="15.75" customHeight="1">
      <c r="A51" s="1">
        <v>53.0</v>
      </c>
      <c r="B51" s="3" t="s">
        <v>52</v>
      </c>
      <c r="C51" s="3" t="str">
        <f>IFERROR(__xludf.DUMMYFUNCTION("GOOGLETRANSLATE(B51,""id"",""en"")"),"['connection', 'bad', 'report', 'report', 'put', 'smpe', 'response', 'pay', 'disappointed', 'indihome', 'love', 'star', ' Ajaa ']")</f>
        <v>['connection', 'bad', 'report', 'report', 'put', 'smpe', 'response', 'pay', 'disappointed', 'indihome', 'love', 'star', ' Ajaa ']</v>
      </c>
      <c r="D51" s="3">
        <v>1.0</v>
      </c>
    </row>
    <row r="52" ht="15.75" customHeight="1">
      <c r="A52" s="1">
        <v>56.0</v>
      </c>
      <c r="B52" s="3" t="s">
        <v>53</v>
      </c>
      <c r="C52" s="3" t="str">
        <f>IFERROR(__xludf.DUMMYFUNCTION("GOOGLETRANSLATE(B52,""id"",""en"")"),"['Doc', 'Bunder', 'County', 'Indramayu', 'WiFi', 'Lot', 'Package', 'Mbps', 'Blum', 'Kana', 'Fup', 'Lot']")</f>
        <v>['Doc', 'Bunder', 'County', 'Indramayu', 'WiFi', 'Lot', 'Package', 'Mbps', 'Blum', 'Kana', 'Fup', 'Lot']</v>
      </c>
      <c r="D52" s="3">
        <v>1.0</v>
      </c>
    </row>
    <row r="53" ht="15.75" customHeight="1">
      <c r="A53" s="1">
        <v>57.0</v>
      </c>
      <c r="B53" s="3" t="s">
        <v>54</v>
      </c>
      <c r="C53" s="3" t="str">
        <f>IFERROR(__xludf.DUMMYFUNCTION("GOOGLETRANSLATE(B53,""id"",""en"")"),"['Honest', 'use', 'service', 'internet', 'Telkom', 'Fire', 'Speedy', 'Change', 'Indihome', 'That's',' No ',' Different ',' complained ',' fast ',' internet ',' according to ',' package ',' stable ',' internet ',' change ',' connection ',' broke ',' use ',"&amp;"' home ',' device ' , 'Report', 'office', 'told', 'upgrade', 'package', 'that's', 'that's']")</f>
        <v>['Honest', 'use', 'service', 'internet', 'Telkom', 'Fire', 'Speedy', 'Change', 'Indihome', 'That's',' No ',' Different ',' complained ',' fast ',' internet ',' according to ',' package ',' stable ',' internet ',' change ',' connection ',' broke ',' use ',' home ',' device ' , 'Report', 'office', 'told', 'upgrade', 'package', 'that's', 'that's']</v>
      </c>
      <c r="D53" s="3">
        <v>1.0</v>
      </c>
    </row>
    <row r="54" ht="15.75" customHeight="1">
      <c r="A54" s="1">
        <v>58.0</v>
      </c>
      <c r="B54" s="3" t="s">
        <v>55</v>
      </c>
      <c r="C54" s="3" t="str">
        <f>IFERROR(__xludf.DUMMYFUNCTION("GOOGLETRANSLATE(B54,""id"",""en"")"),"['lag', 'Teross']")</f>
        <v>['lag', 'Teross']</v>
      </c>
      <c r="D54" s="3">
        <v>1.0</v>
      </c>
    </row>
    <row r="55" ht="15.75" customHeight="1">
      <c r="A55" s="1">
        <v>59.0</v>
      </c>
      <c r="B55" s="3" t="s">
        <v>56</v>
      </c>
      <c r="C55" s="3" t="str">
        <f>IFERROR(__xludf.DUMMYFUNCTION("GOOGLETRANSLATE(B55,""id"",""en"")"),"['steady', 'technicians',' friendly ',' enthusiasm ',' work ',' spacious', 'eager', 'use', 'indihome', 'indihome', 'heart', 'complained', ' Technicians', 'Sergap', 'mantapppppppp']")</f>
        <v>['steady', 'technicians',' friendly ',' enthusiasm ',' work ',' spacious', 'eager', 'use', 'indihome', 'indihome', 'heart', 'complained', ' Technicians', 'Sergap', 'mantapppppppp']</v>
      </c>
      <c r="D55" s="3">
        <v>5.0</v>
      </c>
    </row>
    <row r="56" ht="15.75" customHeight="1">
      <c r="A56" s="1">
        <v>60.0</v>
      </c>
      <c r="B56" s="3" t="s">
        <v>57</v>
      </c>
      <c r="C56" s="3" t="str">
        <f>IFERROR(__xludf.DUMMYFUNCTION("GOOGLETRANSLATE(B56,""id"",""en"")"),"['Indihome', 'kayak', 'lapet', 'artisan', 'service', 'wifi', 'already', 'said', 'already', 'good', 'tomorrow', 'wifinya', ' sick ',' destroyed ',' wifi ',' indihome ',' like ',' indihome ',' ad ',' said ',' good ',' kayak ',' gin ',' angry ',' cousin ' , "&amp;"'Road', 'thesis', 'pity', 'cousin']")</f>
        <v>['Indihome', 'kayak', 'lapet', 'artisan', 'service', 'wifi', 'already', 'said', 'already', 'good', 'tomorrow', 'wifinya', ' sick ',' destroyed ',' wifi ',' indihome ',' like ',' indihome ',' ad ',' said ',' good ',' kayak ',' gin ',' angry ',' cousin ' , 'Road', 'thesis', 'pity', 'cousin']</v>
      </c>
      <c r="D56" s="3">
        <v>1.0</v>
      </c>
    </row>
    <row r="57" ht="15.75" customHeight="1">
      <c r="A57" s="1">
        <v>61.0</v>
      </c>
      <c r="B57" s="3" t="s">
        <v>58</v>
      </c>
      <c r="C57" s="3" t="str">
        <f>IFERROR(__xludf.DUMMYFUNCTION("GOOGLETRANSLATE(B57,""id"",""en"")"),"['wahhh', 'Application', 'Cool', 'Constraints',' Report ',' Disturbs', 'Easy', 'Fast', 'Indihome', 'Good', 'Job', 'Thank you', ' Indihome ',' ']")</f>
        <v>['wahhh', 'Application', 'Cool', 'Constraints',' Report ',' Disturbs', 'Easy', 'Fast', 'Indihome', 'Good', 'Job', 'Thank you', ' Indihome ',' ']</v>
      </c>
      <c r="D57" s="3">
        <v>5.0</v>
      </c>
    </row>
    <row r="58" ht="15.75" customHeight="1">
      <c r="A58" s="1">
        <v>62.0</v>
      </c>
      <c r="B58" s="3" t="s">
        <v>59</v>
      </c>
      <c r="C58" s="3" t="str">
        <f>IFERROR(__xludf.DUMMYFUNCTION("GOOGLETRANSLATE(B58,""id"",""en"")"),"['net', 'Nge', 'lag', 'play', 'game', 'expensive', 'star', 'kek', 'right', 'awokaw']")</f>
        <v>['net', 'Nge', 'lag', 'play', 'game', 'expensive', 'star', 'kek', 'right', 'awokaw']</v>
      </c>
      <c r="D58" s="3">
        <v>1.0</v>
      </c>
    </row>
    <row r="59" ht="15.75" customHeight="1">
      <c r="A59" s="1">
        <v>63.0</v>
      </c>
      <c r="B59" s="3" t="s">
        <v>60</v>
      </c>
      <c r="C59" s="3" t="str">
        <f>IFERROR(__xludf.DUMMYFUNCTION("GOOGLETRANSLATE(B59,""id"",""en"")"),"['wkwkwkkwkkk', 'silly', 'entry', 'web', 'otp', 'wrong', 'number', 'indihome', 'telephone', 'wrong', 'subscribe', 'database', ' Really ',' no ',' sync ',' then ',' must ',' how ',' ']")</f>
        <v>['wkwkwkkwkkk', 'silly', 'entry', 'web', 'otp', 'wrong', 'number', 'indihome', 'telephone', 'wrong', 'subscribe', 'database', ' Really ',' no ',' sync ',' then ',' must ',' how ',' ']</v>
      </c>
      <c r="D59" s="3">
        <v>1.0</v>
      </c>
    </row>
    <row r="60" ht="15.75" customHeight="1">
      <c r="A60" s="1">
        <v>64.0</v>
      </c>
      <c r="B60" s="3" t="s">
        <v>61</v>
      </c>
      <c r="C60" s="3" t="str">
        <f>IFERROR(__xludf.DUMMYFUNCTION("GOOGLETRANSLATE(B60,""id"",""en"")"),"['Signal', 'Error', 'Bener', 'Ngegem', 'Ngelag', 'rotten']")</f>
        <v>['Signal', 'Error', 'Bener', 'Ngegem', 'Ngelag', 'rotten']</v>
      </c>
      <c r="D60" s="3">
        <v>1.0</v>
      </c>
    </row>
    <row r="61" ht="15.75" customHeight="1">
      <c r="A61" s="1">
        <v>65.0</v>
      </c>
      <c r="B61" s="3" t="s">
        <v>62</v>
      </c>
      <c r="C61" s="3" t="str">
        <f>IFERROR(__xludf.DUMMYFUNCTION("GOOGLETRANSLATE(B61,""id"",""en"")"),"['home', 'slow', 'indihome']")</f>
        <v>['home', 'slow', 'indihome']</v>
      </c>
      <c r="D61" s="3">
        <v>1.0</v>
      </c>
    </row>
    <row r="62" ht="15.75" customHeight="1">
      <c r="A62" s="1">
        <v>66.0</v>
      </c>
      <c r="B62" s="3" t="s">
        <v>63</v>
      </c>
      <c r="C62" s="3" t="str">
        <f>IFERROR(__xludf.DUMMYFUNCTION("GOOGLETRANSLATE(B62,""id"",""en"")"),"['Main', 'YouTube', 'Ngeleg', 'Streaming', 'lag', 'Main', 'Game', 'Online', 'Ping', 'Red', ""]")</f>
        <v>['Main', 'YouTube', 'Ngeleg', 'Streaming', 'lag', 'Main', 'Game', 'Online', 'Ping', 'Red', "]</v>
      </c>
      <c r="D62" s="3">
        <v>1.0</v>
      </c>
    </row>
    <row r="63" ht="15.75" customHeight="1">
      <c r="A63" s="1">
        <v>67.0</v>
      </c>
      <c r="B63" s="3" t="s">
        <v>64</v>
      </c>
      <c r="C63" s="3" t="str">
        <f>IFERROR(__xludf.DUMMYFUNCTION("GOOGLETRANSLATE(B63,""id"",""en"")"),"['Day', 'Adu', 'Hand', 'Internet', 'Slow', 'Paraaah']")</f>
        <v>['Day', 'Adu', 'Hand', 'Internet', 'Slow', 'Paraaah']</v>
      </c>
      <c r="D63" s="3">
        <v>1.0</v>
      </c>
    </row>
    <row r="64" ht="15.75" customHeight="1">
      <c r="A64" s="1">
        <v>68.0</v>
      </c>
      <c r="B64" s="3" t="s">
        <v>65</v>
      </c>
      <c r="C64" s="3" t="str">
        <f>IFERROR(__xludf.DUMMYFUNCTION("GOOGLETRANSLATE(B64,""id"",""en"")"),"['Net', 'Indihomen', 'Slow']")</f>
        <v>['Net', 'Indihomen', 'Slow']</v>
      </c>
      <c r="D64" s="3">
        <v>1.0</v>
      </c>
    </row>
    <row r="65" ht="15.75" customHeight="1">
      <c r="A65" s="1">
        <v>69.0</v>
      </c>
      <c r="B65" s="3" t="s">
        <v>66</v>
      </c>
      <c r="C65" s="3" t="str">
        <f>IFERROR(__xludf.DUMMYFUNCTION("GOOGLETRANSLATE(B65,""id"",""en"")"),"['Application', 'Lot']")</f>
        <v>['Application', 'Lot']</v>
      </c>
      <c r="D65" s="3">
        <v>1.0</v>
      </c>
    </row>
    <row r="66" ht="15.75" customHeight="1">
      <c r="A66" s="1">
        <v>70.0</v>
      </c>
      <c r="B66" s="3" t="s">
        <v>67</v>
      </c>
      <c r="C66" s="3" t="str">
        <f>IFERROR(__xludf.DUMMYFUNCTION("GOOGLETRANSLATE(B66,""id"",""en"")"),"['application', 'GPS', 'list', 'contents', 'data', 'complete', 'according to', 'KTP', 'pop', 'sorry', 'data', 'according to' in accordance', '']")</f>
        <v>['application', 'GPS', 'list', 'contents', 'data', 'complete', 'according to', 'KTP', 'pop', 'sorry', 'data', 'according to' in accordance', '']</v>
      </c>
      <c r="D66" s="3">
        <v>1.0</v>
      </c>
    </row>
    <row r="67" ht="15.75" customHeight="1">
      <c r="A67" s="1">
        <v>71.0</v>
      </c>
      <c r="B67" s="3" t="s">
        <v>68</v>
      </c>
      <c r="C67" s="3" t="str">
        <f>IFERROR(__xludf.DUMMYFUNCTION("GOOGLETRANSLATE(B67,""id"",""en"")"),"['Please', 'donk', 'info', 'Mbps', 'maximum', 'quota', 'month', 'thank', 'love', ""]")</f>
        <v>['Please', 'donk', 'info', 'Mbps', 'maximum', 'quota', 'month', 'thank', 'love', "]</v>
      </c>
      <c r="D67" s="3">
        <v>5.0</v>
      </c>
    </row>
    <row r="68" ht="15.75" customHeight="1">
      <c r="A68" s="1">
        <v>72.0</v>
      </c>
      <c r="B68" s="3" t="s">
        <v>69</v>
      </c>
      <c r="C68" s="3" t="str">
        <f>IFERROR(__xludf.DUMMYFUNCTION("GOOGLETRANSLATE(B68,""id"",""en"")"),"['fast', 'response', 'direct', 'hand', 'obstacles', 'trimakasih', 'indihome', '']")</f>
        <v>['fast', 'response', 'direct', 'hand', 'obstacles', 'trimakasih', 'indihome', '']</v>
      </c>
      <c r="D68" s="3">
        <v>5.0</v>
      </c>
    </row>
    <row r="69" ht="15.75" customHeight="1">
      <c r="A69" s="1">
        <v>73.0</v>
      </c>
      <c r="B69" s="3" t="s">
        <v>70</v>
      </c>
      <c r="C69" s="3" t="str">
        <f>IFERROR(__xludf.DUMMYFUNCTION("GOOGLETRANSLATE(B69,""id"",""en"")"),"['The applications', 'heavy', 'really', 'tlg', 'good']")</f>
        <v>['The applications', 'heavy', 'really', 'tlg', 'good']</v>
      </c>
      <c r="D69" s="3">
        <v>2.0</v>
      </c>
    </row>
    <row r="70" ht="15.75" customHeight="1">
      <c r="A70" s="1">
        <v>74.0</v>
      </c>
      <c r="B70" s="3" t="s">
        <v>71</v>
      </c>
      <c r="C70" s="3" t="str">
        <f>IFERROR(__xludf.DUMMYFUNCTION("GOOGLETRANSLATE(B70,""id"",""en"")"),"['Guna', 'cook', 'check', 'use', 'internet']")</f>
        <v>['Guna', 'cook', 'check', 'use', 'internet']</v>
      </c>
      <c r="D70" s="3">
        <v>1.0</v>
      </c>
    </row>
    <row r="71" ht="15.75" customHeight="1">
      <c r="A71" s="1">
        <v>75.0</v>
      </c>
      <c r="B71" s="3" t="s">
        <v>72</v>
      </c>
      <c r="C71" s="3" t="str">
        <f>IFERROR(__xludf.DUMMYFUNCTION("GOOGLETRANSLATE(B71,""id"",""en"")"),"['Indihome', 'Lot']")</f>
        <v>['Indihome', 'Lot']</v>
      </c>
      <c r="D71" s="3">
        <v>1.0</v>
      </c>
    </row>
    <row r="72" ht="15.75" customHeight="1">
      <c r="A72" s="1">
        <v>77.0</v>
      </c>
      <c r="B72" s="3" t="s">
        <v>73</v>
      </c>
      <c r="C72" s="3" t="str">
        <f>IFERROR(__xludf.DUMMYFUNCTION("GOOGLETRANSLATE(B72,""id"",""en"")"),"['connection', 'right', 'ping', 'ugly', 'provider', 'competitiveness',' banwitch ',' ping ',' kenceng ',' troble ',' chaotic ',' season ',' Rain ',' Jaribgan ',' Fiber ',' Lose ',' Fix ',' Fepan ',' Change ',' Biznet ',' Cuk ']")</f>
        <v>['connection', 'right', 'ping', 'ugly', 'provider', 'competitiveness',' banwitch ',' ping ',' kenceng ',' troble ',' chaotic ',' season ',' Rain ',' Jaribgan ',' Fiber ',' Lose ',' Fix ',' Fepan ',' Change ',' Biznet ',' Cuk ']</v>
      </c>
      <c r="D72" s="3">
        <v>1.0</v>
      </c>
    </row>
    <row r="73" ht="15.75" customHeight="1">
      <c r="A73" s="1">
        <v>78.0</v>
      </c>
      <c r="B73" s="3" t="s">
        <v>74</v>
      </c>
      <c r="C73" s="3" t="str">
        <f>IFERROR(__xludf.DUMMYFUNCTION("GOOGLETRANSLATE(B73,""id"",""en"")"),"['Already', 'Cape', 'Ama', 'Indihome', 'already', 'upgrade', 'Mbps',' Lot ',' Fupnya ',' Lot ',' really ',' just ',' Open ',' website ',' doang ',' wait ',' ampe ',' clock ',' clock ',' kapok ',' subscribe ']")</f>
        <v>['Already', 'Cape', 'Ama', 'Indihome', 'already', 'upgrade', 'Mbps',' Lot ',' Fupnya ',' Lot ',' really ',' just ',' Open ',' website ',' doang ',' wait ',' ampe ',' clock ',' clock ',' kapok ',' subscribe ']</v>
      </c>
      <c r="D73" s="3">
        <v>1.0</v>
      </c>
    </row>
    <row r="74" ht="15.75" customHeight="1">
      <c r="A74" s="1">
        <v>79.0</v>
      </c>
      <c r="B74" s="3" t="s">
        <v>75</v>
      </c>
      <c r="C74" s="3" t="str">
        <f>IFERROR(__xludf.DUMMYFUNCTION("GOOGLETRANSLATE(B74,""id"",""en"")"),"['Application', 'Lemottttt', 'ASIII']")</f>
        <v>['Application', 'Lemottttt', 'ASIII']</v>
      </c>
      <c r="D74" s="3">
        <v>1.0</v>
      </c>
    </row>
    <row r="75" ht="15.75" customHeight="1">
      <c r="A75" s="1">
        <v>80.0</v>
      </c>
      <c r="B75" s="3" t="s">
        <v>76</v>
      </c>
      <c r="C75" s="3" t="str">
        <f>IFERROR(__xludf.DUMMYFUNCTION("GOOGLETRANSLATE(B75,""id"",""en"")"),"['Complain', 'Hand', 'Fast', 'TKSI', 'Indihome', 'MUAS', 'Innovation']")</f>
        <v>['Complain', 'Hand', 'Fast', 'TKSI', 'Indihome', 'MUAS', 'Innovation']</v>
      </c>
      <c r="D75" s="3">
        <v>5.0</v>
      </c>
    </row>
    <row r="76" ht="15.75" customHeight="1">
      <c r="A76" s="1">
        <v>82.0</v>
      </c>
      <c r="B76" s="3" t="s">
        <v>77</v>
      </c>
      <c r="C76" s="3" t="str">
        <f>IFERROR(__xludf.DUMMYFUNCTION("GOOGLETRANSLATE(B76,""id"",""en"")"),"['Montoon', 'Anying']")</f>
        <v>['Montoon', 'Anying']</v>
      </c>
      <c r="D76" s="3">
        <v>1.0</v>
      </c>
    </row>
    <row r="77" ht="15.75" customHeight="1">
      <c r="A77" s="1">
        <v>85.0</v>
      </c>
      <c r="B77" s="3" t="s">
        <v>78</v>
      </c>
      <c r="C77" s="3" t="str">
        <f>IFERROR(__xludf.DUMMYFUNCTION("GOOGLETRANSLATE(B77,""id"",""en"")"),"['FUP', 'reset', 'reset', 'or', 'Kereset', 'then', 'Kereset', 'Renew', 'Speed', 'Mulu', ""]")</f>
        <v>['FUP', 'reset', 'reset', 'or', 'Kereset', 'then', 'Kereset', 'Renew', 'Speed', 'Mulu', "]</v>
      </c>
      <c r="D77" s="3">
        <v>2.0</v>
      </c>
    </row>
    <row r="78" ht="15.75" customHeight="1">
      <c r="A78" s="1">
        <v>86.0</v>
      </c>
      <c r="B78" s="3" t="s">
        <v>79</v>
      </c>
      <c r="C78" s="3" t="str">
        <f>IFERROR(__xludf.DUMMYFUNCTION("GOOGLETRANSLATE(B78,""id"",""en"")"),"['Ticket', 'Disturbs',' I ',' Confirmation ',' Tasks', 'Disappointed', 'Chat', 'Just', 'Have', 'Wait', 'Fix', ' internet ',' fix ',' cave ',' make ',' indihome ',' ']")</f>
        <v>['Ticket', 'Disturbs',' I ',' Confirmation ',' Tasks', 'Disappointed', 'Chat', 'Just', 'Have', 'Wait', 'Fix', ' internet ',' fix ',' cave ',' make ',' indihome ',' ']</v>
      </c>
      <c r="D78" s="3">
        <v>1.0</v>
      </c>
    </row>
    <row r="79" ht="15.75" customHeight="1">
      <c r="A79" s="1">
        <v>87.0</v>
      </c>
      <c r="B79" s="3" t="s">
        <v>80</v>
      </c>
      <c r="C79" s="3" t="str">
        <f>IFERROR(__xludf.DUMMYFUNCTION("GOOGLETRANSLATE(B79,""id"",""en"")"),"['bad signal', '']")</f>
        <v>['bad signal', '']</v>
      </c>
      <c r="D79" s="3">
        <v>1.0</v>
      </c>
    </row>
    <row r="80" ht="15.75" customHeight="1">
      <c r="A80" s="1">
        <v>88.0</v>
      </c>
      <c r="B80" s="3" t="s">
        <v>81</v>
      </c>
      <c r="C80" s="3" t="str">
        <f>IFERROR(__xludf.DUMMYFUNCTION("GOOGLETRANSLATE(B80,""id"",""en"")"),"['lag', 'kagak', 'intention', 'right']")</f>
        <v>['lag', 'kagak', 'intention', 'right']</v>
      </c>
      <c r="D80" s="3">
        <v>1.0</v>
      </c>
    </row>
    <row r="81" ht="15.75" customHeight="1">
      <c r="A81" s="1">
        <v>89.0</v>
      </c>
      <c r="B81" s="3" t="s">
        <v>82</v>
      </c>
      <c r="C81" s="3" t="str">
        <f>IFERROR(__xludf.DUMMYFUNCTION("GOOGLETRANSLATE(B81,""id"",""en"")"),"['Miyindihom', 'Layan', 'CPET', 'Report', 'Deer', 'TLP', 'Internet', 'Direct', 'Action', 'continued', 'HRI', 'Jga', ' Tech ',' Nisi ',' Equipped ',' Trmpil ',' Thank you ',' Myindihome ']")</f>
        <v>['Miyindihom', 'Layan', 'CPET', 'Report', 'Deer', 'TLP', 'Internet', 'Direct', 'Action', 'continued', 'HRI', 'Jga', ' Tech ',' Nisi ',' Equipped ',' Trmpil ',' Thank you ',' Myindihome ']</v>
      </c>
      <c r="D81" s="3">
        <v>5.0</v>
      </c>
    </row>
    <row r="82" ht="15.75" customHeight="1">
      <c r="A82" s="1">
        <v>90.0</v>
      </c>
      <c r="B82" s="3" t="s">
        <v>83</v>
      </c>
      <c r="C82" s="3" t="str">
        <f>IFERROR(__xludf.DUMMYFUNCTION("GOOGLETRANSLATE(B82,""id"",""en"")"),"['effort', 'tricks',' money ',' refund ',' blm ',' back ',' promise ',' work ',' bln ',' lbh ',' money ',' subscribe ',' late ',' BYR ',' fine ',' indihome ',' blm ',' reverse ',' money ',' person ',' ']")</f>
        <v>['effort', 'tricks',' money ',' refund ',' blm ',' back ',' promise ',' work ',' bln ',' lbh ',' money ',' subscribe ',' late ',' BYR ',' fine ',' indihome ',' blm ',' reverse ',' money ',' person ',' ']</v>
      </c>
      <c r="D82" s="3">
        <v>1.0</v>
      </c>
    </row>
    <row r="83" ht="15.75" customHeight="1">
      <c r="A83" s="1">
        <v>91.0</v>
      </c>
      <c r="B83" s="3" t="s">
        <v>84</v>
      </c>
      <c r="C83" s="3" t="str">
        <f>IFERROR(__xludf.DUMMYFUNCTION("GOOGLETRANSLATE(B83,""id"",""en"")"),"['Come on', 'Level', 'Quality', 'Disturbs', 'Mulu']")</f>
        <v>['Come on', 'Level', 'Quality', 'Disturbs', 'Mulu']</v>
      </c>
      <c r="D83" s="3">
        <v>4.0</v>
      </c>
    </row>
    <row r="84" ht="15.75" customHeight="1">
      <c r="A84" s="1">
        <v>92.0</v>
      </c>
      <c r="B84" s="3" t="s">
        <v>85</v>
      </c>
      <c r="C84" s="3" t="str">
        <f>IFERROR(__xludf.DUMMYFUNCTION("GOOGLETRANSLATE(B84,""id"",""en"")"),"['Number', 'Subscribe', 'Indihome', 'Application', 'Myindihome', 'Please', 'Help', 'Thank', 'Love']")</f>
        <v>['Number', 'Subscribe', 'Indihome', 'Application', 'Myindihome', 'Please', 'Help', 'Thank', 'Love']</v>
      </c>
      <c r="D84" s="3">
        <v>4.0</v>
      </c>
    </row>
    <row r="85" ht="15.75" customHeight="1">
      <c r="A85" s="1">
        <v>93.0</v>
      </c>
      <c r="B85" s="3" t="s">
        <v>86</v>
      </c>
      <c r="C85" s="3" t="str">
        <f>IFERROR(__xludf.DUMMYFUNCTION("GOOGLETRANSLATE(B85,""id"",""en"")"),"['disappointed']")</f>
        <v>['disappointed']</v>
      </c>
      <c r="D85" s="3">
        <v>1.0</v>
      </c>
    </row>
    <row r="86" ht="15.75" customHeight="1">
      <c r="A86" s="1">
        <v>94.0</v>
      </c>
      <c r="B86" s="3" t="s">
        <v>87</v>
      </c>
      <c r="C86" s="3" t="str">
        <f>IFERROR(__xludf.DUMMYFUNCTION("GOOGLETRANSLATE(B86,""id"",""en"")"),"['serve', 'disturbing', 'fast', 'acts', 'continued', 'trimakasih', ""]")</f>
        <v>['serve', 'disturbing', 'fast', 'acts', 'continued', 'trimakasih', "]</v>
      </c>
      <c r="D86" s="3">
        <v>5.0</v>
      </c>
    </row>
    <row r="87" ht="15.75" customHeight="1">
      <c r="A87" s="1">
        <v>95.0</v>
      </c>
      <c r="B87" s="3" t="s">
        <v>88</v>
      </c>
      <c r="C87" s="3" t="str">
        <f>IFERROR(__xludf.DUMMYFUNCTION("GOOGLETRANSLATE(B87,""id"",""en"")"),"['See', 'Total', 'Kash', 'month', 'FUP']")</f>
        <v>['See', 'Total', 'Kash', 'month', 'FUP']</v>
      </c>
      <c r="D87" s="3">
        <v>1.0</v>
      </c>
    </row>
    <row r="88" ht="15.75" customHeight="1">
      <c r="A88" s="1">
        <v>96.0</v>
      </c>
      <c r="B88" s="3" t="s">
        <v>89</v>
      </c>
      <c r="C88" s="3" t="str">
        <f>IFERROR(__xludf.DUMMYFUNCTION("GOOGLETRANSLATE(B88,""id"",""en"")"),"['application', 'ugly', 'open', 'detail', 'subscribe', 'blank', 'bln', 'gin']")</f>
        <v>['application', 'ugly', 'open', 'detail', 'subscribe', 'blank', 'bln', 'gin']</v>
      </c>
      <c r="D88" s="3">
        <v>2.0</v>
      </c>
    </row>
    <row r="89" ht="15.75" customHeight="1">
      <c r="A89" s="1">
        <v>97.0</v>
      </c>
      <c r="B89" s="3" t="s">
        <v>90</v>
      </c>
      <c r="C89" s="3" t="str">
        <f>IFERROR(__xludf.DUMMYFUNCTION("GOOGLETRANSLATE(B89,""id"",""en"")"),"['wow', 'application', 'maximal', 'help', 'trouble', 'stay', 'click', 'dlm', 'wktu', 'hour', 'maintenance', ""]")</f>
        <v>['wow', 'application', 'maximal', 'help', 'trouble', 'stay', 'click', 'dlm', 'wktu', 'hour', 'maintenance', "]</v>
      </c>
      <c r="D89" s="3">
        <v>5.0</v>
      </c>
    </row>
    <row r="90" ht="15.75" customHeight="1">
      <c r="A90" s="1">
        <v>98.0</v>
      </c>
      <c r="B90" s="3" t="s">
        <v>91</v>
      </c>
      <c r="C90" s="3" t="str">
        <f>IFERROR(__xludf.DUMMYFUNCTION("GOOGLETRANSLATE(B90,""id"",""en"")"),"['Matap']")</f>
        <v>['Matap']</v>
      </c>
      <c r="D90" s="3">
        <v>5.0</v>
      </c>
    </row>
    <row r="91" ht="15.75" customHeight="1">
      <c r="A91" s="1">
        <v>99.0</v>
      </c>
      <c r="B91" s="3" t="s">
        <v>92</v>
      </c>
      <c r="C91" s="3" t="str">
        <f>IFERROR(__xludf.DUMMYFUNCTION("GOOGLETRANSLATE(B91,""id"",""en"")"),"['Login', 'Ajh', 'Wrong', 'Raying', 'really', 'Indigogo', ""]")</f>
        <v>['Login', 'Ajh', 'Wrong', 'Raying', 'really', 'Indigogo', "]</v>
      </c>
      <c r="D91" s="3">
        <v>1.0</v>
      </c>
    </row>
    <row r="92" ht="15.75" customHeight="1">
      <c r="A92" s="1">
        <v>100.0</v>
      </c>
      <c r="B92" s="3" t="s">
        <v>93</v>
      </c>
      <c r="C92" s="3" t="str">
        <f>IFERROR(__xludf.DUMMYFUNCTION("GOOGLETRANSLATE(B92,""id"",""en"")"),"['Severe', 'log', 'Try', 'enter', 'application', 'log', 'reset', 'enter', 'password', 'password', 'consider', 'wrong', ' Select ',' forget ',' password ',' password ',' appears', 'pop', 'nge', 'hang', 'menu', 'create', 'password', 'please', 'level' , 'app"&amp;"lication', 'easy', 'service', 'log', 'thank', 'love']")</f>
        <v>['Severe', 'log', 'Try', 'enter', 'application', 'log', 'reset', 'enter', 'password', 'password', 'consider', 'wrong', ' Select ',' forget ',' password ',' password ',' appears', 'pop', 'nge', 'hang', 'menu', 'create', 'password', 'please', 'level' , 'application', 'easy', 'service', 'log', 'thank', 'love']</v>
      </c>
      <c r="D92" s="3">
        <v>1.0</v>
      </c>
    </row>
    <row r="93" ht="15.75" customHeight="1">
      <c r="A93" s="1">
        <v>101.0</v>
      </c>
      <c r="B93" s="3" t="s">
        <v>94</v>
      </c>
      <c r="C93" s="3" t="str">
        <f>IFERROR(__xludf.DUMMYFUNCTION("GOOGLETRANSLATE(B93,""id"",""en"")"),"['Registration', 'Login', 'Forgot', 'Password', 'Ribet', '']")</f>
        <v>['Registration', 'Login', 'Forgot', 'Password', 'Ribet', '']</v>
      </c>
      <c r="D93" s="3">
        <v>1.0</v>
      </c>
    </row>
    <row r="94" ht="15.75" customHeight="1">
      <c r="A94" s="1">
        <v>102.0</v>
      </c>
      <c r="B94" s="3" t="s">
        <v>95</v>
      </c>
      <c r="C94" s="3" t="str">
        <f>IFERROR(__xludf.DUMMYFUNCTION("GOOGLETRANSLATE(B94,""id"",""en"")"),"['Disappointed', 'Application', 'Layan', 'Adu', 'Access', 'Have', 'Wait']")</f>
        <v>['Disappointed', 'Application', 'Layan', 'Adu', 'Access', 'Have', 'Wait']</v>
      </c>
      <c r="D94" s="3">
        <v>1.0</v>
      </c>
    </row>
    <row r="95" ht="15.75" customHeight="1">
      <c r="A95" s="1">
        <v>103.0</v>
      </c>
      <c r="B95" s="3" t="s">
        <v>96</v>
      </c>
      <c r="C95" s="3" t="str">
        <f>IFERROR(__xludf.DUMMYFUNCTION("GOOGLETRANSLATE(B95,""id"",""en"")"),"['Application', 'Delete', 'Application', 'Dri', 'Playstore', '']")</f>
        <v>['Application', 'Delete', 'Application', 'Dri', 'Playstore', '']</v>
      </c>
      <c r="D95" s="3">
        <v>1.0</v>
      </c>
    </row>
    <row r="96" ht="15.75" customHeight="1">
      <c r="A96" s="1">
        <v>104.0</v>
      </c>
      <c r="B96" s="3" t="s">
        <v>97</v>
      </c>
      <c r="C96" s="3" t="str">
        <f>IFERROR(__xludf.DUMMYFUNCTION("GOOGLETRANSLATE(B96,""id"",""en"")"),"['Profider', 'Layan', 'Bad', 'Tower', 'ugly', 'restart', 'modem', ""]")</f>
        <v>['Profider', 'Layan', 'Bad', 'Tower', 'ugly', 'restart', 'modem', "]</v>
      </c>
      <c r="D96" s="3">
        <v>1.0</v>
      </c>
    </row>
    <row r="97" ht="15.75" customHeight="1">
      <c r="A97" s="1">
        <v>105.0</v>
      </c>
      <c r="B97" s="3" t="s">
        <v>98</v>
      </c>
      <c r="C97" s="3" t="str">
        <f>IFERROR(__xludf.DUMMYFUNCTION("GOOGLETRANSLATE(B97,""id"",""en"")"),"['Steady', 'LEG']")</f>
        <v>['Steady', 'LEG']</v>
      </c>
      <c r="D97" s="3">
        <v>4.0</v>
      </c>
    </row>
    <row r="98" ht="15.75" customHeight="1">
      <c r="A98" s="1">
        <v>106.0</v>
      </c>
      <c r="B98" s="3" t="s">
        <v>99</v>
      </c>
      <c r="C98" s="3" t="str">
        <f>IFERROR(__xludf.DUMMYFUNCTION("GOOGLETRANSLATE(B98,""id"",""en"")"),"['signal', 'stable', 'lost', 'Dadak', 'suggestion', ""]")</f>
        <v>['signal', 'stable', 'lost', 'Dadak', 'suggestion', "]</v>
      </c>
      <c r="D98" s="3">
        <v>1.0</v>
      </c>
    </row>
    <row r="99" ht="15.75" customHeight="1">
      <c r="A99" s="1">
        <v>107.0</v>
      </c>
      <c r="B99" s="3" t="s">
        <v>100</v>
      </c>
      <c r="C99" s="3" t="str">
        <f>IFERROR(__xludf.DUMMYFUNCTION("GOOGLETRANSLATE(B99,""id"",""en"")"),"['lag', 'malem', 'Please', 'Good']")</f>
        <v>['lag', 'malem', 'Please', 'Good']</v>
      </c>
      <c r="D99" s="3">
        <v>3.0</v>
      </c>
    </row>
    <row r="100" ht="15.75" customHeight="1">
      <c r="A100" s="1">
        <v>108.0</v>
      </c>
      <c r="B100" s="3" t="s">
        <v>101</v>
      </c>
      <c r="C100" s="3" t="str">
        <f>IFERROR(__xludf.DUMMYFUNCTION("GOOGLETRANSLATE(B100,""id"",""en"")"),"['application', 'gajelas', 'provider', 'replace', 'pin', 'balance']")</f>
        <v>['application', 'gajelas', 'provider', 'replace', 'pin', 'balance']</v>
      </c>
      <c r="D100" s="3">
        <v>1.0</v>
      </c>
    </row>
    <row r="101" ht="15.75" customHeight="1">
      <c r="A101" s="1">
        <v>109.0</v>
      </c>
      <c r="B101" s="3" t="s">
        <v>102</v>
      </c>
      <c r="C101" s="3" t="str">
        <f>IFERROR(__xludf.DUMMYFUNCTION("GOOGLETRANSLATE(B101,""id"",""en"")"),"['Ngebug', ""]")</f>
        <v>['Ngebug', "]</v>
      </c>
      <c r="D101" s="3">
        <v>1.0</v>
      </c>
    </row>
    <row r="102" ht="15.75" customHeight="1">
      <c r="A102" s="1">
        <v>110.0</v>
      </c>
      <c r="B102" s="3" t="s">
        <v>103</v>
      </c>
      <c r="C102" s="3" t="str">
        <f>IFERROR(__xludf.DUMMYFUNCTION("GOOGLETRANSLATE(B102,""id"",""en"")"),"['Disturbs',' Mass', 'Week', 'Capital', 'Disturbs',' Mass', 'Guna', 'Pay', 'Complaints',' Response ',' Hand ',' Slow ',' Pay ',' Pay ',' Pay ',' Level ',' Guna ',' ASTAGA ']")</f>
        <v>['Disturbs',' Mass', 'Week', 'Capital', 'Disturbs',' Mass', 'Guna', 'Pay', 'Complaints',' Response ',' Hand ',' Slow ',' Pay ',' Pay ',' Pay ',' Level ',' Guna ',' ASTAGA ']</v>
      </c>
      <c r="D102" s="3">
        <v>2.0</v>
      </c>
    </row>
    <row r="103" ht="15.75" customHeight="1">
      <c r="A103" s="1">
        <v>111.0</v>
      </c>
      <c r="B103" s="3" t="s">
        <v>104</v>
      </c>
      <c r="C103" s="3" t="str">
        <f>IFERROR(__xludf.DUMMYFUNCTION("GOOGLETRANSLATE(B103,""id"",""en"")"),"['Disappointed', 'condition', 'net', 'bad', 'Mbps', 'play', 'mobalagend', 'net', 'ugly']")</f>
        <v>['Disappointed', 'condition', 'net', 'bad', 'Mbps', 'play', 'mobalagend', 'net', 'ugly']</v>
      </c>
      <c r="D103" s="3">
        <v>1.0</v>
      </c>
    </row>
    <row r="104" ht="15.75" customHeight="1">
      <c r="A104" s="1">
        <v>112.0</v>
      </c>
      <c r="B104" s="3" t="s">
        <v>105</v>
      </c>
      <c r="C104" s="3" t="str">
        <f>IFERROR(__xludf.DUMMYFUNCTION("GOOGLETRANSLATE(B104,""id"",""en"")"),"['Pay', 'month', 'net', 'kayak', 'lazy', 'strange', 'disappointed', 'please', 'good']")</f>
        <v>['Pay', 'month', 'net', 'kayak', 'lazy', 'strange', 'disappointed', 'please', 'good']</v>
      </c>
      <c r="D104" s="3">
        <v>1.0</v>
      </c>
    </row>
    <row r="105" ht="15.75" customHeight="1">
      <c r="A105" s="1">
        <v>113.0</v>
      </c>
      <c r="B105" s="3" t="s">
        <v>106</v>
      </c>
      <c r="C105" s="3" t="str">
        <f>IFERROR(__xludf.DUMMYFUNCTION("GOOGLETRANSLATE(B105,""id"",""en"")"),"['bad', '']")</f>
        <v>['bad', '']</v>
      </c>
      <c r="D105" s="3">
        <v>1.0</v>
      </c>
    </row>
    <row r="106" ht="15.75" customHeight="1">
      <c r="A106" s="1">
        <v>114.0</v>
      </c>
      <c r="B106" s="3" t="s">
        <v>107</v>
      </c>
      <c r="C106" s="3" t="str">
        <f>IFERROR(__xludf.DUMMYFUNCTION("GOOGLETRANSLATE(B106,""id"",""en"")"),"['Lalot']")</f>
        <v>['Lalot']</v>
      </c>
      <c r="D106" s="3">
        <v>1.0</v>
      </c>
    </row>
    <row r="107" ht="15.75" customHeight="1">
      <c r="A107" s="1">
        <v>115.0</v>
      </c>
      <c r="B107" s="3" t="s">
        <v>108</v>
      </c>
      <c r="C107" s="3" t="str">
        <f>IFERROR(__xludf.DUMMYFUNCTION("GOOGLETRANSLATE(B107,""id"",""en"")"),"['Indihome', 'Hem', 'SLL', 'owned', 'in', 'net', 'Klau', 'Telfon', 'Technician', 'Direct', 'CMN', 'Have', ' Reload ',' Restar ',' wifi ',' kmi ',' pay ',' bln ',' free ',' klau ',' blng ',' net ',' stable ',' bkn ',' kah ' , 'AdminX', 'Direct', 'Donk', 'D"&amp;"MN', 'Net', 'Error', 'DST', 'Direct', 'Check', 'Sudocations',' Run ',' Net ',' ']")</f>
        <v>['Indihome', 'Hem', 'SLL', 'owned', 'in', 'net', 'Klau', 'Telfon', 'Technician', 'Direct', 'CMN', 'Have', ' Reload ',' Restar ',' wifi ',' kmi ',' pay ',' bln ',' free ',' klau ',' blng ',' net ',' stable ',' bkn ',' kah ' , 'AdminX', 'Direct', 'Donk', 'DMN', 'Net', 'Error', 'DST', 'Direct', 'Check', 'Sudocations',' Run ',' Net ',' ']</v>
      </c>
      <c r="D107" s="3">
        <v>1.0</v>
      </c>
    </row>
    <row r="108" ht="15.75" customHeight="1">
      <c r="A108" s="1">
        <v>116.0</v>
      </c>
      <c r="B108" s="3" t="s">
        <v>109</v>
      </c>
      <c r="C108" s="3" t="str">
        <f>IFERROR(__xludf.DUMMYFUNCTION("GOOGLETRANSLATE(B108,""id"",""en"")"),"['Steady', 'easy', 'access']")</f>
        <v>['Steady', 'easy', 'access']</v>
      </c>
      <c r="D108" s="3">
        <v>5.0</v>
      </c>
    </row>
    <row r="109" ht="15.75" customHeight="1">
      <c r="A109" s="1">
        <v>117.0</v>
      </c>
      <c r="B109" s="3" t="s">
        <v>110</v>
      </c>
      <c r="C109" s="3" t="str">
        <f>IFERROR(__xludf.DUMMYFUNCTION("GOOGLETRANSLATE(B109,""id"",""en"")"),"['nets', 'Lalod', 'SJA', 'Raju', 'Tagih', 'Buln', 'kmrin', 'thousand']")</f>
        <v>['nets', 'Lalod', 'SJA', 'Raju', 'Tagih', 'Buln', 'kmrin', 'thousand']</v>
      </c>
      <c r="D109" s="3">
        <v>1.0</v>
      </c>
    </row>
    <row r="110" ht="15.75" customHeight="1">
      <c r="A110" s="1">
        <v>118.0</v>
      </c>
      <c r="B110" s="3" t="s">
        <v>111</v>
      </c>
      <c r="C110" s="3" t="str">
        <f>IFERROR(__xludf.DUMMYFUNCTION("GOOGLETRANSLATE(B110,""id"",""en"")"),"['GBLK', 'told', 'Report', 'Adu', 'Facebook', 'twiter', 'already', 'Report', 'email', 'Facebook', 'twiter', 'isoir', ' Sunday ',' Sunday ',' already ',' pay ',' golir ',' net ',' slow ',' late ',' nang ',' was arranged ',' office ', ""]")</f>
        <v>['GBLK', 'told', 'Report', 'Adu', 'Facebook', 'twiter', 'already', 'Report', 'email', 'Facebook', 'twiter', 'isoir', ' Sunday ',' Sunday ',' already ',' pay ',' golir ',' net ',' slow ',' late ',' nang ',' was arranged ',' office ', "]</v>
      </c>
      <c r="D110" s="3">
        <v>1.0</v>
      </c>
    </row>
    <row r="111" ht="15.75" customHeight="1">
      <c r="A111" s="1">
        <v>119.0</v>
      </c>
      <c r="B111" s="3" t="s">
        <v>112</v>
      </c>
      <c r="C111" s="3" t="str">
        <f>IFERROR(__xludf.DUMMYFUNCTION("GOOGLETRANSLATE(B111,""id"",""en"")"),"['Indihome', 'no', 'please', 'nets',' good ',' pay ',' expensive ',' then ',' no ',' full ',' tpi ',' net ',' Fucked ',' poor ',' ']")</f>
        <v>['Indihome', 'no', 'please', 'nets',' good ',' pay ',' expensive ',' then ',' no ',' full ',' tpi ',' net ',' Fucked ',' poor ',' ']</v>
      </c>
      <c r="D111" s="3">
        <v>2.0</v>
      </c>
    </row>
    <row r="112" ht="15.75" customHeight="1">
      <c r="A112" s="1">
        <v>120.0</v>
      </c>
      <c r="B112" s="3" t="s">
        <v>113</v>
      </c>
      <c r="C112" s="3" t="str">
        <f>IFERROR(__xludf.DUMMYFUNCTION("GOOGLETRANSLATE(B112,""id"",""en"")"),"['Update', 'relogin', 'Speed', 'appears', 'application', 'Myindihome', '']")</f>
        <v>['Update', 'relogin', 'Speed', 'appears', 'application', 'Myindihome', '']</v>
      </c>
      <c r="D112" s="3">
        <v>3.0</v>
      </c>
    </row>
    <row r="113" ht="15.75" customHeight="1">
      <c r="A113" s="1">
        <v>121.0</v>
      </c>
      <c r="B113" s="3" t="s">
        <v>114</v>
      </c>
      <c r="C113" s="3" t="str">
        <f>IFERROR(__xludf.DUMMYFUNCTION("GOOGLETRANSLATE(B113,""id"",""en"")"),"['Pay', 'notification', 'pass', 'FUP', '']")</f>
        <v>['Pay', 'notification', 'pass', 'FUP', '']</v>
      </c>
      <c r="D113" s="3">
        <v>2.0</v>
      </c>
    </row>
    <row r="114" ht="15.75" customHeight="1">
      <c r="A114" s="1">
        <v>122.0</v>
      </c>
      <c r="B114" s="3" t="s">
        <v>115</v>
      </c>
      <c r="C114" s="3" t="str">
        <f>IFERROR(__xludf.DUMMYFUNCTION("GOOGLETRANSLATE(B114,""id"",""en"")"),"['Good', 'serve', 'good', 'fast', 'until', 'clock']")</f>
        <v>['Good', 'serve', 'good', 'fast', 'until', 'clock']</v>
      </c>
      <c r="D114" s="3">
        <v>5.0</v>
      </c>
    </row>
    <row r="115" ht="15.75" customHeight="1">
      <c r="A115" s="1">
        <v>123.0</v>
      </c>
      <c r="B115" s="3" t="s">
        <v>116</v>
      </c>
      <c r="C115" s="3" t="str">
        <f>IFERROR(__xludf.DUMMYFUNCTION("GOOGLETRANSLATE(B115,""id"",""en"")"),"['Gaada', 'obstacles',' now ',' really ',' got ',' obstacles', 'turn', 'late', 'no', 'late', 'hours',' lgsg ',' Disconnect ',' Salur ',' internet ',' Golir ',' Report ',' Constraints', 'Hand', 'Super', 'Leet', 'Very', 'Please', 'Professional', ""]")</f>
        <v>['Gaada', 'obstacles',' now ',' really ',' got ',' obstacles', 'turn', 'late', 'no', 'late', 'hours',' lgsg ',' Disconnect ',' Salur ',' internet ',' Golir ',' Report ',' Constraints', 'Hand', 'Super', 'Leet', 'Very', 'Please', 'Professional', "]</v>
      </c>
      <c r="D115" s="3">
        <v>1.0</v>
      </c>
    </row>
    <row r="116" ht="15.75" customHeight="1">
      <c r="A116" s="1">
        <v>124.0</v>
      </c>
      <c r="B116" s="3" t="s">
        <v>117</v>
      </c>
      <c r="C116" s="3" t="str">
        <f>IFERROR(__xludf.DUMMYFUNCTION("GOOGLETRANSLATE(B116,""id"",""en"")"),"['Indihome', 'wifi', 'ugly', 'world', 'regret', 'cave', 'pay', 'expensive', ""]")</f>
        <v>['Indihome', 'wifi', 'ugly', 'world', 'regret', 'cave', 'pay', 'expensive', "]</v>
      </c>
      <c r="D116" s="3">
        <v>1.0</v>
      </c>
    </row>
    <row r="117" ht="15.75" customHeight="1">
      <c r="A117" s="1">
        <v>125.0</v>
      </c>
      <c r="B117" s="3" t="s">
        <v>118</v>
      </c>
      <c r="C117" s="3" t="str">
        <f>IFERROR(__xludf.DUMMYFUNCTION("GOOGLETRANSLATE(B117,""id"",""en"")"),"['Bener', 'Disappointed', 'Have', 'Download', 'Application', 'Easy', 'Tagih', 'Lot', 'Very', 'The Application', 'Pay', 'Write', ' Pay ',' See ',' Features', 'Lot', 'Very', 'Good', 'Application', 'Cook', 'Lost', 'Application', 'PLN', 'Application', 'Provid"&amp;"er' , 'Lot', '']")</f>
        <v>['Bener', 'Disappointed', 'Have', 'Download', 'Application', 'Easy', 'Tagih', 'Lot', 'Very', 'The Application', 'Pay', 'Write', ' Pay ',' See ',' Features', 'Lot', 'Very', 'Good', 'Application', 'Cook', 'Lost', 'Application', 'PLN', 'Application', 'Provider' , 'Lot', '']</v>
      </c>
      <c r="D117" s="3">
        <v>2.0</v>
      </c>
    </row>
    <row r="118" ht="15.75" customHeight="1">
      <c r="A118" s="1">
        <v>126.0</v>
      </c>
      <c r="B118" s="3" t="s">
        <v>119</v>
      </c>
      <c r="C118" s="3" t="str">
        <f>IFERROR(__xludf.DUMMYFUNCTION("GOOGLETRANSLATE(B118,""id"",""en"")"),"['', 'Bet']")</f>
        <v>['', 'Bet']</v>
      </c>
      <c r="D118" s="3">
        <v>1.0</v>
      </c>
    </row>
    <row r="119" ht="15.75" customHeight="1">
      <c r="A119" s="1">
        <v>127.0</v>
      </c>
      <c r="B119" s="3" t="s">
        <v>120</v>
      </c>
      <c r="C119" s="3" t="str">
        <f>IFERROR(__xludf.DUMMYFUNCTION("GOOGLETRANSLATE(B119,""id"",""en"")"),"['sorry', 'love', 'star', 'msh', 'disturbing', 'net', 'los',' box ',' full ',' please ',' forced ',' ask ',' Install ',' Addin ',' Facilities', 'Problem', 'Loss',' Guna ',' Consumer ',' Thank ',' Love ', ""]")</f>
        <v>['sorry', 'love', 'star', 'msh', 'disturbing', 'net', 'los',' box ',' full ',' please ',' forced ',' ask ',' Install ',' Addin ',' Facilities', 'Problem', 'Loss',' Guna ',' Consumer ',' Thank ',' Love ', "]</v>
      </c>
      <c r="D119" s="3">
        <v>4.0</v>
      </c>
    </row>
    <row r="120" ht="15.75" customHeight="1">
      <c r="A120" s="1">
        <v>128.0</v>
      </c>
      <c r="B120" s="3" t="s">
        <v>121</v>
      </c>
      <c r="C120" s="3" t="str">
        <f>IFERROR(__xludf.DUMMYFUNCTION("GOOGLETRANSLATE(B120,""id"",""en"")"),"['no', 'communicative', 'balance', 'home', 'pairs', 'indihome', 'leftover', 'balance']")</f>
        <v>['no', 'communicative', 'balance', 'home', 'pairs', 'indihome', 'leftover', 'balance']</v>
      </c>
      <c r="D120" s="3">
        <v>4.0</v>
      </c>
    </row>
    <row r="121" ht="15.75" customHeight="1">
      <c r="A121" s="1">
        <v>129.0</v>
      </c>
      <c r="B121" s="3" t="s">
        <v>122</v>
      </c>
      <c r="C121" s="3" t="str">
        <f>IFERROR(__xludf.DUMMYFUNCTION("GOOGLETRANSLATE(B121,""id"",""en"")"),"['Good', 'level', 'name', 'nation', 'state', 'put', 'recruitment', 'sdm', 'bener', ""]")</f>
        <v>['Good', 'level', 'name', 'nation', 'state', 'put', 'recruitment', 'sdm', 'bener', "]</v>
      </c>
      <c r="D121" s="3">
        <v>1.0</v>
      </c>
    </row>
    <row r="122" ht="15.75" customHeight="1">
      <c r="A122" s="1">
        <v>130.0</v>
      </c>
      <c r="B122" s="3" t="s">
        <v>123</v>
      </c>
      <c r="C122" s="3" t="str">
        <f>IFERROR(__xludf.DUMMYFUNCTION("GOOGLETRANSLATE(B122,""id"",""en"")"),"['disappointed', 'service', 'chaotic', 'trouble', 'call', 'technician', 'alternating', 'trouble', 'waste', 'money', 'customer', 'paid' expensive ',' business', 'no', 'work', 'briefly', 'ndak', 'solution']")</f>
        <v>['disappointed', 'service', 'chaotic', 'trouble', 'call', 'technician', 'alternating', 'trouble', 'waste', 'money', 'customer', 'paid' expensive ',' business', 'no', 'work', 'briefly', 'ndak', 'solution']</v>
      </c>
      <c r="D122" s="3">
        <v>1.0</v>
      </c>
    </row>
    <row r="123" ht="15.75" customHeight="1">
      <c r="A123" s="1">
        <v>131.0</v>
      </c>
      <c r="B123" s="3" t="s">
        <v>124</v>
      </c>
      <c r="C123" s="3" t="str">
        <f>IFERROR(__xludf.DUMMYFUNCTION("GOOGLETRANSLATE(B123,""id"",""en"")"),"['Pay', 'Please', 'Quality', 'Keep', 'Consumer', 'Comfortable', 'Indihome', 'blur', 'Frist', 'Media', 'Pleas',' Good ',' nets', 'fast', 'friend', 'use', 'indihome', 'taste', 'sya', 'thank you', ""]")</f>
        <v>['Pay', 'Please', 'Quality', 'Keep', 'Consumer', 'Comfortable', 'Indihome', 'blur', 'Frist', 'Media', 'Pleas',' Good ',' nets', 'fast', 'friend', 'use', 'indihome', 'taste', 'sya', 'thank you', "]</v>
      </c>
      <c r="D123" s="3">
        <v>1.0</v>
      </c>
    </row>
    <row r="124" ht="15.75" customHeight="1">
      <c r="A124" s="1">
        <v>132.0</v>
      </c>
      <c r="B124" s="3" t="s">
        <v>125</v>
      </c>
      <c r="C124" s="3" t="str">
        <f>IFERROR(__xludf.DUMMYFUNCTION("GOOGLETRANSLATE(B124,""id"",""en"")"),"['Internet', 'Doang', 'expensive', 'signal', 'abal', 'chanda', 'abal', ""]")</f>
        <v>['Internet', 'Doang', 'expensive', 'signal', 'abal', 'chanda', 'abal', "]</v>
      </c>
      <c r="D124" s="3">
        <v>1.0</v>
      </c>
    </row>
    <row r="125" ht="15.75" customHeight="1">
      <c r="A125" s="1">
        <v>134.0</v>
      </c>
      <c r="B125" s="3" t="s">
        <v>126</v>
      </c>
      <c r="C125" s="3" t="str">
        <f>IFERROR(__xludf.DUMMYFUNCTION("GOOGLETRANSLATE(B125,""id"",""en"")"),"['NOBBBB', 'INDIHOME', 'NOBBBBB', 'Becusss']")</f>
        <v>['NOBBBB', 'INDIHOME', 'NOBBBBB', 'Becusss']</v>
      </c>
      <c r="D125" s="3">
        <v>1.0</v>
      </c>
    </row>
    <row r="126" ht="15.75" customHeight="1">
      <c r="A126" s="1">
        <v>135.0</v>
      </c>
      <c r="B126" s="3" t="s">
        <v>127</v>
      </c>
      <c r="C126" s="3" t="str">
        <f>IFERROR(__xludf.DUMMYFUNCTION("GOOGLETRANSLATE(B126,""id"",""en"")"),"['lag', 'severe', 'UDH', 'BYR', 'expensive', 'ngelag', 'PRH']")</f>
        <v>['lag', 'severe', 'UDH', 'BYR', 'expensive', 'ngelag', 'PRH']</v>
      </c>
      <c r="D126" s="3">
        <v>1.0</v>
      </c>
    </row>
    <row r="127" ht="15.75" customHeight="1">
      <c r="A127" s="1">
        <v>136.0</v>
      </c>
      <c r="B127" s="3" t="s">
        <v>128</v>
      </c>
      <c r="C127" s="3" t="str">
        <f>IFERROR(__xludf.DUMMYFUNCTION("GOOGLETRANSLATE(B127,""id"",""en"")"),"['', 'Indihome', 'Memamg', '']")</f>
        <v>['', 'Indihome', 'Memamg', '']</v>
      </c>
      <c r="D127" s="3">
        <v>5.0</v>
      </c>
    </row>
    <row r="128" ht="15.75" customHeight="1">
      <c r="A128" s="1">
        <v>137.0</v>
      </c>
      <c r="B128" s="3" t="s">
        <v>129</v>
      </c>
      <c r="C128" s="3" t="str">
        <f>IFERROR(__xludf.DUMMYFUNCTION("GOOGLETRANSLATE(B128,""id"",""en"")"),"['sod', 'renew', 'brheti', 'brlanggabankan', 'addon', 'difficult', 'cob', 'please', 'good', 'lbh', 'mudh', 'use']")</f>
        <v>['sod', 'renew', 'brheti', 'brlanggabankan', 'addon', 'difficult', 'cob', 'please', 'good', 'lbh', 'mudh', 'use']</v>
      </c>
      <c r="D128" s="3">
        <v>1.0</v>
      </c>
    </row>
    <row r="129" ht="15.75" customHeight="1">
      <c r="A129" s="1">
        <v>138.0</v>
      </c>
      <c r="B129" s="3" t="s">
        <v>130</v>
      </c>
      <c r="C129" s="3" t="str">
        <f>IFERROR(__xludf.DUMMYFUNCTION("GOOGLETRANSLATE(B129,""id"",""en"")"),"['love', 'star', 'fast', 'read', 'bintag', 'gubris',' wifi ',' internet ',' dedipende ',' pay ',' date ',' fall ',' ',' Call ',' Call ',' Center ',' Send ',' People ',' Dateng ',' Dateng ',' Disappointed ',' Work ',' Corruption ']")</f>
        <v>['love', 'star', 'fast', 'read', 'bintag', 'gubris',' wifi ',' internet ',' dedipende ',' pay ',' date ',' fall ',' ',' Call ',' Call ',' Center ',' Send ',' People ',' Dateng ',' Dateng ',' Disappointed ',' Work ',' Corruption ']</v>
      </c>
      <c r="D129" s="3">
        <v>5.0</v>
      </c>
    </row>
    <row r="130" ht="15.75" customHeight="1">
      <c r="A130" s="1">
        <v>139.0</v>
      </c>
      <c r="B130" s="3" t="s">
        <v>131</v>
      </c>
      <c r="C130" s="3" t="str">
        <f>IFERROR(__xludf.DUMMYFUNCTION("GOOGLETRANSLATE(B130,""id"",""en"")"),"['', 'Known', 'bad', 'connection', 'Indihome', 'Sunday', 'Disturbs',' Mass', 'Condet', 'Jakarta', 'East', 'Klw', 'Report ',' Okay ',' Fast ',' response ',' TPI ',' Tomorrow ',' rotten ',' Ampe ',' Kasi ',' technician ',' work ',' worked on ',' alternating"&amp;" ', 'alternating', 'klw', 'emng', 'point', 'location', 'reach', 'mending', 'forgiveness',' jatohnya ',' ngerugiin ',' pay ',' month ',' Ful ',' use ',' original ',' recommended ',' ']")</f>
        <v>['', 'Known', 'bad', 'connection', 'Indihome', 'Sunday', 'Disturbs',' Mass', 'Condet', 'Jakarta', 'East', 'Klw', 'Report ',' Okay ',' Fast ',' response ',' TPI ',' Tomorrow ',' rotten ',' Ampe ',' Kasi ',' technician ',' work ',' worked on ',' alternating ', 'alternating', 'klw', 'emng', 'point', 'location', 'reach', 'mending', 'forgiveness',' jatohnya ',' ngerugiin ',' pay ',' month ',' Ful ',' use ',' original ',' recommended ',' ']</v>
      </c>
      <c r="D130" s="3">
        <v>1.0</v>
      </c>
    </row>
    <row r="131" ht="15.75" customHeight="1">
      <c r="A131" s="1">
        <v>140.0</v>
      </c>
      <c r="B131" s="3" t="s">
        <v>132</v>
      </c>
      <c r="C131" s="3" t="str">
        <f>IFERROR(__xludf.DUMMYFUNCTION("GOOGLETRANSLATE(B131,""id"",""en"")"),"['Pay', 'expensive', 'signal', 'ngelag', 'rich', 'taik', 'pay', 'expensive', 'Mbps', 'doang', 'cuih']")</f>
        <v>['Pay', 'expensive', 'signal', 'ngelag', 'rich', 'taik', 'pay', 'expensive', 'Mbps', 'doang', 'cuih']</v>
      </c>
      <c r="D131" s="3">
        <v>1.0</v>
      </c>
    </row>
    <row r="132" ht="15.75" customHeight="1">
      <c r="A132" s="1">
        <v>141.0</v>
      </c>
      <c r="B132" s="3" t="s">
        <v>133</v>
      </c>
      <c r="C132" s="3" t="str">
        <f>IFERROR(__xludf.DUMMYFUNCTION("GOOGLETRANSLATE(B132,""id"",""en"")"),"['noon', 'package', 'indibox', 'Introduction', 'kog', 'cable', 'LAN', 'Inalasai', 'stupid', 'infihome']")</f>
        <v>['noon', 'package', 'indibox', 'Introduction', 'kog', 'cable', 'LAN', 'Inalasai', 'stupid', 'infihome']</v>
      </c>
      <c r="D132" s="3">
        <v>1.0</v>
      </c>
    </row>
    <row r="133" ht="15.75" customHeight="1">
      <c r="A133" s="1">
        <v>142.0</v>
      </c>
      <c r="B133" s="3" t="s">
        <v>134</v>
      </c>
      <c r="C133" s="3" t="str">
        <f>IFERROR(__xludf.DUMMYFUNCTION("GOOGLETRANSLATE(B133,""id"",""en"")"),"['Disappointed', 'Original', 'Indihome', 'Mending', 'Republic', 'Nggk', 'First', 'Media', 'Indihome', 'Pay', 'Late', 'Layan', ' Slow ',' Buoan ',' Kek ',' Gin ',' Unplug ',' Indihome ']")</f>
        <v>['Disappointed', 'Original', 'Indihome', 'Mending', 'Republic', 'Nggk', 'First', 'Media', 'Indihome', 'Pay', 'Late', 'Layan', ' Slow ',' Buoan ',' Kek ',' Gin ',' Unplug ',' Indihome ']</v>
      </c>
      <c r="D133" s="3">
        <v>1.0</v>
      </c>
    </row>
    <row r="134" ht="15.75" customHeight="1">
      <c r="A134" s="1">
        <v>143.0</v>
      </c>
      <c r="B134" s="3" t="s">
        <v>135</v>
      </c>
      <c r="C134" s="3" t="str">
        <f>IFERROR(__xludf.DUMMYFUNCTION("GOOGLETRANSLATE(B134,""id"",""en"")"),"['Pay', 'late', 'service', 'quality', 'bad', '']")</f>
        <v>['Pay', 'late', 'service', 'quality', 'bad', '']</v>
      </c>
      <c r="D134" s="3">
        <v>1.0</v>
      </c>
    </row>
    <row r="135" ht="15.75" customHeight="1">
      <c r="A135" s="1">
        <v>144.0</v>
      </c>
      <c r="B135" s="3" t="s">
        <v>136</v>
      </c>
      <c r="C135" s="3" t="str">
        <f>IFERROR(__xludf.DUMMYFUNCTION("GOOGLETRANSLATE(B135,""id"",""en"")"),"['', 'suggestion', 'install', 'Indihom', 'ugly', 'signal']")</f>
        <v>['', 'suggestion', 'install', 'Indihom', 'ugly', 'signal']</v>
      </c>
      <c r="D135" s="3">
        <v>1.0</v>
      </c>
    </row>
    <row r="136" ht="15.75" customHeight="1">
      <c r="A136" s="1">
        <v>145.0</v>
      </c>
      <c r="B136" s="3" t="s">
        <v>137</v>
      </c>
      <c r="C136" s="3" t="str">
        <f>IFERROR(__xludf.DUMMYFUNCTION("GOOGLETRANSLATE(B136,""id"",""en"")"),"['net', 'stable', 'home', 'use', 'week', 'net', 'disturbing', 'class',' BUMN ',' disappointed ',' added ',' compensation ',' Disturbs', 'net']")</f>
        <v>['net', 'stable', 'home', 'use', 'week', 'net', 'disturbing', 'class',' BUMN ',' disappointed ',' added ',' compensation ',' Disturbs', 'net']</v>
      </c>
      <c r="D136" s="3">
        <v>1.0</v>
      </c>
    </row>
    <row r="137" ht="15.75" customHeight="1">
      <c r="A137" s="1">
        <v>146.0</v>
      </c>
      <c r="B137" s="3" t="s">
        <v>138</v>
      </c>
      <c r="C137" s="3" t="str">
        <f>IFERROR(__xludf.DUMMYFUNCTION("GOOGLETRANSLATE(B137,""id"",""en"")"),"['Tide', 'January', 'now', 'already', 'troble', 'please', 'love', 'service', 'good']")</f>
        <v>['Tide', 'January', 'now', 'already', 'troble', 'please', 'love', 'service', 'good']</v>
      </c>
      <c r="D137" s="3">
        <v>5.0</v>
      </c>
    </row>
    <row r="138" ht="15.75" customHeight="1">
      <c r="A138" s="1">
        <v>147.0</v>
      </c>
      <c r="B138" s="3" t="s">
        <v>139</v>
      </c>
      <c r="C138" s="3" t="str">
        <f>IFERROR(__xludf.DUMMYFUNCTION("GOOGLETRANSLATE(B138,""id"",""en"")"),"['please', 'net', 'strong']")</f>
        <v>['please', 'net', 'strong']</v>
      </c>
      <c r="D138" s="3">
        <v>5.0</v>
      </c>
    </row>
    <row r="139" ht="15.75" customHeight="1">
      <c r="A139" s="1">
        <v>148.0</v>
      </c>
      <c r="B139" s="3" t="s">
        <v>140</v>
      </c>
      <c r="C139" s="3" t="str">
        <f>IFERROR(__xludf.DUMMYFUNCTION("GOOGLETRANSLATE(B139,""id"",""en"")"),"['trash', 'pay', 'org', 'ngemis', 'net', ""]")</f>
        <v>['trash', 'pay', 'org', 'ngemis', 'net', "]</v>
      </c>
      <c r="D139" s="3">
        <v>1.0</v>
      </c>
    </row>
    <row r="140" ht="15.75" customHeight="1">
      <c r="A140" s="1">
        <v>149.0</v>
      </c>
      <c r="B140" s="3" t="s">
        <v>141</v>
      </c>
      <c r="C140" s="3" t="str">
        <f>IFERROR(__xludf.DUMMYFUNCTION("GOOGLETRANSLATE(B140,""id"",""en"")"),"['Performance', 'down', 'reality', 'down', 'lot', 'please', 'optimal', 'lag']")</f>
        <v>['Performance', 'down', 'reality', 'down', 'lot', 'please', 'optimal', 'lag']</v>
      </c>
      <c r="D140" s="3">
        <v>1.0</v>
      </c>
    </row>
    <row r="141" ht="15.75" customHeight="1">
      <c r="A141" s="1">
        <v>150.0</v>
      </c>
      <c r="B141" s="3" t="s">
        <v>142</v>
      </c>
      <c r="C141" s="3" t="str">
        <f>IFERROR(__xludf.DUMMYFUNCTION("GOOGLETRANSLATE(B141,""id"",""en"")"),"['process', 'failed']")</f>
        <v>['process', 'failed']</v>
      </c>
      <c r="D141" s="3">
        <v>1.0</v>
      </c>
    </row>
    <row r="142" ht="15.75" customHeight="1">
      <c r="A142" s="1">
        <v>152.0</v>
      </c>
      <c r="B142" s="3" t="s">
        <v>143</v>
      </c>
      <c r="C142" s="3" t="str">
        <f>IFERROR(__xludf.DUMMYFUNCTION("GOOGLETRANSLATE(B142,""id"",""en"")"),"['signal', 'bused', 'fast', 'download', 'kb', 'wkwkw', 'hilarious',' hilarious', 'pay', 'report', 'say', 'quota', ' more ',' boundary ',' astaghfirullah ',' dipake ',' yaa ',' GB ',' run out ',' term ',' wkwkw ',' strange ']")</f>
        <v>['signal', 'bused', 'fast', 'download', 'kb', 'wkwkw', 'hilarious',' hilarious', 'pay', 'report', 'say', 'quota', ' more ',' boundary ',' astaghfirullah ',' dipake ',' yaa ',' GB ',' run out ',' term ',' wkwkw ',' strange ']</v>
      </c>
      <c r="D142" s="3">
        <v>2.0</v>
      </c>
    </row>
    <row r="143" ht="15.75" customHeight="1">
      <c r="A143" s="1">
        <v>153.0</v>
      </c>
      <c r="B143" s="3" t="s">
        <v>144</v>
      </c>
      <c r="C143" s="3" t="str">
        <f>IFERROR(__xludf.DUMMYFUNCTION("GOOGLETRANSLATE(B143,""id"",""en"")"),"['masok', 'application', 'number', 'Indihome', 'know', 'system', 'indihome', 'Thun', 'Langanan', 'wifie', ""]")</f>
        <v>['masok', 'application', 'number', 'Indihome', 'know', 'system', 'indihome', 'Thun', 'Langanan', 'wifie', "]</v>
      </c>
      <c r="D143" s="3">
        <v>2.0</v>
      </c>
    </row>
    <row r="144" ht="15.75" customHeight="1">
      <c r="A144" s="1">
        <v>154.0</v>
      </c>
      <c r="B144" s="3" t="s">
        <v>145</v>
      </c>
      <c r="C144" s="3" t="str">
        <f>IFERROR(__xludf.DUMMYFUNCTION("GOOGLETRANSLATE(B144,""id"",""en"")"),"['Jooos']")</f>
        <v>['Jooos']</v>
      </c>
      <c r="D144" s="3">
        <v>5.0</v>
      </c>
    </row>
    <row r="145" ht="15.75" customHeight="1">
      <c r="A145" s="1">
        <v>155.0</v>
      </c>
      <c r="B145" s="3" t="s">
        <v>146</v>
      </c>
      <c r="C145" s="3" t="str">
        <f>IFERROR(__xludf.DUMMYFUNCTION("GOOGLETRANSLATE(B145,""id"",""en"")"),"['Login', 'Application', 'Need', 'Good', 'Application', 'Damaged', '']")</f>
        <v>['Login', 'Application', 'Need', 'Good', 'Application', 'Damaged', '']</v>
      </c>
      <c r="D145" s="3">
        <v>1.0</v>
      </c>
    </row>
    <row r="146" ht="15.75" customHeight="1">
      <c r="A146" s="1">
        <v>156.0</v>
      </c>
      <c r="B146" s="3" t="s">
        <v>147</v>
      </c>
      <c r="C146" s="3" t="str">
        <f>IFERROR(__xludf.DUMMYFUNCTION("GOOGLETRANSLATE(B146,""id"",""en"")"),"['steady', 'coi']")</f>
        <v>['steady', 'coi']</v>
      </c>
      <c r="D146" s="3">
        <v>5.0</v>
      </c>
    </row>
    <row r="147" ht="15.75" customHeight="1">
      <c r="A147" s="1">
        <v>157.0</v>
      </c>
      <c r="B147" s="3" t="s">
        <v>148</v>
      </c>
      <c r="C147" s="3" t="str">
        <f>IFERROR(__xludf.DUMMYFUNCTION("GOOGLETRANSLATE(B147,""id"",""en"")"),"['response', 'fasttttt', 'trima', 'love']")</f>
        <v>['response', 'fasttttt', 'trima', 'love']</v>
      </c>
      <c r="D147" s="3">
        <v>5.0</v>
      </c>
    </row>
    <row r="148" ht="15.75" customHeight="1">
      <c r="A148" s="1">
        <v>160.0</v>
      </c>
      <c r="B148" s="3" t="s">
        <v>149</v>
      </c>
      <c r="C148" s="3" t="str">
        <f>IFERROR(__xludf.DUMMYFUNCTION("GOOGLETRANSLATE(B148,""id"",""en"")"),"['Agam', 'chanel']")</f>
        <v>['Agam', 'chanel']</v>
      </c>
      <c r="D148" s="3">
        <v>5.0</v>
      </c>
    </row>
    <row r="149" ht="15.75" customHeight="1">
      <c r="A149" s="1">
        <v>161.0</v>
      </c>
      <c r="B149" s="3" t="s">
        <v>22</v>
      </c>
      <c r="C149" s="3" t="str">
        <f>IFERROR(__xludf.DUMMYFUNCTION("GOOGLETRANSLATE(B149,""id"",""en"")"),"['cool']")</f>
        <v>['cool']</v>
      </c>
      <c r="D149" s="3">
        <v>5.0</v>
      </c>
    </row>
    <row r="150" ht="15.75" customHeight="1">
      <c r="A150" s="1">
        <v>162.0</v>
      </c>
      <c r="B150" s="3" t="s">
        <v>150</v>
      </c>
      <c r="C150" s="3" t="str">
        <f>IFERROR(__xludf.DUMMYFUNCTION("GOOGLETRANSLATE(B150,""id"",""en"")"),"['Severe', 'Dengalah', 'In', 'Leasing', 'Kening', 'Mending', 'Leasing', 'Kenara', 'Late', 'getting', 'fine', 'item', ' Block ',' use ',' tags', 'road', 'plus',' fine ']")</f>
        <v>['Severe', 'Dengalah', 'In', 'Leasing', 'Kening', 'Mending', 'Leasing', 'Kenara', 'Late', 'getting', 'fine', 'item', ' Block ',' use ',' tags', 'road', 'plus',' fine ']</v>
      </c>
      <c r="D150" s="3">
        <v>1.0</v>
      </c>
    </row>
    <row r="151" ht="15.75" customHeight="1">
      <c r="A151" s="1">
        <v>163.0</v>
      </c>
      <c r="B151" s="3" t="s">
        <v>151</v>
      </c>
      <c r="C151" s="3" t="str">
        <f>IFERROR(__xludf.DUMMYFUNCTION("GOOGLETRANSLATE(B151,""id"",""en"")"),"['service', 'service', 'subscribe', '']")</f>
        <v>['service', 'service', 'subscribe', '']</v>
      </c>
      <c r="D151" s="3">
        <v>5.0</v>
      </c>
    </row>
    <row r="152" ht="15.75" customHeight="1">
      <c r="A152" s="1">
        <v>164.0</v>
      </c>
      <c r="B152" s="3" t="s">
        <v>152</v>
      </c>
      <c r="C152" s="3" t="str">
        <f>IFERROR(__xludf.DUMMYFUNCTION("GOOGLETRANSLATE(B152,""id"",""en"")"),"['Mantab', 'Loading', 'enter', 'Sometimes', 'second', 'enter', 'application', 'good', ""]")</f>
        <v>['Mantab', 'Loading', 'enter', 'Sometimes', 'second', 'enter', 'application', 'good', "]</v>
      </c>
      <c r="D152" s="3">
        <v>5.0</v>
      </c>
    </row>
    <row r="153" ht="15.75" customHeight="1">
      <c r="A153" s="1">
        <v>165.0</v>
      </c>
      <c r="B153" s="3" t="s">
        <v>153</v>
      </c>
      <c r="C153" s="3" t="str">
        <f>IFERROR(__xludf.DUMMYFUNCTION("GOOGLETRANSLATE(B153,""id"",""en"")"),"['Adu', 'love', 'number', 'ticket', 'solution', 'response', 'telephone', 'difficult', 'service', ""]")</f>
        <v>['Adu', 'love', 'number', 'ticket', 'solution', 'response', 'telephone', 'difficult', 'service', "]</v>
      </c>
      <c r="D153" s="3">
        <v>1.0</v>
      </c>
    </row>
    <row r="154" ht="15.75" customHeight="1">
      <c r="A154" s="1">
        <v>166.0</v>
      </c>
      <c r="B154" s="3" t="s">
        <v>154</v>
      </c>
      <c r="C154" s="3" t="str">
        <f>IFERROR(__xludf.DUMMYFUNCTION("GOOGLETRANSLATE(B154,""id"",""en"")"),"['Information', 'Sangan', 'Easy', 'Understand', 'Help', 'Promo', 'Sedia', 'Moga', 'Add', 'Innovative', 'Benefits',' Subscribe ',' ']")</f>
        <v>['Information', 'Sangan', 'Easy', 'Understand', 'Help', 'Promo', 'Sedia', 'Moga', 'Add', 'Innovative', 'Benefits',' Subscribe ',' ']</v>
      </c>
      <c r="D154" s="3">
        <v>5.0</v>
      </c>
    </row>
    <row r="155" ht="15.75" customHeight="1">
      <c r="A155" s="1">
        <v>167.0</v>
      </c>
      <c r="B155" s="3" t="s">
        <v>155</v>
      </c>
      <c r="C155" s="3" t="str">
        <f>IFERROR(__xludf.DUMMYFUNCTION("GOOGLETRANSLATE(B155,""id"",""en"")"),"['Lot', 'nets', 'Disturbs', 'Rain', 'Gin', 'Gakan', 'Shame']")</f>
        <v>['Lot', 'nets', 'Disturbs', 'Rain', 'Gin', 'Gakan', 'Shame']</v>
      </c>
      <c r="D155" s="3">
        <v>1.0</v>
      </c>
    </row>
    <row r="156" ht="15.75" customHeight="1">
      <c r="A156" s="1">
        <v>168.0</v>
      </c>
      <c r="B156" s="3" t="s">
        <v>156</v>
      </c>
      <c r="C156" s="3" t="str">
        <f>IFERROR(__xludf.DUMMYFUNCTION("GOOGLETRANSLATE(B156,""id"",""en"")"),"['APK']")</f>
        <v>['APK']</v>
      </c>
      <c r="D156" s="3">
        <v>1.0</v>
      </c>
    </row>
    <row r="157" ht="15.75" customHeight="1">
      <c r="A157" s="1">
        <v>169.0</v>
      </c>
      <c r="B157" s="3" t="s">
        <v>157</v>
      </c>
      <c r="C157" s="3" t="str">
        <f>IFERROR(__xludf.DUMMYFUNCTION("GOOGLETRANSLATE(B157,""id"",""en"")"),"['service', 'fast', 'hope', 'consumer']")</f>
        <v>['service', 'fast', 'hope', 'consumer']</v>
      </c>
      <c r="D157" s="3">
        <v>3.0</v>
      </c>
    </row>
    <row r="158" ht="15.75" customHeight="1">
      <c r="A158" s="1">
        <v>170.0</v>
      </c>
      <c r="B158" s="3" t="s">
        <v>158</v>
      </c>
      <c r="C158" s="3" t="str">
        <f>IFERROR(__xludf.DUMMYFUNCTION("GOOGLETRANSLATE(B158,""id"",""en"")"),"['', 'very']")</f>
        <v>['', 'very']</v>
      </c>
      <c r="D158" s="3">
        <v>5.0</v>
      </c>
    </row>
    <row r="159" ht="15.75" customHeight="1">
      <c r="A159" s="1">
        <v>171.0</v>
      </c>
      <c r="B159" s="3" t="s">
        <v>159</v>
      </c>
      <c r="C159" s="3" t="str">
        <f>IFERROR(__xludf.DUMMYFUNCTION("GOOGLETRANSLATE(B159,""id"",""en"")"),"['Sometimes', 'ask', 'sod', 'failed']")</f>
        <v>['Sometimes', 'ask', 'sod', 'failed']</v>
      </c>
      <c r="D159" s="3">
        <v>3.0</v>
      </c>
    </row>
    <row r="160" ht="15.75" customHeight="1">
      <c r="A160" s="1">
        <v>172.0</v>
      </c>
      <c r="B160" s="3" t="s">
        <v>160</v>
      </c>
      <c r="C160" s="3" t="str">
        <f>IFERROR(__xludf.DUMMYFUNCTION("GOOGLETRANSLATE(B160,""id"",""en"")"),"['Season', 'disturbing', 'already', 'reset', 'times', 'Disturbs', ""]")</f>
        <v>['Season', 'disturbing', 'already', 'reset', 'times', 'Disturbs', "]</v>
      </c>
      <c r="D160" s="3">
        <v>1.0</v>
      </c>
    </row>
    <row r="161" ht="15.75" customHeight="1">
      <c r="A161" s="1">
        <v>173.0</v>
      </c>
      <c r="B161" s="3" t="s">
        <v>161</v>
      </c>
      <c r="C161" s="3" t="str">
        <f>IFERROR(__xludf.DUMMYFUNCTION("GOOGLETRANSLATE(B161,""id"",""en"")"),"['', 'Conter', 'Komplen', 'Action', 'Move', 'Provider']")</f>
        <v>['', 'Conter', 'Komplen', 'Action', 'Move', 'Provider']</v>
      </c>
      <c r="D161" s="3">
        <v>1.0</v>
      </c>
    </row>
    <row r="162" ht="15.75" customHeight="1">
      <c r="A162" s="1">
        <v>174.0</v>
      </c>
      <c r="B162" s="3" t="s">
        <v>162</v>
      </c>
      <c r="C162" s="3" t="str">
        <f>IFERROR(__xludf.DUMMYFUNCTION("GOOGLETRANSLATE(B162,""id"",""en"")"),"['Browsing', 'streaming', 'Not bad', 'smooth', 'play', 'game', 'lag', 'Please', 'level', ""]")</f>
        <v>['Browsing', 'streaming', 'Not bad', 'smooth', 'play', 'game', 'lag', 'Please', 'level', "]</v>
      </c>
      <c r="D162" s="3">
        <v>1.0</v>
      </c>
    </row>
    <row r="163" ht="15.75" customHeight="1">
      <c r="A163" s="1">
        <v>175.0</v>
      </c>
      <c r="B163" s="3" t="s">
        <v>163</v>
      </c>
      <c r="C163" s="3" t="str">
        <f>IFERROR(__xludf.DUMMYFUNCTION("GOOGLETRANSLATE(B163,""id"",""en"")"),"['MUAS', 'Times',' Report ',' Machine ',' Report ',' That ',' Wait ',' Afternoon ',' Technician ',' Online ',' Child ',' Skolah ',' Forced ',' BLI ',' Quota ',' Gomeet ',' Tutor ',' Mapel ',' Yutup ', ""]")</f>
        <v>['MUAS', 'Times',' Report ',' Machine ',' Report ',' That ',' Wait ',' Afternoon ',' Technician ',' Online ',' Child ',' Skolah ',' Forced ',' BLI ',' Quota ',' Gomeet ',' Tutor ',' Mapel ',' Yutup ', "]</v>
      </c>
      <c r="D163" s="3">
        <v>4.0</v>
      </c>
    </row>
    <row r="164" ht="15.75" customHeight="1">
      <c r="A164" s="1">
        <v>177.0</v>
      </c>
      <c r="B164" s="3" t="s">
        <v>164</v>
      </c>
      <c r="C164" s="3" t="str">
        <f>IFERROR(__xludf.DUMMYFUNCTION("GOOGLETRANSLATE(B164,""id"",""en"")"),"['Please', 'good', 'transtv', 'trans', 'already', 'month', 'ugly']")</f>
        <v>['Please', 'good', 'transtv', 'trans', 'already', 'month', 'ugly']</v>
      </c>
      <c r="D164" s="3">
        <v>4.0</v>
      </c>
    </row>
    <row r="165" ht="15.75" customHeight="1">
      <c r="A165" s="1">
        <v>178.0</v>
      </c>
      <c r="B165" s="3" t="s">
        <v>165</v>
      </c>
      <c r="C165" s="3" t="str">
        <f>IFERROR(__xludf.DUMMYFUNCTION("GOOGLETRANSLATE(B165,""id"",""en"")"),"['Feature', 'See', 'Guna', 'Update', '']")</f>
        <v>['Feature', 'See', 'Guna', 'Update', '']</v>
      </c>
      <c r="D165" s="3">
        <v>3.0</v>
      </c>
    </row>
    <row r="166" ht="15.75" customHeight="1">
      <c r="A166" s="1">
        <v>179.0</v>
      </c>
      <c r="B166" s="3" t="s">
        <v>166</v>
      </c>
      <c r="C166" s="3" t="str">
        <f>IFERROR(__xludf.DUMMYFUNCTION("GOOGLETRANSLATE(B166,""id"",""en"")"),"['net', 'internet', 'nyensat', '']")</f>
        <v>['net', 'internet', 'nyensat', '']</v>
      </c>
      <c r="D166" s="3">
        <v>3.0</v>
      </c>
    </row>
    <row r="167" ht="15.75" customHeight="1">
      <c r="A167" s="1">
        <v>180.0</v>
      </c>
      <c r="B167" s="3" t="s">
        <v>167</v>
      </c>
      <c r="C167" s="3" t="str">
        <f>IFERROR(__xludf.DUMMYFUNCTION("GOOGLETRANSLATE(B167,""id"",""en"")"),"['Tide', 'home', 'Registration', 'Yesterday', 'NGK', 'Information', 'Alas',' Task ',' Add ',' Pole ',' Telkom ',' Home ',' pole ',' telkom ',' thank ',' love ']")</f>
        <v>['Tide', 'home', 'Registration', 'Yesterday', 'NGK', 'Information', 'Alas',' Task ',' Add ',' Pole ',' Telkom ',' Home ',' pole ',' telkom ',' thank ',' love ']</v>
      </c>
      <c r="D167" s="3">
        <v>1.0</v>
      </c>
    </row>
    <row r="168" ht="15.75" customHeight="1">
      <c r="A168" s="1">
        <v>181.0</v>
      </c>
      <c r="B168" s="3" t="s">
        <v>168</v>
      </c>
      <c r="C168" s="3" t="str">
        <f>IFERROR(__xludf.DUMMYFUNCTION("GOOGLETRANSLATE(B168,""id"",""en"")"),"['', 'Dowlod', 'Jdi', 'Sya', 'ksi', 'star']")</f>
        <v>['', 'Dowlod', 'Jdi', 'Sya', 'ksi', 'star']</v>
      </c>
      <c r="D168" s="3">
        <v>3.0</v>
      </c>
    </row>
    <row r="169" ht="15.75" customHeight="1">
      <c r="A169" s="1">
        <v>182.0</v>
      </c>
      <c r="B169" s="3" t="s">
        <v>169</v>
      </c>
      <c r="C169" s="3" t="str">
        <f>IFERROR(__xludf.DUMMYFUNCTION("GOOGLETRANSLATE(B169,""id"",""en"")"),"['Region', 'Sedia', '']")</f>
        <v>['Region', 'Sedia', '']</v>
      </c>
      <c r="D169" s="3">
        <v>1.0</v>
      </c>
    </row>
    <row r="170" ht="15.75" customHeight="1">
      <c r="A170" s="1">
        <v>183.0</v>
      </c>
      <c r="B170" s="3" t="s">
        <v>170</v>
      </c>
      <c r="C170" s="3" t="str">
        <f>IFERROR(__xludf.DUMMYFUNCTION("GOOGLETRANSLATE(B170,""id"",""en"")"),"['Pay', 'fast', 'easy', 'net', 'ugly']")</f>
        <v>['Pay', 'fast', 'easy', 'net', 'ugly']</v>
      </c>
      <c r="D170" s="3">
        <v>1.0</v>
      </c>
    </row>
    <row r="171" ht="15.75" customHeight="1">
      <c r="A171" s="1">
        <v>184.0</v>
      </c>
      <c r="B171" s="3" t="s">
        <v>171</v>
      </c>
      <c r="C171" s="3" t="str">
        <f>IFERROR(__xludf.DUMMYFUNCTION("GOOGLETRANSLATE(B171,""id"",""en"")"),"['Report', 'Hand', 'Indihome']")</f>
        <v>['Report', 'Hand', 'Indihome']</v>
      </c>
      <c r="D171" s="3">
        <v>1.0</v>
      </c>
    </row>
    <row r="172" ht="15.75" customHeight="1">
      <c r="A172" s="1">
        <v>186.0</v>
      </c>
      <c r="B172" s="3" t="s">
        <v>172</v>
      </c>
      <c r="C172" s="3" t="str">
        <f>IFERROR(__xludf.DUMMYFUNCTION("GOOGLETRANSLATE(B172,""id"",""en"")"),"['enter', 'pin', 'balance', 'gmn', 'udh', 'fit', 'inserted', 'pin', 'balance', 'please', 'wait', 'just']")</f>
        <v>['enter', 'pin', 'balance', 'gmn', 'udh', 'fit', 'inserted', 'pin', 'balance', 'please', 'wait', 'just']</v>
      </c>
      <c r="D172" s="3">
        <v>1.0</v>
      </c>
    </row>
    <row r="173" ht="15.75" customHeight="1">
      <c r="A173" s="1">
        <v>187.0</v>
      </c>
      <c r="B173" s="3" t="s">
        <v>173</v>
      </c>
      <c r="C173" s="3" t="str">
        <f>IFERROR(__xludf.DUMMYFUNCTION("GOOGLETRANSLATE(B173,""id"",""en"")"),"['Adu', 'wifi', 'miggu', 'bomb', 'action', 'special', 'seka', 'see', 'Review', 'Nila', ""]")</f>
        <v>['Adu', 'wifi', 'miggu', 'bomb', 'action', 'special', 'seka', 'see', 'Review', 'Nila', "]</v>
      </c>
      <c r="D173" s="3">
        <v>1.0</v>
      </c>
    </row>
    <row r="174" ht="15.75" customHeight="1">
      <c r="A174" s="1">
        <v>188.0</v>
      </c>
      <c r="B174" s="3" t="s">
        <v>174</v>
      </c>
      <c r="C174" s="3" t="str">
        <f>IFERROR(__xludf.DUMMYFUNCTION("GOOGLETRANSLATE(B174,""id"",""en"")"),"['Indihome', 'process',' teach ',' ppj ',' safe ',' comfortable ',' entertain ',' rich ',' You ',' tube ',' obstacle ',' broke ',' WiFi ',' road ',' louding ',' just ',' hopefully ',' report ',' nti ',' good ',' finished ',' smooth ',' then ']")</f>
        <v>['Indihome', 'process',' teach ',' ppj ',' safe ',' comfortable ',' entertain ',' rich ',' You ',' tube ',' obstacle ',' broke ',' WiFi ',' road ',' louding ',' just ',' hopefully ',' report ',' nti ',' good ',' finished ',' smooth ',' then ']</v>
      </c>
      <c r="D174" s="3">
        <v>5.0</v>
      </c>
    </row>
    <row r="175" ht="15.75" customHeight="1">
      <c r="A175" s="1">
        <v>189.0</v>
      </c>
      <c r="B175" s="3" t="s">
        <v>175</v>
      </c>
      <c r="C175" s="3" t="str">
        <f>IFERROR(__xludf.DUMMYFUNCTION("GOOGLETRANSLATE(B175,""id"",""en"")"),"['Help', 'level', '']")</f>
        <v>['Help', 'level', '']</v>
      </c>
      <c r="D175" s="3">
        <v>5.0</v>
      </c>
    </row>
    <row r="176" ht="15.75" customHeight="1">
      <c r="A176" s="1">
        <v>190.0</v>
      </c>
      <c r="B176" s="3" t="s">
        <v>176</v>
      </c>
      <c r="C176" s="3" t="str">
        <f>IFERROR(__xludf.DUMMYFUNCTION("GOOGLETRANSLATE(B176,""id"",""en"")"),"['bad', 'no', 'pairs', 'already', 'wait']")</f>
        <v>['bad', 'no', 'pairs', 'already', 'wait']</v>
      </c>
      <c r="D176" s="3">
        <v>1.0</v>
      </c>
    </row>
    <row r="177" ht="15.75" customHeight="1">
      <c r="A177" s="1">
        <v>191.0</v>
      </c>
      <c r="B177" s="3" t="s">
        <v>177</v>
      </c>
      <c r="C177" s="3" t="str">
        <f>IFERROR(__xludf.DUMMYFUNCTION("GOOGLETRANSLATE(B177,""id"",""en"")"),"['', 'entry', 'really', 'makeapps',' light ',' bother ',' kalomo ',' ngaduh ',' kayak ',' jqman ',' speedy ',' clock ',' sort ',' Bonus', 'Free', 'Costs',' Bln ',' ']")</f>
        <v>['', 'entry', 'really', 'makeapps',' light ',' bother ',' kalomo ',' ngaduh ',' kayak ',' jqman ',' speedy ',' clock ',' sort ',' Bonus', 'Free', 'Costs',' Bln ',' ']</v>
      </c>
      <c r="D177" s="3">
        <v>3.0</v>
      </c>
    </row>
    <row r="178" ht="15.75" customHeight="1">
      <c r="A178" s="1">
        <v>192.0</v>
      </c>
      <c r="B178" s="3" t="s">
        <v>178</v>
      </c>
      <c r="C178" s="3" t="str">
        <f>IFERROR(__xludf.DUMMYFUNCTION("GOOGLETRANSLATE(B178,""id"",""en"")"),"['Min', 'ask', 'home', 'wifi', 'what', 'wifi', 'modem', 'kah']")</f>
        <v>['Min', 'ask', 'home', 'wifi', 'what', 'wifi', 'modem', 'kah']</v>
      </c>
      <c r="D178" s="3">
        <v>3.0</v>
      </c>
    </row>
    <row r="179" ht="15.75" customHeight="1">
      <c r="A179" s="1">
        <v>193.0</v>
      </c>
      <c r="B179" s="3" t="s">
        <v>179</v>
      </c>
      <c r="C179" s="3" t="str">
        <f>IFERROR(__xludf.DUMMYFUNCTION("GOOGLETRANSLATE(B179,""id"",""en"")"),"['apk', 'strange', 'complained', 'difficult', 'loading', 'response']")</f>
        <v>['apk', 'strange', 'complained', 'difficult', 'loading', 'response']</v>
      </c>
      <c r="D179" s="3">
        <v>3.0</v>
      </c>
    </row>
    <row r="180" ht="15.75" customHeight="1">
      <c r="A180" s="1">
        <v>194.0</v>
      </c>
      <c r="B180" s="3" t="s">
        <v>180</v>
      </c>
      <c r="C180" s="3" t="str">
        <f>IFERROR(__xludf.DUMMYFUNCTION("GOOGLETRANSLATE(B180,""id"",""en"")"),"['service', 'ugly', 'already', 'Wait', 'month', 'Wait', 'net', 'once', 'already', 'get', 'net', 'data', ' expiration ',' skrng ',' blm ',' clear ',' gunain ',' wifinya ',' huuhh ',' you ',' wifi ',' net ',' home ',' already ',' use ' , 'wifi', '']")</f>
        <v>['service', 'ugly', 'already', 'Wait', 'month', 'Wait', 'net', 'once', 'already', 'get', 'net', 'data', ' expiration ',' skrng ',' blm ',' clear ',' gunain ',' wifinya ',' huuhh ',' you ',' wifi ',' net ',' home ',' already ',' use ' , 'wifi', '']</v>
      </c>
      <c r="D180" s="3">
        <v>1.0</v>
      </c>
    </row>
    <row r="181" ht="15.75" customHeight="1">
      <c r="A181" s="1">
        <v>195.0</v>
      </c>
      <c r="B181" s="3" t="s">
        <v>181</v>
      </c>
      <c r="C181" s="3" t="str">
        <f>IFERROR(__xludf.DUMMYFUNCTION("GOOGLETRANSLATE(B181,""id"",""en"")"),"['TGL', 'MPE', 'Lot']")</f>
        <v>['TGL', 'MPE', 'Lot']</v>
      </c>
      <c r="D181" s="3">
        <v>5.0</v>
      </c>
    </row>
    <row r="182" ht="15.75" customHeight="1">
      <c r="A182" s="1">
        <v>196.0</v>
      </c>
      <c r="B182" s="3" t="s">
        <v>182</v>
      </c>
      <c r="C182" s="3" t="str">
        <f>IFERROR(__xludf.DUMMYFUNCTION("GOOGLETRANSLATE(B182,""id"",""en"")"),"['deposit', 'visits', 'that's', 'deposit', 'deposit', 'mandate']")</f>
        <v>['deposit', 'visits', 'that's', 'deposit', 'deposit', 'mandate']</v>
      </c>
      <c r="D182" s="3">
        <v>1.0</v>
      </c>
    </row>
    <row r="183" ht="15.75" customHeight="1">
      <c r="A183" s="1">
        <v>198.0</v>
      </c>
      <c r="B183" s="3" t="s">
        <v>183</v>
      </c>
      <c r="C183" s="3" t="str">
        <f>IFERROR(__xludf.DUMMYFUNCTION("GOOGLETRANSLATE(B183,""id"",""en"")"),"['', 'satisfied', 'use', 'service', 'Indihome', 'what', 'area', '']")</f>
        <v>['', 'satisfied', 'use', 'service', 'Indihome', 'what', 'area', '']</v>
      </c>
      <c r="D183" s="3">
        <v>1.0</v>
      </c>
    </row>
    <row r="184" ht="15.75" customHeight="1">
      <c r="A184" s="1">
        <v>199.0</v>
      </c>
      <c r="B184" s="3" t="s">
        <v>184</v>
      </c>
      <c r="C184" s="3" t="str">
        <f>IFERROR(__xludf.DUMMYFUNCTION("GOOGLETRANSLATE(B184,""id"",""en"")"),"['Speed', 'wifi', 'ASA', 'DUNURUNIN', 'PDHL', 'Bru', 'Pay', 'Severe', 'Gabisa', 'Dipake', 'Udh', 'Complement', ' HR ',' Tangfant ',' GTU ',' GTU ',' SMPE ',' now ',' Gabisa ',' Gin ',' Gin ',' Tide ',' Indihome ',' Raying ',' Severe ' , 'Hahanjing']")</f>
        <v>['Speed', 'wifi', 'ASA', 'DUNURUNIN', 'PDHL', 'Bru', 'Pay', 'Severe', 'Gabisa', 'Dipake', 'Udh', 'Complement', ' HR ',' Tangfant ',' GTU ',' GTU ',' SMPE ',' now ',' Gabisa ',' Gin ',' Gin ',' Tide ',' Indihome ',' Raying ',' Severe ' , 'Hahanjing']</v>
      </c>
      <c r="D184" s="3">
        <v>1.0</v>
      </c>
    </row>
    <row r="185" ht="15.75" customHeight="1">
      <c r="A185" s="1">
        <v>200.0</v>
      </c>
      <c r="B185" s="3" t="s">
        <v>185</v>
      </c>
      <c r="C185" s="3" t="str">
        <f>IFERROR(__xludf.DUMMYFUNCTION("GOOGLETRANSLATE(B185,""id"",""en"")"),"['Lot']")</f>
        <v>['Lot']</v>
      </c>
      <c r="D185" s="3">
        <v>1.0</v>
      </c>
    </row>
    <row r="186" ht="15.75" customHeight="1">
      <c r="A186" s="1">
        <v>201.0</v>
      </c>
      <c r="B186" s="3" t="s">
        <v>186</v>
      </c>
      <c r="C186" s="3" t="str">
        <f>IFERROR(__xludf.DUMMYFUNCTION("GOOGLETRANSLATE(B186,""id"",""en"")"),"['multifunction']")</f>
        <v>['multifunction']</v>
      </c>
      <c r="D186" s="3">
        <v>5.0</v>
      </c>
    </row>
    <row r="187" ht="15.75" customHeight="1">
      <c r="A187" s="1">
        <v>202.0</v>
      </c>
      <c r="B187" s="3" t="s">
        <v>187</v>
      </c>
      <c r="C187" s="3" t="str">
        <f>IFERROR(__xludf.DUMMYFUNCTION("GOOGLETRANSLATE(B187,""id"",""en"")"),"['Yesterday', 'Deer', 'Signal', 'Los', '']")</f>
        <v>['Yesterday', 'Deer', 'Signal', 'Los', '']</v>
      </c>
      <c r="D187" s="3">
        <v>3.0</v>
      </c>
    </row>
    <row r="188" ht="15.75" customHeight="1">
      <c r="A188" s="1">
        <v>204.0</v>
      </c>
      <c r="B188" s="3" t="s">
        <v>188</v>
      </c>
      <c r="C188" s="3" t="str">
        <f>IFERROR(__xludf.DUMMYFUNCTION("GOOGLETRANSLATE(B188,""id"",""en"")"),"['Internet', 'down', 'disappointed', 'Bangai', 'available', 'net', 'internet', 'late', 'pay', 'fine', 'already', 'pay', ' internet ',' lot ',' poor ',' slow ',' response ',' told ',' internet ',' ngak ',' strong ',' useryan ',' home ', ""]")</f>
        <v>['Internet', 'down', 'disappointed', 'Bangai', 'available', 'net', 'internet', 'late', 'pay', 'fine', 'already', 'pay', ' internet ',' lot ',' poor ',' slow ',' response ',' told ',' internet ',' ngak ',' strong ',' useryan ',' home ', "]</v>
      </c>
      <c r="D188" s="3">
        <v>1.0</v>
      </c>
    </row>
    <row r="189" ht="15.75" customHeight="1">
      <c r="A189" s="1">
        <v>205.0</v>
      </c>
      <c r="B189" s="3" t="s">
        <v>189</v>
      </c>
      <c r="C189" s="3" t="str">
        <f>IFERROR(__xludf.DUMMYFUNCTION("GOOGLETRANSLATE(B189,""id"",""en"")"),"['signal', 'ugly', 'times', 'indihome', 'please', 'good']")</f>
        <v>['signal', 'ugly', 'times', 'indihome', 'please', 'good']</v>
      </c>
      <c r="D189" s="3">
        <v>1.0</v>
      </c>
    </row>
    <row r="190" ht="15.75" customHeight="1">
      <c r="A190" s="1">
        <v>206.0</v>
      </c>
      <c r="B190" s="3" t="s">
        <v>190</v>
      </c>
      <c r="C190" s="3" t="str">
        <f>IFERROR(__xludf.DUMMYFUNCTION("GOOGLETRANSLATE(B190,""id"",""en"")"),"['net', 'stable', 'bangett', 'sahump', 'until', 'download', 'kbs', 'toling', 'good', 'stable', 'indihome']")</f>
        <v>['net', 'stable', 'bangett', 'sahump', 'until', 'download', 'kbs', 'toling', 'good', 'stable', 'indihome']</v>
      </c>
      <c r="D190" s="3">
        <v>1.0</v>
      </c>
    </row>
    <row r="191" ht="15.75" customHeight="1">
      <c r="A191" s="1">
        <v>207.0</v>
      </c>
      <c r="B191" s="3" t="s">
        <v>191</v>
      </c>
      <c r="C191" s="3" t="str">
        <f>IFERROR(__xludf.DUMMYFUNCTION("GOOGLETRANSLATE(B191,""id"",""en"")"),"['ugly', 'application', 'response', 'direct', 'hyphen', 'team', 'telkom', 'robot', 'info', 'disturbing', 'slow', 'responsive', ' Phone ',' Eastery ',' Delete ',' Application ',' Jan ',' Enter ',' Login ',' Application ',' Function ',' ugly ']")</f>
        <v>['ugly', 'application', 'response', 'direct', 'hyphen', 'team', 'telkom', 'robot', 'info', 'disturbing', 'slow', 'responsive', ' Phone ',' Eastery ',' Delete ',' Application ',' Jan ',' Enter ',' Login ',' Application ',' Function ',' ugly ']</v>
      </c>
      <c r="D191" s="3">
        <v>1.0</v>
      </c>
    </row>
    <row r="192" ht="15.75" customHeight="1">
      <c r="A192" s="1">
        <v>208.0</v>
      </c>
      <c r="B192" s="3" t="s">
        <v>192</v>
      </c>
      <c r="C192" s="3" t="str">
        <f>IFERROR(__xludf.DUMMYFUNCTION("GOOGLETRANSLATE(B192,""id"",""en"")"),"['Tide', 'WiFi', 'MB', 'Test', 'Fast', 'MB', 'Crazyaaaaa']")</f>
        <v>['Tide', 'WiFi', 'MB', 'Test', 'Fast', 'MB', 'Crazyaaaaa']</v>
      </c>
      <c r="D192" s="3">
        <v>1.0</v>
      </c>
    </row>
    <row r="193" ht="15.75" customHeight="1">
      <c r="A193" s="1">
        <v>209.0</v>
      </c>
      <c r="B193" s="3" t="s">
        <v>193</v>
      </c>
      <c r="C193" s="3" t="str">
        <f>IFERROR(__xludf.DUMMYFUNCTION("GOOGLETRANSLATE(B193,""id"",""en"")"),"['lag', 'Mulu']")</f>
        <v>['lag', 'Mulu']</v>
      </c>
      <c r="D193" s="3">
        <v>1.0</v>
      </c>
    </row>
    <row r="194" ht="15.75" customHeight="1">
      <c r="A194" s="1">
        <v>210.0</v>
      </c>
      <c r="B194" s="3" t="s">
        <v>194</v>
      </c>
      <c r="C194" s="3" t="str">
        <f>IFERROR(__xludf.DUMMYFUNCTION("GOOGLETRANSLATE(B194,""id"",""en"")"),"['cave', 'pay', 'routine', 'barter', 'use', 'leaves',' slow ',' buffering ',' use ',' ber ',' fast ',' Mbps', ' Bener ',' intention ',' eat ',' use ',' money ',' orng ',' doang ',' boss', 'cave', 'pull out', 'use', 'serve', 'situ' , 'Bener', 'people', 'di"&amp;"lapidated', 'dilapidated', 'take care', 'nets', 'cave', 'bally', 'apes', 'bankrupt']")</f>
        <v>['cave', 'pay', 'routine', 'barter', 'use', 'leaves',' slow ',' buffering ',' use ',' ber ',' fast ',' Mbps', ' Bener ',' intention ',' eat ',' use ',' money ',' orng ',' doang ',' boss', 'cave', 'pull out', 'use', 'serve', 'situ' , 'Bener', 'people', 'dilapidated', 'dilapidated', 'take care', 'nets', 'cave', 'bally', 'apes', 'bankrupt']</v>
      </c>
      <c r="D194" s="3">
        <v>1.0</v>
      </c>
    </row>
    <row r="195" ht="15.75" customHeight="1">
      <c r="A195" s="1">
        <v>211.0</v>
      </c>
      <c r="B195" s="3" t="s">
        <v>195</v>
      </c>
      <c r="C195" s="3" t="str">
        <f>IFERROR(__xludf.DUMMYFUNCTION("GOOGLETRANSLATE(B195,""id"",""en"")"),"['GMN', 'Niehhhh', 'Selek', 'Very', 'High School', 'Package', 'Disappointed']")</f>
        <v>['GMN', 'Niehhhh', 'Selek', 'Very', 'High School', 'Package', 'Disappointed']</v>
      </c>
      <c r="D195" s="3">
        <v>1.0</v>
      </c>
    </row>
    <row r="196" ht="15.75" customHeight="1">
      <c r="A196" s="1">
        <v>212.0</v>
      </c>
      <c r="B196" s="3" t="s">
        <v>196</v>
      </c>
      <c r="C196" s="3" t="str">
        <f>IFERROR(__xludf.DUMMYFUNCTION("GOOGLETRANSLATE(B196,""id"",""en"")"),"['Disappointed', 'kmren', 'TLP', 'bargain', 'added', 'Mbps',' fast ',' net ',' mah ',' loading ',' MLU ',' GMN ',' "", 'Please', 'Donk', 'Response', 'Season', 'Neh']")</f>
        <v>['Disappointed', 'kmren', 'TLP', 'bargain', 'added', 'Mbps',' fast ',' net ',' mah ',' loading ',' MLU ',' GMN ',' ", 'Please', 'Donk', 'Response', 'Season', 'Neh']</v>
      </c>
      <c r="D196" s="3">
        <v>1.0</v>
      </c>
    </row>
    <row r="197" ht="15.75" customHeight="1">
      <c r="A197" s="1">
        <v>214.0</v>
      </c>
      <c r="B197" s="3" t="s">
        <v>197</v>
      </c>
      <c r="C197" s="3" t="str">
        <f>IFERROR(__xludf.DUMMYFUNCTION("GOOGLETRANSLATE(B197,""id"",""en"")"),"['Indihome', 'Lot', 'Date', 'January', 'Date', 'Lot']")</f>
        <v>['Indihome', 'Lot', 'Date', 'January', 'Date', 'Lot']</v>
      </c>
      <c r="D197" s="3">
        <v>1.0</v>
      </c>
    </row>
    <row r="198" ht="15.75" customHeight="1">
      <c r="A198" s="1">
        <v>215.0</v>
      </c>
      <c r="B198" s="3" t="s">
        <v>198</v>
      </c>
      <c r="C198" s="3" t="str">
        <f>IFERROR(__xludf.DUMMYFUNCTION("GOOGLETRANSLATE(B198,""id"",""en"")"),"['Please', 'Addin', 'Add', 'Disney', 'Hotstar', 'Forgot', 'Cut', 'Price', 'Price', 'Normal', ""]")</f>
        <v>['Please', 'Addin', 'Add', 'Disney', 'Hotstar', 'Forgot', 'Cut', 'Price', 'Price', 'Normal', "]</v>
      </c>
      <c r="D198" s="3">
        <v>4.0</v>
      </c>
    </row>
    <row r="199" ht="15.75" customHeight="1">
      <c r="A199" s="1">
        <v>216.0</v>
      </c>
      <c r="B199" s="3" t="s">
        <v>199</v>
      </c>
      <c r="C199" s="3" t="str">
        <f>IFERROR(__xludf.DUMMYFUNCTION("GOOGLETRANSLATE(B199,""id"",""en"")"),"['Good', '']")</f>
        <v>['Good', '']</v>
      </c>
      <c r="D199" s="3">
        <v>5.0</v>
      </c>
    </row>
    <row r="200" ht="15.75" customHeight="1">
      <c r="A200" s="1">
        <v>217.0</v>
      </c>
      <c r="B200" s="3" t="s">
        <v>200</v>
      </c>
      <c r="C200" s="3" t="str">
        <f>IFERROR(__xludf.DUMMYFUNCTION("GOOGLETRANSLATE(B200,""id"",""en"")"),"['Original', 'indikon', 'slow', 'Season', 'getting', 'mentally', 'gegara', 'slow']")</f>
        <v>['Original', 'indikon', 'slow', 'Season', 'getting', 'mentally', 'gegara', 'slow']</v>
      </c>
      <c r="D200" s="3">
        <v>1.0</v>
      </c>
    </row>
    <row r="201" ht="15.75" customHeight="1">
      <c r="A201" s="1">
        <v>219.0</v>
      </c>
      <c r="B201" s="3" t="s">
        <v>201</v>
      </c>
      <c r="C201" s="3" t="str">
        <f>IFERROR(__xludf.DUMMYFUNCTION("GOOGLETRANSLATE(B201,""id"",""en"")"),"['like']")</f>
        <v>['like']</v>
      </c>
      <c r="D201" s="3">
        <v>4.0</v>
      </c>
    </row>
    <row r="202" ht="15.75" customHeight="1">
      <c r="A202" s="1">
        <v>220.0</v>
      </c>
      <c r="B202" s="3" t="s">
        <v>202</v>
      </c>
      <c r="C202" s="3" t="str">
        <f>IFERROR(__xludf.DUMMYFUNCTION("GOOGLETRANSLATE(B202,""id"",""en"")"),"['garbage', 'garbage', 'net', 'garbage']")</f>
        <v>['garbage', 'garbage', 'net', 'garbage']</v>
      </c>
      <c r="D202" s="3">
        <v>1.0</v>
      </c>
    </row>
    <row r="203" ht="15.75" customHeight="1">
      <c r="A203" s="1">
        <v>221.0</v>
      </c>
      <c r="B203" s="3" t="s">
        <v>203</v>
      </c>
      <c r="C203" s="3" t="str">
        <f>IFERROR(__xludf.DUMMYFUNCTION("GOOGLETRANSLATE(B203,""id"",""en"")"),"['Thank you', 'Indihome', 'Pay', 'expensive', 'FUP', 'WIFI', 'EMG', 'price', 'Mbps',' Udh ',' expensive ',' really ',' Dipakein ',' FUP ',' Touches', 'Limit', 'Blom', 'Udh', 'Lot', ""]")</f>
        <v>['Thank you', 'Indihome', 'Pay', 'expensive', 'FUP', 'WIFI', 'EMG', 'price', 'Mbps',' Udh ',' expensive ',' really ',' Dipakein ',' FUP ',' Touches', 'Limit', 'Blom', 'Udh', 'Lot', "]</v>
      </c>
      <c r="D203" s="3">
        <v>1.0</v>
      </c>
    </row>
    <row r="204" ht="15.75" customHeight="1">
      <c r="A204" s="1">
        <v>222.0</v>
      </c>
      <c r="B204" s="3" t="s">
        <v>204</v>
      </c>
      <c r="C204" s="3" t="str">
        <f>IFERROR(__xludf.DUMMYFUNCTION("GOOGLETRANSLATE(B204,""id"",""en"")"),"['Disappointed', 'Week', 'Connection', 'Internet', 'Report', 'Call', 'Center', 'Number', 'Office', 'Branch', 'Slow', 'Hand', ' Report ',' Week ',' Change ',' Golir ',' Pay ',' Late ',' Late ',' Connection ',' Internet ',' Disconnect ',' Golir ',' complain"&amp;"s', 'obstacles' , 'response', 'slow', 'estimation', 'clock', 'clock', '']")</f>
        <v>['Disappointed', 'Week', 'Connection', 'Internet', 'Report', 'Call', 'Center', 'Number', 'Office', 'Branch', 'Slow', 'Hand', ' Report ',' Week ',' Change ',' Golir ',' Pay ',' Late ',' Late ',' Connection ',' Internet ',' Disconnect ',' Golir ',' complains', 'obstacles' , 'response', 'slow', 'estimation', 'clock', 'clock', '']</v>
      </c>
      <c r="D204" s="3">
        <v>1.0</v>
      </c>
    </row>
    <row r="205" ht="15.75" customHeight="1">
      <c r="A205" s="1">
        <v>223.0</v>
      </c>
      <c r="B205" s="3" t="s">
        <v>205</v>
      </c>
      <c r="C205" s="3" t="str">
        <f>IFERROR(__xludf.DUMMYFUNCTION("GOOGLETRANSLATE(B205,""id"",""en"")"),"['Repair', 'Good', 'Severe', 'right', 'Open', 'APK', 'Myindihome', 'Sometimes',' Ter ',' Restart ',' Severe ',' Click ',' The menu ',' ADD ',' Sometimes', 'Nge', 'Freezee', '']")</f>
        <v>['Repair', 'Good', 'Severe', 'right', 'Open', 'APK', 'Myindihome', 'Sometimes',' Ter ',' Restart ',' Severe ',' Click ',' The menu ',' ADD ',' Sometimes', 'Nge', 'Freezee', '']</v>
      </c>
      <c r="D205" s="3">
        <v>3.0</v>
      </c>
    </row>
    <row r="206" ht="15.75" customHeight="1">
      <c r="A206" s="1">
        <v>224.0</v>
      </c>
      <c r="B206" s="3" t="s">
        <v>206</v>
      </c>
      <c r="C206" s="3" t="str">
        <f>IFERROR(__xludf.DUMMYFUNCTION("GOOGLETRANSLATE(B206,""id"",""en"")"),"['Severe', 'Indihome', 'already', 'net', 'lot', 'pay', 'then', 'confirm', 'right', 'pay', 'deposit', 'uqng', ' guarantee ',' Pasau ',' Disconnect ',' Pay ',' Blan ',' Dlu ',' Rb ',' Tempok ',' Cman ',' use ',' think ',' dlu ',' BIAT ' , 'Install', 'Indiho"&amp;"me', '']")</f>
        <v>['Severe', 'Indihome', 'already', 'net', 'lot', 'pay', 'then', 'confirm', 'right', 'pay', 'deposit', 'uqng', ' guarantee ',' Pasau ',' Disconnect ',' Pay ',' Blan ',' Dlu ',' Rb ',' Tempok ',' Cman ',' use ',' think ',' dlu ',' BIAT ' , 'Install', 'Indihome', '']</v>
      </c>
      <c r="D206" s="3">
        <v>1.0</v>
      </c>
    </row>
    <row r="207" ht="15.75" customHeight="1">
      <c r="A207" s="1">
        <v>225.0</v>
      </c>
      <c r="B207" s="3" t="s">
        <v>207</v>
      </c>
      <c r="C207" s="3" t="str">
        <f>IFERROR(__xludf.DUMMYFUNCTION("GOOGLETRANSLATE(B207,""id"",""en"")"),"['Mulu']")</f>
        <v>['Mulu']</v>
      </c>
      <c r="D207" s="3">
        <v>1.0</v>
      </c>
    </row>
    <row r="208" ht="15.75" customHeight="1">
      <c r="A208" s="1">
        <v>226.0</v>
      </c>
      <c r="B208" s="3" t="s">
        <v>208</v>
      </c>
      <c r="C208" s="3" t="str">
        <f>IFERROR(__xludf.DUMMYFUNCTION("GOOGLETRANSLATE(B208,""id"",""en"")"),"['service', 'bad', 'signal', 'severe']")</f>
        <v>['service', 'bad', 'signal', 'severe']</v>
      </c>
      <c r="D208" s="3">
        <v>1.0</v>
      </c>
    </row>
    <row r="209" ht="15.75" customHeight="1">
      <c r="A209" s="1">
        <v>227.0</v>
      </c>
      <c r="B209" s="3" t="s">
        <v>209</v>
      </c>
      <c r="C209" s="3" t="str">
        <f>IFERROR(__xludf.DUMMYFUNCTION("GOOGLETRANSLATE(B209,""id"",""en"")"),"['Leet', 'Severe']")</f>
        <v>['Leet', 'Severe']</v>
      </c>
      <c r="D209" s="3">
        <v>1.0</v>
      </c>
    </row>
    <row r="210" ht="15.75" customHeight="1">
      <c r="A210" s="1">
        <v>229.0</v>
      </c>
      <c r="B210" s="3" t="s">
        <v>210</v>
      </c>
      <c r="C210" s="3" t="str">
        <f>IFERROR(__xludf.DUMMYFUNCTION("GOOGLETRANSLATE(B210,""id"",""en"")"),"['signal', 'good', 'tetep', 'difficult', 'access',' application ',' wifinya ',' super ',' lot ',' change ',' data ',' cellular ',' Pay ',' tags', 'guarantee', 'fast', 'signal', 'difficult', 'access',' please ',' level ',' easy ',' access', 'apk', 'easy' ,"&amp;" 'Pay', 'tagih', '']")</f>
        <v>['signal', 'good', 'tetep', 'difficult', 'access',' application ',' wifinya ',' super ',' lot ',' change ',' data ',' cellular ',' Pay ',' tags', 'guarantee', 'fast', 'signal', 'difficult', 'access',' please ',' level ',' easy ',' access', 'apk', 'easy' , 'Pay', 'tagih', '']</v>
      </c>
      <c r="D210" s="3">
        <v>2.0</v>
      </c>
    </row>
    <row r="211" ht="15.75" customHeight="1">
      <c r="A211" s="1">
        <v>230.0</v>
      </c>
      <c r="B211" s="3" t="s">
        <v>211</v>
      </c>
      <c r="C211" s="3" t="str">
        <f>IFERROR(__xludf.DUMMYFUNCTION("GOOGLETRANSLATE(B211,""id"",""en"")"),"['application', 'idiot', 'login', 'verification', 'difficult']")</f>
        <v>['application', 'idiot', 'login', 'verification', 'difficult']</v>
      </c>
      <c r="D211" s="3">
        <v>1.0</v>
      </c>
    </row>
    <row r="212" ht="15.75" customHeight="1">
      <c r="A212" s="1">
        <v>231.0</v>
      </c>
      <c r="B212" s="3" t="s">
        <v>212</v>
      </c>
      <c r="C212" s="3" t="str">
        <f>IFERROR(__xludf.DUMMYFUNCTION("GOOGLETRANSLATE(B212,""id"",""en"")"),"['application', 'open', 'siii']")</f>
        <v>['application', 'open', 'siii']</v>
      </c>
      <c r="D212" s="3">
        <v>1.0</v>
      </c>
    </row>
    <row r="213" ht="15.75" customHeight="1">
      <c r="A213" s="1">
        <v>232.0</v>
      </c>
      <c r="B213" s="3" t="s">
        <v>213</v>
      </c>
      <c r="C213" s="3" t="str">
        <f>IFERROR(__xludf.DUMMYFUNCTION("GOOGLETRANSLATE(B213,""id"",""en"")"),"['net', 'Kenceng', 'Lot', 'Severe', 'Fix', 'Recommendation', 'People', 'Indihome', 'Cave', 'Proud', 'Invite', 'People', ' Install ',' Indihome ',' Raying ']")</f>
        <v>['net', 'Kenceng', 'Lot', 'Severe', 'Fix', 'Recommendation', 'People', 'Indihome', 'Cave', 'Proud', 'Invite', 'People', ' Install ',' Indihome ',' Raying ']</v>
      </c>
      <c r="D213" s="3">
        <v>1.0</v>
      </c>
    </row>
    <row r="214" ht="15.75" customHeight="1">
      <c r="A214" s="1">
        <v>233.0</v>
      </c>
      <c r="B214" s="3" t="s">
        <v>214</v>
      </c>
      <c r="C214" s="3" t="str">
        <f>IFERROR(__xludf.DUMMYFUNCTION("GOOGLETRANSLATE(B214,""id"",""en"")"),"['service', 'fast', 'good']")</f>
        <v>['service', 'fast', 'good']</v>
      </c>
      <c r="D214" s="3">
        <v>5.0</v>
      </c>
    </row>
    <row r="215" ht="15.75" customHeight="1">
      <c r="A215" s="1">
        <v>234.0</v>
      </c>
      <c r="B215" s="3" t="s">
        <v>215</v>
      </c>
      <c r="C215" s="3" t="str">
        <f>IFERROR(__xludf.DUMMYFUNCTION("GOOGLETRANSLATE(B215,""id"",""en"")"),"['Log', 'difficult', 'really', '']")</f>
        <v>['Log', 'difficult', 'really', '']</v>
      </c>
      <c r="D215" s="3">
        <v>1.0</v>
      </c>
    </row>
    <row r="216" ht="15.75" customHeight="1">
      <c r="A216" s="1">
        <v>235.0</v>
      </c>
      <c r="B216" s="3" t="s">
        <v>216</v>
      </c>
      <c r="C216" s="3" t="str">
        <f>IFERROR(__xludf.DUMMYFUNCTION("GOOGLETRANSLATE(B216,""id"",""en"")"),"['open', 'min', 'told', 'registration', 'reset', 'number', 'already', 'record', 'according to', 'use', 'number', 'list', ' Login ',' told ',' Registration ',' reset ',' Sorry ',' Star ',' Sinar ',' just ', ""]")</f>
        <v>['open', 'min', 'told', 'registration', 'reset', 'number', 'already', 'record', 'according to', 'use', 'number', 'list', ' Login ',' told ',' Registration ',' reset ',' Sorry ',' Star ',' Sinar ',' just ', "]</v>
      </c>
      <c r="D216" s="3">
        <v>1.0</v>
      </c>
    </row>
    <row r="217" ht="15.75" customHeight="1">
      <c r="A217" s="1">
        <v>236.0</v>
      </c>
      <c r="B217" s="3" t="s">
        <v>217</v>
      </c>
      <c r="C217" s="3" t="str">
        <f>IFERROR(__xludf.DUMMYFUNCTION("GOOGLETRANSLATE(B217,""id"",""en"")"),"['fast', 'responsive', 'service', 'friendly', 'meet', 'tele']")</f>
        <v>['fast', 'responsive', 'service', 'friendly', 'meet', 'tele']</v>
      </c>
      <c r="D217" s="3">
        <v>5.0</v>
      </c>
    </row>
    <row r="218" ht="15.75" customHeight="1">
      <c r="A218" s="1">
        <v>237.0</v>
      </c>
      <c r="B218" s="3" t="s">
        <v>218</v>
      </c>
      <c r="C218" s="3" t="str">
        <f>IFERROR(__xludf.DUMMYFUNCTION("GOOGLETRANSLATE(B218,""id"",""en"")"),"['poor', 'Tamh', 'there', 'Network', 'Tamh', 'Lot', 'Ngegame', 'Lola']")</f>
        <v>['poor', 'Tamh', 'there', 'Network', 'Tamh', 'Lot', 'Ngegame', 'Lola']</v>
      </c>
      <c r="D218" s="3">
        <v>1.0</v>
      </c>
    </row>
    <row r="219" ht="15.75" customHeight="1">
      <c r="A219" s="1">
        <v>238.0</v>
      </c>
      <c r="B219" s="3" t="s">
        <v>219</v>
      </c>
      <c r="C219" s="3" t="str">
        <f>IFERROR(__xludf.DUMMYFUNCTION("GOOGLETRANSLATE(B219,""id"",""en"")"),"['Change', 'star', 'star', 'yaa', 'fight', 'hand', 'fast', 'task', 'thank you', 'bnyak', 'indihome', '']")</f>
        <v>['Change', 'star', 'star', 'yaa', 'fight', 'hand', 'fast', 'task', 'thank you', 'bnyak', 'indihome', '']</v>
      </c>
      <c r="D219" s="3">
        <v>5.0</v>
      </c>
    </row>
    <row r="220" ht="15.75" customHeight="1">
      <c r="A220" s="1">
        <v>239.0</v>
      </c>
      <c r="B220" s="3" t="s">
        <v>220</v>
      </c>
      <c r="C220" s="3" t="str">
        <f>IFERROR(__xludf.DUMMYFUNCTION("GOOGLETRANSLATE(B220,""id"",""en"")"),"['Equek', 'limit', 'fup', 'indihome', 'application']")</f>
        <v>['Equek', 'limit', 'fup', 'indihome', 'application']</v>
      </c>
      <c r="D220" s="3">
        <v>5.0</v>
      </c>
    </row>
    <row r="221" ht="15.75" customHeight="1">
      <c r="A221" s="1">
        <v>240.0</v>
      </c>
      <c r="B221" s="3" t="s">
        <v>221</v>
      </c>
      <c r="C221" s="3" t="str">
        <f>IFERROR(__xludf.DUMMYFUNCTION("GOOGLETRANSLATE(B221,""id"",""en"")"),"['poko', 'disappointed', 'Cape', 'confused', 'description', 'service', 'indihome', '']")</f>
        <v>['poko', 'disappointed', 'Cape', 'confused', 'description', 'service', 'indihome', '']</v>
      </c>
      <c r="D221" s="3">
        <v>1.0</v>
      </c>
    </row>
    <row r="222" ht="15.75" customHeight="1">
      <c r="A222" s="1">
        <v>241.0</v>
      </c>
      <c r="B222" s="3" t="s">
        <v>222</v>
      </c>
      <c r="C222" s="3" t="str">
        <f>IFERROR(__xludf.DUMMYFUNCTION("GOOGLETRANSLATE(B222,""id"",""en"")"),"['Severe', 'mAh', 'application', 'connects', 'connected', 'internet', 'wifi', 'indihome', 'please', 'good']")</f>
        <v>['Severe', 'mAh', 'application', 'connects', 'connected', 'internet', 'wifi', 'indihome', 'please', 'good']</v>
      </c>
      <c r="D222" s="3">
        <v>2.0</v>
      </c>
    </row>
    <row r="223" ht="15.75" customHeight="1">
      <c r="A223" s="1">
        <v>242.0</v>
      </c>
      <c r="B223" s="3" t="s">
        <v>223</v>
      </c>
      <c r="C223" s="3" t="str">
        <f>IFERROR(__xludf.DUMMYFUNCTION("GOOGLETRANSLATE(B223,""id"",""en"")"),"['wifi', 'lot', 'net', 'parahh', 'service', 'motion', 'fast', 'top', 'already', 'telephone', 'relax', 'me', ' Masang ',' wifi ',' just ',' Maenin ',' wifi ',' Doang ',' blame ',' Matiin ',' just ',' Maenin ',' already ',' bored ',' make ' , 'WiFi', 'Indih"&amp;"ome', 'Mending', 'Make', 'Data', 'Update', 'Status',' Lot ',' Update ',' Status', 'Use', 'Data', ' cheap ',' really ',' lohh ',' smooth ',' make ',' wifi ',' update ',' funny ',' wifi ']")</f>
        <v>['wifi', 'lot', 'net', 'parahh', 'service', 'motion', 'fast', 'top', 'already', 'telephone', 'relax', 'me', ' Masang ',' wifi ',' just ',' Maenin ',' wifi ',' Doang ',' blame ',' Matiin ',' just ',' Maenin ',' already ',' bored ',' make ' , 'WiFi', 'Indihome', 'Mending', 'Make', 'Data', 'Update', 'Status',' Lot ',' Update ',' Status', 'Use', 'Data', ' cheap ',' really ',' lohh ',' smooth ',' make ',' wifi ',' update ',' funny ',' wifi ']</v>
      </c>
      <c r="D223" s="3">
        <v>1.0</v>
      </c>
    </row>
    <row r="224" ht="15.75" customHeight="1">
      <c r="A224" s="1">
        <v>243.0</v>
      </c>
      <c r="B224" s="3" t="s">
        <v>224</v>
      </c>
      <c r="C224" s="3" t="str">
        <f>IFERROR(__xludf.DUMMYFUNCTION("GOOGLETRANSLATE(B224,""id"",""en"")"),"['heavy', 'lemootttt', '']")</f>
        <v>['heavy', 'lemootttt', '']</v>
      </c>
      <c r="D224" s="3">
        <v>2.0</v>
      </c>
    </row>
    <row r="225" ht="15.75" customHeight="1">
      <c r="A225" s="1">
        <v>244.0</v>
      </c>
      <c r="B225" s="3" t="s">
        <v>225</v>
      </c>
      <c r="C225" s="3" t="str">
        <f>IFERROR(__xludf.DUMMYFUNCTION("GOOGLETRANSLATE(B225,""id"",""en"")"),"['Pay', 'tags',' ehh ',' internet ',' isolir ',' yaa ',' just ',' fast ',' mbps', 'buffer', 'mding', 'mbps',' Mohob ',' level ',' service ',' Satisfied ',' Subscribe ',' Fast ',' Sua ',' Dngan ',' Package ',' Select ', ""]")</f>
        <v>['Pay', 'tags',' ehh ',' internet ',' isolir ',' yaa ',' just ',' fast ',' mbps', 'buffer', 'mding', 'mbps',' Mohob ',' level ',' service ',' Satisfied ',' Subscribe ',' Fast ',' Sua ',' Dngan ',' Package ',' Select ', "]</v>
      </c>
      <c r="D225" s="3">
        <v>1.0</v>
      </c>
    </row>
    <row r="226" ht="15.75" customHeight="1">
      <c r="A226" s="1">
        <v>245.0</v>
      </c>
      <c r="B226" s="3" t="s">
        <v>226</v>
      </c>
      <c r="C226" s="3" t="str">
        <f>IFERROR(__xludf.DUMMYFUNCTION("GOOGLETRANSLATE(B226,""id"",""en"")"),"['Indihome', '']")</f>
        <v>['Indihome', '']</v>
      </c>
      <c r="D226" s="3">
        <v>1.0</v>
      </c>
    </row>
    <row r="227" ht="15.75" customHeight="1">
      <c r="A227" s="1">
        <v>246.0</v>
      </c>
      <c r="B227" s="3" t="s">
        <v>227</v>
      </c>
      <c r="C227" s="3" t="str">
        <f>IFERROR(__xludf.DUMMYFUNCTION("GOOGLETRANSLATE(B227,""id"",""en"")"),"['Net', 'ugly', 'bad', 'disappointed', 'pay', 'yes', 'lot', 'really']")</f>
        <v>['Net', 'ugly', 'bad', 'disappointed', 'pay', 'yes', 'lot', 'really']</v>
      </c>
      <c r="D227" s="3">
        <v>1.0</v>
      </c>
    </row>
    <row r="228" ht="15.75" customHeight="1">
      <c r="A228" s="1">
        <v>247.0</v>
      </c>
      <c r="B228" s="3" t="s">
        <v>228</v>
      </c>
      <c r="C228" s="3" t="str">
        <f>IFERROR(__xludf.DUMMYFUNCTION("GOOGLETRANSLATE(B228,""id"",""en"")"),"['labile', 'bangett', 'connection', 'boss']")</f>
        <v>['labile', 'bangett', 'connection', 'boss']</v>
      </c>
      <c r="D228" s="3">
        <v>1.0</v>
      </c>
    </row>
    <row r="229" ht="15.75" customHeight="1">
      <c r="A229" s="1">
        <v>248.0</v>
      </c>
      <c r="B229" s="3" t="s">
        <v>229</v>
      </c>
      <c r="C229" s="3" t="str">
        <f>IFERROR(__xludf.DUMMYFUNCTION("GOOGLETRANSLATE(B229,""id"",""en"")"),"['Search', 'number', 'Indihome']")</f>
        <v>['Search', 'number', 'Indihome']</v>
      </c>
      <c r="D229" s="3">
        <v>3.0</v>
      </c>
    </row>
    <row r="230" ht="15.75" customHeight="1">
      <c r="A230" s="1">
        <v>249.0</v>
      </c>
      <c r="B230" s="3" t="s">
        <v>230</v>
      </c>
      <c r="C230" s="3" t="str">
        <f>IFERROR(__xludf.DUMMYFUNCTION("GOOGLETRANSLATE(B230,""id"",""en"")"),"['internet', 'slow', 'package', 'Mbps',' canx ',' mbps', 'run out', 'report', 'normal', 'hose', 'hours',' slow ',' Hadeeeh ',' Sunday ',' day ',' slow ']")</f>
        <v>['internet', 'slow', 'package', 'Mbps',' canx ',' mbps', 'run out', 'report', 'normal', 'hose', 'hours',' slow ',' Hadeeeh ',' Sunday ',' day ',' slow ']</v>
      </c>
      <c r="D230" s="3">
        <v>1.0</v>
      </c>
    </row>
    <row r="231" ht="15.75" customHeight="1">
      <c r="A231" s="1">
        <v>250.0</v>
      </c>
      <c r="B231" s="3" t="s">
        <v>231</v>
      </c>
      <c r="C231" s="3" t="str">
        <f>IFERROR(__xludf.DUMMYFUNCTION("GOOGLETRANSLATE(B231,""id"",""en"")"),"['Bintang', 'already', 'love', 'login', 'app', 'poor', 'forgiveness']")</f>
        <v>['Bintang', 'already', 'love', 'login', 'app', 'poor', 'forgiveness']</v>
      </c>
      <c r="D231" s="3">
        <v>1.0</v>
      </c>
    </row>
    <row r="232" ht="15.75" customHeight="1">
      <c r="A232" s="1">
        <v>251.0</v>
      </c>
      <c r="B232" s="3" t="s">
        <v>232</v>
      </c>
      <c r="C232" s="3" t="str">
        <f>IFERROR(__xludf.DUMMYFUNCTION("GOOGLETRANSLATE(B232,""id"",""en"")"),"['hard', 'serves', 'disappointed']")</f>
        <v>['hard', 'serves', 'disappointed']</v>
      </c>
      <c r="D232" s="3">
        <v>1.0</v>
      </c>
    </row>
    <row r="233" ht="15.75" customHeight="1">
      <c r="A233" s="1">
        <v>252.0</v>
      </c>
      <c r="B233" s="3" t="s">
        <v>233</v>
      </c>
      <c r="C233" s="3" t="str">
        <f>IFERROR(__xludf.DUMMYFUNCTION("GOOGLETRANSLATE(B233,""id"",""en"")"),"['Please', 'UDH', 'Pay', 'Fast', 'Normalin', 'Doong', 'Lot', ""]")</f>
        <v>['Please', 'UDH', 'Pay', 'Fast', 'Normalin', 'Doong', 'Lot', "]</v>
      </c>
      <c r="D233" s="3">
        <v>2.0</v>
      </c>
    </row>
    <row r="234" ht="15.75" customHeight="1">
      <c r="A234" s="1">
        <v>253.0</v>
      </c>
      <c r="B234" s="3" t="s">
        <v>234</v>
      </c>
      <c r="C234" s="3" t="str">
        <f>IFERROR(__xludf.DUMMYFUNCTION("GOOGLETRANSLATE(B234,""id"",""en"")"),"['renew', 'sepid', 'no', 'answer', 'balance', 'active']")</f>
        <v>['renew', 'sepid', 'no', 'answer', 'balance', 'active']</v>
      </c>
      <c r="D234" s="3">
        <v>1.0</v>
      </c>
    </row>
    <row r="235" ht="15.75" customHeight="1">
      <c r="A235" s="1">
        <v>254.0</v>
      </c>
      <c r="B235" s="3" t="s">
        <v>235</v>
      </c>
      <c r="C235" s="3" t="str">
        <f>IFERROR(__xludf.DUMMYFUNCTION("GOOGLETRANSLATE(B235,""id"",""en"")"),"['BUTFERING', '' ']")</f>
        <v>['BUTFERING', '' ']</v>
      </c>
      <c r="D235" s="3">
        <v>1.0</v>
      </c>
    </row>
    <row r="236" ht="15.75" customHeight="1">
      <c r="A236" s="1">
        <v>255.0</v>
      </c>
      <c r="B236" s="3" t="s">
        <v>236</v>
      </c>
      <c r="C236" s="3" t="str">
        <f>IFERROR(__xludf.DUMMYFUNCTION("GOOGLETRANSLATE(B236,""id"",""en"")"),"['poor']")</f>
        <v>['poor']</v>
      </c>
      <c r="D236" s="3">
        <v>1.0</v>
      </c>
    </row>
    <row r="237" ht="15.75" customHeight="1">
      <c r="A237" s="1">
        <v>256.0</v>
      </c>
      <c r="B237" s="3" t="s">
        <v>237</v>
      </c>
      <c r="C237" s="3" t="str">
        <f>IFERROR(__xludf.DUMMYFUNCTION("GOOGLETRANSLATE(B237,""id"",""en"")"),"['Application', 'world', 'real', 'slow', 'response', 'complained', 'blg', 'restart', 'continued', 'sgt', 'disappointed']")</f>
        <v>['Application', 'world', 'real', 'slow', 'response', 'complained', 'blg', 'restart', 'continued', 'sgt', 'disappointed']</v>
      </c>
      <c r="D237" s="3">
        <v>1.0</v>
      </c>
    </row>
    <row r="238" ht="15.75" customHeight="1">
      <c r="A238" s="1">
        <v>257.0</v>
      </c>
      <c r="B238" s="3" t="s">
        <v>238</v>
      </c>
      <c r="C238" s="3" t="str">
        <f>IFERROR(__xludf.DUMMYFUNCTION("GOOGLETRANSLATE(B238,""id"",""en"")"),"['Quality', 'Net', 'Bad', 'ugly', 'Recommended', 'Main', 'Mobile', 'Legends', ""]")</f>
        <v>['Quality', 'Net', 'Bad', 'ugly', 'Recommended', 'Main', 'Mobile', 'Legends', "]</v>
      </c>
      <c r="D238" s="3">
        <v>1.0</v>
      </c>
    </row>
    <row r="239" ht="15.75" customHeight="1">
      <c r="A239" s="1">
        <v>258.0</v>
      </c>
      <c r="B239" s="3" t="s">
        <v>239</v>
      </c>
      <c r="C239" s="3" t="str">
        <f>IFERROR(__xludf.DUMMYFUNCTION("GOOGLETRANSLATE(B239,""id"",""en"")"),"['Indihome', 'lag', 'play', 'win', 'Gara', 'Gara', 'lag']")</f>
        <v>['Indihome', 'lag', 'play', 'win', 'Gara', 'Gara', 'lag']</v>
      </c>
      <c r="D239" s="3">
        <v>1.0</v>
      </c>
    </row>
    <row r="240" ht="15.75" customHeight="1">
      <c r="A240" s="1">
        <v>259.0</v>
      </c>
      <c r="B240" s="3" t="s">
        <v>240</v>
      </c>
      <c r="C240" s="3" t="str">
        <f>IFERROR(__xludf.DUMMYFUNCTION("GOOGLETRANSLATE(B240,""id"",""en"")"),"['Lot', 'Jing']")</f>
        <v>['Lot', 'Jing']</v>
      </c>
      <c r="D240" s="3">
        <v>1.0</v>
      </c>
    </row>
    <row r="241" ht="15.75" customHeight="1">
      <c r="A241" s="1">
        <v>260.0</v>
      </c>
      <c r="B241" s="3" t="s">
        <v>241</v>
      </c>
      <c r="C241" s="3" t="str">
        <f>IFERROR(__xludf.DUMMYFUNCTION("GOOGLETRANSLATE(B241,""id"",""en"")"),"['Severe', 'Bener', 'Indihome', 'Register', 'Verification', 'Install', 'Verification', 'Response', 'Dsini', 'City', 'Timika', 'In' ']")</f>
        <v>['Severe', 'Bener', 'Indihome', 'Register', 'Verification', 'Install', 'Verification', 'Response', 'Dsini', 'City', 'Timika', 'In' ']</v>
      </c>
      <c r="D241" s="3">
        <v>1.0</v>
      </c>
    </row>
    <row r="242" ht="15.75" customHeight="1">
      <c r="A242" s="1">
        <v>261.0</v>
      </c>
      <c r="B242" s="3" t="s">
        <v>242</v>
      </c>
      <c r="C242" s="3" t="str">
        <f>IFERROR(__xludf.DUMMYFUNCTION("GOOGLETRANSLATE(B242,""id"",""en"")"),"['Application', 'stupid', 'tense', 'Loading']")</f>
        <v>['Application', 'stupid', 'tense', 'Loading']</v>
      </c>
      <c r="D242" s="3">
        <v>1.0</v>
      </c>
    </row>
    <row r="243" ht="15.75" customHeight="1">
      <c r="A243" s="1">
        <v>262.0</v>
      </c>
      <c r="B243" s="3" t="s">
        <v>243</v>
      </c>
      <c r="C243" s="3" t="str">
        <f>IFERROR(__xludf.DUMMYFUNCTION("GOOGLETRANSLATE(B243,""id"",""en"")"),"['Dear', 'Indihome', 'month', 'list', 'technician', 'pairs', 'continued', 'disappointed', '']")</f>
        <v>['Dear', 'Indihome', 'month', 'list', 'technician', 'pairs', 'continued', 'disappointed', '']</v>
      </c>
      <c r="D243" s="3">
        <v>1.0</v>
      </c>
    </row>
    <row r="244" ht="15.75" customHeight="1">
      <c r="A244" s="1">
        <v>263.0</v>
      </c>
      <c r="B244" s="3" t="s">
        <v>244</v>
      </c>
      <c r="C244" s="3" t="str">
        <f>IFERROR(__xludf.DUMMYFUNCTION("GOOGLETRANSLATE(B244,""id"",""en"")"),"['application', 'help', 'easy']")</f>
        <v>['application', 'help', 'easy']</v>
      </c>
      <c r="D244" s="3">
        <v>4.0</v>
      </c>
    </row>
    <row r="245" ht="15.75" customHeight="1">
      <c r="A245" s="1">
        <v>264.0</v>
      </c>
      <c r="B245" s="3" t="s">
        <v>245</v>
      </c>
      <c r="C245" s="3" t="str">
        <f>IFERROR(__xludf.DUMMYFUNCTION("GOOGLETRANSLATE(B245,""id"",""en"")"),"['service', 'yes', 'mawon']")</f>
        <v>['service', 'yes', 'mawon']</v>
      </c>
      <c r="D245" s="3">
        <v>5.0</v>
      </c>
    </row>
    <row r="246" ht="15.75" customHeight="1">
      <c r="A246" s="1">
        <v>265.0</v>
      </c>
      <c r="B246" s="3" t="s">
        <v>246</v>
      </c>
      <c r="C246" s="3" t="str">
        <f>IFERROR(__xludf.DUMMYFUNCTION("GOOGLETRANSLATE(B246,""id"",""en"")"),"['already', 'cents',' wifinya ',' pairs', 'already', 'wait', 'week', 'news',' hyphen ',' customer ',' service ',' please ',' not quite enough']")</f>
        <v>['already', 'cents',' wifinya ',' pairs', 'already', 'wait', 'week', 'news',' hyphen ',' customer ',' service ',' please ',' not quite enough']</v>
      </c>
      <c r="D246" s="3">
        <v>1.0</v>
      </c>
    </row>
    <row r="247" ht="15.75" customHeight="1">
      <c r="A247" s="1">
        <v>266.0</v>
      </c>
      <c r="B247" s="3" t="s">
        <v>247</v>
      </c>
      <c r="C247" s="3" t="str">
        <f>IFERROR(__xludf.DUMMYFUNCTION("GOOGLETRANSLATE(B247,""id"",""en"")"),"['Indihome', 'date', 'Pay', 'right', 'date', 'die', 'squeeze', 'right', 'hubbling', 'told', 'pay', 'haduhh', ' hilarious']")</f>
        <v>['Indihome', 'date', 'Pay', 'right', 'date', 'die', 'squeeze', 'right', 'hubbling', 'told', 'pay', 'haduhh', ' hilarious']</v>
      </c>
      <c r="D247" s="3">
        <v>1.0</v>
      </c>
    </row>
    <row r="248" ht="15.75" customHeight="1">
      <c r="A248" s="1">
        <v>267.0</v>
      </c>
      <c r="B248" s="3" t="s">
        <v>248</v>
      </c>
      <c r="C248" s="3" t="str">
        <f>IFERROR(__xludf.DUMMYFUNCTION("GOOGLETRANSLATE(B248,""id"",""en"")"),"['Ngelag', 'Indihomo']")</f>
        <v>['Ngelag', 'Indihomo']</v>
      </c>
      <c r="D248" s="3">
        <v>1.0</v>
      </c>
    </row>
    <row r="249" ht="15.75" customHeight="1">
      <c r="A249" s="1">
        <v>268.0</v>
      </c>
      <c r="B249" s="3" t="s">
        <v>249</v>
      </c>
      <c r="C249" s="3" t="str">
        <f>IFERROR(__xludf.DUMMYFUNCTION("GOOGLETRANSLATE(B249,""id"",""en"")"),"['Open', 'ugly']")</f>
        <v>['Open', 'ugly']</v>
      </c>
      <c r="D249" s="3">
        <v>1.0</v>
      </c>
    </row>
    <row r="250" ht="15.75" customHeight="1">
      <c r="A250" s="1">
        <v>269.0</v>
      </c>
      <c r="B250" s="3" t="s">
        <v>250</v>
      </c>
      <c r="C250" s="3" t="str">
        <f>IFERROR(__xludf.DUMMYFUNCTION("GOOGLETRANSLATE(B250,""id"",""en"")"),"['', 'Indihome', 'serve', 'bad', 'regret', 'use', 'indihome']")</f>
        <v>['', 'Indihome', 'serve', 'bad', 'regret', 'use', 'indihome']</v>
      </c>
      <c r="D250" s="3">
        <v>1.0</v>
      </c>
    </row>
    <row r="251" ht="15.75" customHeight="1">
      <c r="A251" s="1">
        <v>270.0</v>
      </c>
      <c r="B251" s="3" t="s">
        <v>251</v>
      </c>
      <c r="C251" s="3" t="str">
        <f>IFERROR(__xludf.DUMMYFUNCTION("GOOGLETRANSLATE(B251,""id"",""en"")"),"['Review', 'representative', 'Review', 'Rate', 'Bintang', ""]")</f>
        <v>['Review', 'representative', 'Review', 'Rate', 'Bintang', "]</v>
      </c>
      <c r="D251" s="3">
        <v>1.0</v>
      </c>
    </row>
    <row r="252" ht="15.75" customHeight="1">
      <c r="A252" s="1">
        <v>271.0</v>
      </c>
      <c r="B252" s="3" t="s">
        <v>252</v>
      </c>
      <c r="C252" s="3" t="str">
        <f>IFERROR(__xludf.DUMMYFUNCTION("GOOGLETRANSLATE(B252,""id"",""en"")"),"['', 'deer', 'wifi', 'access', 'adu', 'service', 'wifi', 'tlfn', 'respond', 'please', 'good', 'fast']")</f>
        <v>['', 'deer', 'wifi', 'access', 'adu', 'service', 'wifi', 'tlfn', 'respond', 'please', 'good', 'fast']</v>
      </c>
      <c r="D252" s="3">
        <v>1.0</v>
      </c>
    </row>
    <row r="253" ht="15.75" customHeight="1">
      <c r="A253" s="1">
        <v>272.0</v>
      </c>
      <c r="B253" s="3" t="s">
        <v>253</v>
      </c>
      <c r="C253" s="3" t="str">
        <f>IFERROR(__xludf.DUMMYFUNCTION("GOOGLETRANSLATE(B253,""id"",""en"")"),"['difficult', 'login']")</f>
        <v>['difficult', 'login']</v>
      </c>
      <c r="D253" s="3">
        <v>1.0</v>
      </c>
    </row>
    <row r="254" ht="15.75" customHeight="1">
      <c r="A254" s="1">
        <v>273.0</v>
      </c>
      <c r="B254" s="3" t="s">
        <v>254</v>
      </c>
      <c r="C254" s="3" t="str">
        <f>IFERROR(__xludf.DUMMYFUNCTION("GOOGLETRANSLATE(B254,""id"",""en"")"),"['Application', 'Indihome', 'Open']")</f>
        <v>['Application', 'Indihome', 'Open']</v>
      </c>
      <c r="D254" s="3">
        <v>1.0</v>
      </c>
    </row>
    <row r="255" ht="15.75" customHeight="1">
      <c r="A255" s="1">
        <v>274.0</v>
      </c>
      <c r="B255" s="3" t="s">
        <v>255</v>
      </c>
      <c r="C255" s="3" t="str">
        <f>IFERROR(__xludf.DUMMYFUNCTION("GOOGLETRANSLATE(B255,""id"",""en"")"),"['complaints',' TTG ',' Disturbs', 'Response', 'Info', 'Number', 'Ticket', 'Adu', 'Subscribe', 'Krg', 'tendus',' Disturbs', ' Report ',' branch ',' tehnisnya ',' sdg ',' work ',' service ',' indihome ',' love ',' star ',' good ',' ']")</f>
        <v>['complaints',' TTG ',' Disturbs', 'Response', 'Info', 'Number', 'Ticket', 'Adu', 'Subscribe', 'Krg', 'tendus',' Disturbs', ' Report ',' branch ',' tehnisnya ',' sdg ',' work ',' service ',' indihome ',' love ',' star ',' good ',' ']</v>
      </c>
      <c r="D255" s="3">
        <v>1.0</v>
      </c>
    </row>
    <row r="256" ht="15.75" customHeight="1">
      <c r="A256" s="1">
        <v>275.0</v>
      </c>
      <c r="B256" s="3" t="s">
        <v>256</v>
      </c>
      <c r="C256" s="3" t="str">
        <f>IFERROR(__xludf.DUMMYFUNCTION("GOOGLETRANSLATE(B256,""id"",""en"")"),"['Net', 'poor', 'play', 'game', 'lag', 'severe']")</f>
        <v>['Net', 'poor', 'play', 'game', 'lag', 'severe']</v>
      </c>
      <c r="D256" s="3">
        <v>1.0</v>
      </c>
    </row>
    <row r="257" ht="15.75" customHeight="1">
      <c r="A257" s="1">
        <v>276.0</v>
      </c>
      <c r="B257" s="3" t="s">
        <v>257</v>
      </c>
      <c r="C257" s="3" t="str">
        <f>IFERROR(__xludf.DUMMYFUNCTION("GOOGLETRANSLATE(B257,""id"",""en"")"),"['service', 'bad', 'Sales',' Indihome ',' place ',' promise ',' good ',' net ',' wifi ',' week ',' promise ',' regret ',' Subscribe to ',' Indihome ',' LGI ',' LGI ',' service ',' Money ',' Recommended ',' friend ',' ']")</f>
        <v>['service', 'bad', 'Sales',' Indihome ',' place ',' promise ',' good ',' net ',' wifi ',' week ',' promise ',' regret ',' Subscribe to ',' Indihome ',' LGI ',' LGI ',' service ',' Money ',' Recommended ',' friend ',' ']</v>
      </c>
      <c r="D257" s="3">
        <v>1.0</v>
      </c>
    </row>
    <row r="258" ht="15.75" customHeight="1">
      <c r="A258" s="1">
        <v>277.0</v>
      </c>
      <c r="B258" s="3" t="s">
        <v>258</v>
      </c>
      <c r="C258" s="3" t="str">
        <f>IFERROR(__xludf.DUMMYFUNCTION("GOOGLETRANSLATE(B258,""id"",""en"")"),"['Manaf']")</f>
        <v>['Manaf']</v>
      </c>
      <c r="D258" s="3">
        <v>5.0</v>
      </c>
    </row>
    <row r="259" ht="15.75" customHeight="1">
      <c r="A259" s="1">
        <v>278.0</v>
      </c>
      <c r="B259" s="3" t="s">
        <v>259</v>
      </c>
      <c r="C259" s="3" t="str">
        <f>IFERROR(__xludf.DUMMYFUNCTION("GOOGLETRANSLATE(B259,""id"",""en"")"),"['wifi', 'peaaaaa']")</f>
        <v>['wifi', 'peaaaaa']</v>
      </c>
      <c r="D259" s="3">
        <v>1.0</v>
      </c>
    </row>
    <row r="260" ht="15.75" customHeight="1">
      <c r="A260" s="1">
        <v>279.0</v>
      </c>
      <c r="B260" s="3" t="s">
        <v>260</v>
      </c>
      <c r="C260" s="3" t="str">
        <f>IFERROR(__xludf.DUMMYFUNCTION("GOOGLETRANSLATE(B260,""id"",""en"")"),"['application', 'error', '']")</f>
        <v>['application', 'error', '']</v>
      </c>
      <c r="D260" s="3">
        <v>2.0</v>
      </c>
    </row>
    <row r="261" ht="15.75" customHeight="1">
      <c r="A261" s="1">
        <v>280.0</v>
      </c>
      <c r="B261" s="3" t="s">
        <v>261</v>
      </c>
      <c r="C261" s="3" t="str">
        <f>IFERROR(__xludf.DUMMYFUNCTION("GOOGLETRANSLATE(B261,""id"",""en"")"),"['', '']")</f>
        <v>['', '']</v>
      </c>
      <c r="D261" s="3">
        <v>5.0</v>
      </c>
    </row>
    <row r="262" ht="15.75" customHeight="1">
      <c r="A262" s="1">
        <v>281.0</v>
      </c>
      <c r="B262" s="3" t="s">
        <v>262</v>
      </c>
      <c r="C262" s="3" t="str">
        <f>IFERROR(__xludf.DUMMYFUNCTION("GOOGLETRANSLATE(B262,""id"",""en"")"),"['Seamless', 'Disappointed']")</f>
        <v>['Seamless', 'Disappointed']</v>
      </c>
      <c r="D262" s="3">
        <v>1.0</v>
      </c>
    </row>
    <row r="263" ht="15.75" customHeight="1">
      <c r="A263" s="1">
        <v>282.0</v>
      </c>
      <c r="B263" s="3" t="s">
        <v>263</v>
      </c>
      <c r="C263" s="3" t="str">
        <f>IFERROR(__xludf.DUMMYFUNCTION("GOOGLETRANSLATE(B263,""id"",""en"")"),"['Subscribe', 'Disappointed', 'Karna', 'Santutn', 'Slow', 'Disappointed', 'Heavy']")</f>
        <v>['Subscribe', 'Disappointed', 'Karna', 'Santutn', 'Slow', 'Disappointed', 'Heavy']</v>
      </c>
      <c r="D263" s="3">
        <v>1.0</v>
      </c>
    </row>
    <row r="264" ht="15.75" customHeight="1">
      <c r="A264" s="1">
        <v>283.0</v>
      </c>
      <c r="B264" s="3" t="s">
        <v>264</v>
      </c>
      <c r="C264" s="3" t="str">
        <f>IFERROR(__xludf.DUMMYFUNCTION("GOOGLETRANSLATE(B264,""id"",""en"")"),"['update', 'application', 'bugfix', 'finished', 'account', 'application', 'logging out', 'login', 'skrg', 'piye', 'developer', ""]")</f>
        <v>['update', 'application', 'bugfix', 'finished', 'account', 'application', 'logging out', 'login', 'skrg', 'piye', 'developer', "]</v>
      </c>
      <c r="D264" s="3">
        <v>1.0</v>
      </c>
    </row>
    <row r="265" ht="15.75" customHeight="1">
      <c r="A265" s="1">
        <v>284.0</v>
      </c>
      <c r="B265" s="3" t="s">
        <v>265</v>
      </c>
      <c r="C265" s="3" t="str">
        <f>IFERROR(__xludf.DUMMYFUNCTION("GOOGLETRANSLATE(B265,""id"",""en"")"),"['Mantap', 'Tanks', 'Indihome']")</f>
        <v>['Mantap', 'Tanks', 'Indihome']</v>
      </c>
      <c r="D265" s="3">
        <v>5.0</v>
      </c>
    </row>
    <row r="266" ht="15.75" customHeight="1">
      <c r="A266" s="1">
        <v>285.0</v>
      </c>
      <c r="B266" s="3" t="s">
        <v>266</v>
      </c>
      <c r="C266" s="3" t="str">
        <f>IFERROR(__xludf.DUMMYFUNCTION("GOOGLETRANSLATE(B266,""id"",""en"")"),"['gaje', 'lag', 'mulu', 'indihome', 'lol']")</f>
        <v>['gaje', 'lag', 'mulu', 'indihome', 'lol']</v>
      </c>
      <c r="D266" s="3">
        <v>1.0</v>
      </c>
    </row>
    <row r="267" ht="15.75" customHeight="1">
      <c r="A267" s="1">
        <v>286.0</v>
      </c>
      <c r="B267" s="3" t="s">
        <v>267</v>
      </c>
      <c r="C267" s="3" t="str">
        <f>IFERROR(__xludf.DUMMYFUNCTION("GOOGLETRANSLATE(B267,""id"",""en"")"),"['Install', 'Indihome', 'use', 'get', 'sms', 'tap', 'thank', 'love', 'pay', ""]")</f>
        <v>['Install', 'Indihome', 'use', 'get', 'sms', 'tap', 'thank', 'love', 'pay', "]</v>
      </c>
      <c r="D267" s="3">
        <v>1.0</v>
      </c>
    </row>
    <row r="268" ht="15.75" customHeight="1">
      <c r="A268" s="1">
        <v>287.0</v>
      </c>
      <c r="B268" s="3" t="s">
        <v>268</v>
      </c>
      <c r="C268" s="3" t="str">
        <f>IFERROR(__xludf.DUMMYFUNCTION("GOOGLETRANSLATE(B268,""id"",""en"")"),"['internet', 'Los',' hand ',' pay ',' late ',' broke ',' borny ',' chaotic ',' severe ',' ODP ',' brain ',' Atik ',' Technicians', 'poor', '']")</f>
        <v>['internet', 'Los',' hand ',' pay ',' late ',' broke ',' borny ',' chaotic ',' severe ',' ODP ',' brain ',' Atik ',' Technicians', 'poor', '']</v>
      </c>
      <c r="D268" s="3">
        <v>1.0</v>
      </c>
    </row>
    <row r="269" ht="15.75" customHeight="1">
      <c r="A269" s="1">
        <v>288.0</v>
      </c>
      <c r="B269" s="3" t="s">
        <v>269</v>
      </c>
      <c r="C269" s="3" t="str">
        <f>IFERROR(__xludf.DUMMYFUNCTION("GOOGLETRANSLATE(B269,""id"",""en"")"),"['cave', 'Kasi', 'star', 'cave', 'kasi', 'star', 'wifi', 'mbps',' down ',' keep ',' tetep ',' lot ',' Confused ',' Happy ',' Bener ',' Provider ',' Laen ',' Change ',' ']")</f>
        <v>['cave', 'Kasi', 'star', 'cave', 'kasi', 'star', 'wifi', 'mbps',' down ',' keep ',' tetep ',' lot ',' Confused ',' Happy ',' Bener ',' Provider ',' Laen ',' Change ',' ']</v>
      </c>
      <c r="D269" s="3">
        <v>1.0</v>
      </c>
    </row>
    <row r="270" ht="15.75" customHeight="1">
      <c r="A270" s="1">
        <v>289.0</v>
      </c>
      <c r="B270" s="3" t="s">
        <v>261</v>
      </c>
      <c r="C270" s="3" t="str">
        <f>IFERROR(__xludf.DUMMYFUNCTION("GOOGLETRANSLATE(B270,""id"",""en"")"),"['', '']")</f>
        <v>['', '']</v>
      </c>
      <c r="D270" s="3">
        <v>5.0</v>
      </c>
    </row>
    <row r="271" ht="15.75" customHeight="1">
      <c r="A271" s="1">
        <v>290.0</v>
      </c>
      <c r="B271" s="3" t="s">
        <v>270</v>
      </c>
      <c r="C271" s="3" t="str">
        <f>IFERROR(__xludf.DUMMYFUNCTION("GOOGLETRANSLATE(B271,""id"",""en"")"),"['Rewel', 'Subscribe', 'Indihome', 'Internet', 'Damaged', ""]")</f>
        <v>['Rewel', 'Subscribe', 'Indihome', 'Internet', 'Damaged', "]</v>
      </c>
      <c r="D271" s="3">
        <v>1.0</v>
      </c>
    </row>
    <row r="272" ht="15.75" customHeight="1">
      <c r="A272" s="1">
        <v>291.0</v>
      </c>
      <c r="B272" s="3" t="s">
        <v>271</v>
      </c>
      <c r="C272" s="3" t="str">
        <f>IFERROR(__xludf.DUMMYFUNCTION("GOOGLETRANSLATE(B272,""id"",""en"")"),"['Indihome', 'router', 'Ngelag', '']")</f>
        <v>['Indihome', 'router', 'Ngelag', '']</v>
      </c>
      <c r="D272" s="3">
        <v>1.0</v>
      </c>
    </row>
    <row r="273" ht="15.75" customHeight="1">
      <c r="A273" s="1">
        <v>292.0</v>
      </c>
      <c r="B273" s="3" t="s">
        <v>272</v>
      </c>
      <c r="C273" s="3" t="str">
        <f>IFERROR(__xludf.DUMMYFUNCTION("GOOGLETRANSLATE(B273,""id"",""en"")"),"['Satisfied', 'Layan', 'Remote', 'Damaged', 'Direct', 'Change', 'Say', 'Fast', 'Moga', 'Consistent', 'Success',' Indyhome ',' thank you', '']")</f>
        <v>['Satisfied', 'Layan', 'Remote', 'Damaged', 'Direct', 'Change', 'Say', 'Fast', 'Moga', 'Consistent', 'Success',' Indyhome ',' thank you', '']</v>
      </c>
      <c r="D273" s="3">
        <v>5.0</v>
      </c>
    </row>
    <row r="274" ht="15.75" customHeight="1">
      <c r="A274" s="1">
        <v>293.0</v>
      </c>
      <c r="B274" s="3" t="s">
        <v>273</v>
      </c>
      <c r="C274" s="3" t="str">
        <f>IFERROR(__xludf.DUMMYFUNCTION("GOOGLETRANSLATE(B274,""id"",""en"")"),"['Story', 'cave', 'masang', 'dated', 'November', 'before', 'call', 'canter', 'bln', 'bln', 'December', 'pay', ' Date ',' cave ',' ngajuin ',' moved ',' Grtis', 'smnggu', 'smnggu', 'then', 'rb', 'rb', 'money', 'cave', 'diemin' , 'December', 'Akhr', 'alread"&amp;"y', 'broke', 'service', 'BSA', 'YDH', 'Cave', 'Diem', 'Season', 'then', 'tap', ' RB ',' crazy ',' every time ',' TLFN ',' told ',' Pay ',' PDHL ',' UDH ',' Disconnect ',' service ',' AKHR ',' December ' ]")</f>
        <v>['Story', 'cave', 'masang', 'dated', 'November', 'before', 'call', 'canter', 'bln', 'bln', 'December', 'pay', ' Date ',' cave ',' ngajuin ',' moved ',' Grtis', 'smnggu', 'smnggu', 'then', 'rb', 'rb', 'money', 'cave', 'diemin' , 'December', 'Akhr', 'already', 'broke', 'service', 'BSA', 'YDH', 'Cave', 'Diem', 'Season', 'then', 'tap', ' RB ',' crazy ',' every time ',' TLFN ',' told ',' Pay ',' PDHL ',' UDH ',' Disconnect ',' service ',' AKHR ',' December ' ]</v>
      </c>
      <c r="D274" s="3">
        <v>1.0</v>
      </c>
    </row>
    <row r="275" ht="15.75" customHeight="1">
      <c r="A275" s="1">
        <v>294.0</v>
      </c>
      <c r="B275" s="3" t="s">
        <v>274</v>
      </c>
      <c r="C275" s="3" t="str">
        <f>IFERROR(__xludf.DUMMYFUNCTION("GOOGLETRANSLATE(B275,""id"",""en"")"),"['Login', 'Difficult', 'Bagt']")</f>
        <v>['Login', 'Difficult', 'Bagt']</v>
      </c>
      <c r="D275" s="3">
        <v>1.0</v>
      </c>
    </row>
    <row r="276" ht="15.75" customHeight="1">
      <c r="A276" s="1">
        <v>295.0</v>
      </c>
      <c r="B276" s="3" t="s">
        <v>275</v>
      </c>
      <c r="C276" s="3" t="str">
        <f>IFERROR(__xludf.DUMMYFUNCTION("GOOGLETRANSLATE(B276,""id"",""en"")"),"['Subscribe', 'UDH', 'Disappointed', 'Error', 'Sampe', 'Brapa', 'Subscribe', 'Year', ""]")</f>
        <v>['Subscribe', 'UDH', 'Disappointed', 'Error', 'Sampe', 'Brapa', 'Subscribe', 'Year', "]</v>
      </c>
      <c r="D276" s="3">
        <v>1.0</v>
      </c>
    </row>
    <row r="277" ht="15.75" customHeight="1">
      <c r="A277" s="1">
        <v>296.0</v>
      </c>
      <c r="B277" s="3" t="s">
        <v>276</v>
      </c>
      <c r="C277" s="3" t="str">
        <f>IFERROR(__xludf.DUMMYFUNCTION("GOOGLETRANSLATE(B277,""id"",""en"")"),"['TEL', 'Castamer', 'Service', 'Enggk', 'Disturbs', 'Mita', 'Info', 'Enggk', 'Yng', 'Cutting']")</f>
        <v>['TEL', 'Castamer', 'Service', 'Enggk', 'Disturbs', 'Mita', 'Info', 'Enggk', 'Yng', 'Cutting']</v>
      </c>
      <c r="D277" s="3">
        <v>1.0</v>
      </c>
    </row>
    <row r="278" ht="15.75" customHeight="1">
      <c r="A278" s="1">
        <v>297.0</v>
      </c>
      <c r="B278" s="3" t="s">
        <v>277</v>
      </c>
      <c r="C278" s="3" t="str">
        <f>IFERROR(__xludf.DUMMYFUNCTION("GOOGLETRANSLATE(B278,""id"",""en"")"),"['Trash', 'replace', 'email', 'number', 'Delete', 'account']")</f>
        <v>['Trash', 'replace', 'email', 'number', 'Delete', 'account']</v>
      </c>
      <c r="D278" s="3">
        <v>1.0</v>
      </c>
    </row>
    <row r="279" ht="15.75" customHeight="1">
      <c r="A279" s="1">
        <v>298.0</v>
      </c>
      <c r="B279" s="3" t="s">
        <v>278</v>
      </c>
      <c r="C279" s="3" t="str">
        <f>IFERROR(__xludf.DUMMYFUNCTION("GOOGLETRANSLATE(B279,""id"",""en"")"),"['Please', 'Action', 'Good', 'Constraints', 'Nets', 'WiFi', 'Indihome', 'Level', 'Net', ""]")</f>
        <v>['Please', 'Action', 'Good', 'Constraints', 'Nets', 'WiFi', 'Indihome', 'Level', 'Net', "]</v>
      </c>
      <c r="D279" s="3">
        <v>2.0</v>
      </c>
    </row>
    <row r="280" ht="15.75" customHeight="1">
      <c r="A280" s="1">
        <v>299.0</v>
      </c>
      <c r="B280" s="3" t="s">
        <v>279</v>
      </c>
      <c r="C280" s="3" t="str">
        <f>IFERROR(__xludf.DUMMYFUNCTION("GOOGLETRANSLATE(B280,""id"",""en"")"),"['Login', 'Susaaaahhhhhhhhhh', 'Login', 'Code', 'OTP', 'Send', 'Weirdhhhhhhh']")</f>
        <v>['Login', 'Susaaaahhhhhhhhhh', 'Login', 'Code', 'OTP', 'Send', 'Weirdhhhhhhh']</v>
      </c>
      <c r="D280" s="3">
        <v>1.0</v>
      </c>
    </row>
    <row r="281" ht="15.75" customHeight="1">
      <c r="A281" s="1">
        <v>300.0</v>
      </c>
      <c r="B281" s="3" t="s">
        <v>280</v>
      </c>
      <c r="C281" s="3" t="str">
        <f>IFERROR(__xludf.DUMMYFUNCTION("GOOGLETRANSLATE(B281,""id"",""en"")"),"['Troble', 'Ngadu', 'Error', 'Log', 'Out', 'Login', 'Yaakh', 'then', 'how', 'gan']")</f>
        <v>['Troble', 'Ngadu', 'Error', 'Log', 'Out', 'Login', 'Yaakh', 'then', 'how', 'gan']</v>
      </c>
      <c r="D281" s="3">
        <v>2.0</v>
      </c>
    </row>
    <row r="282" ht="15.75" customHeight="1">
      <c r="A282" s="1">
        <v>301.0</v>
      </c>
      <c r="B282" s="3" t="s">
        <v>281</v>
      </c>
      <c r="C282" s="3" t="str">
        <f>IFERROR(__xludf.DUMMYFUNCTION("GOOGLETRANSLATE(B282,""id"",""en"")"),"['crazy', 'application', 'heavy', 'really', 'open']")</f>
        <v>['crazy', 'application', 'heavy', 'really', 'open']</v>
      </c>
      <c r="D282" s="3">
        <v>1.0</v>
      </c>
    </row>
    <row r="283" ht="15.75" customHeight="1">
      <c r="A283" s="1">
        <v>302.0</v>
      </c>
      <c r="B283" s="3" t="s">
        <v>282</v>
      </c>
      <c r="C283" s="3" t="str">
        <f>IFERROR(__xludf.DUMMYFUNCTION("GOOGLETRANSLATE(B283,""id"",""en"")"),"['connection', 'net', 'Indihome', 'broke', 'good', 'skrng', 'broke', 'love', 'service', 'subscribe', 'nmor', 'tap', ' Pay ',' Fall ',' Tempo ',' Sudh ',' Busy ',' Info ',' Have ',' Pay ',' TPI ',' Layan ',' Priority ', ""]")</f>
        <v>['connection', 'net', 'Indihome', 'broke', 'good', 'skrng', 'broke', 'love', 'service', 'subscribe', 'nmor', 'tap', ' Pay ',' Fall ',' Tempo ',' Sudh ',' Busy ',' Info ',' Have ',' Pay ',' TPI ',' Layan ',' Priority ', "]</v>
      </c>
      <c r="D283" s="3">
        <v>1.0</v>
      </c>
    </row>
    <row r="284" ht="15.75" customHeight="1">
      <c r="A284" s="1">
        <v>303.0</v>
      </c>
      <c r="B284" s="3" t="s">
        <v>283</v>
      </c>
      <c r="C284" s="3" t="str">
        <f>IFERROR(__xludf.DUMMYFUNCTION("GOOGLETRANSLATE(B284,""id"",""en"")"),"['Disappointed', 'FUP', 'Price', 'RenewsPeed', 'Expensive', 'Business',' Naun ',' BUMN ',' Expensive ',' Price ',' RenewsPeed ',' Down ',' FUP ',' Delete ',' ']")</f>
        <v>['Disappointed', 'FUP', 'Price', 'RenewsPeed', 'Expensive', 'Business',' Naun ',' BUMN ',' Expensive ',' Price ',' RenewsPeed ',' Down ',' FUP ',' Delete ',' ']</v>
      </c>
      <c r="D284" s="3">
        <v>1.0</v>
      </c>
    </row>
    <row r="285" ht="15.75" customHeight="1">
      <c r="A285" s="1">
        <v>304.0</v>
      </c>
      <c r="B285" s="3" t="s">
        <v>284</v>
      </c>
      <c r="C285" s="3" t="str">
        <f>IFERROR(__xludf.DUMMYFUNCTION("GOOGLETRANSLATE(B285,""id"",""en"")"),"['service', 'bad', 'slow', 'disappointed', 'need', 'bear', 'responsibility', 'cost', 'road', 'service', 'dilapok']")</f>
        <v>['service', 'bad', 'slow', 'disappointed', 'need', 'bear', 'responsibility', 'cost', 'road', 'service', 'dilapok']</v>
      </c>
      <c r="D285" s="3">
        <v>1.0</v>
      </c>
    </row>
    <row r="286" ht="15.75" customHeight="1">
      <c r="A286" s="1">
        <v>305.0</v>
      </c>
      <c r="B286" s="3" t="s">
        <v>285</v>
      </c>
      <c r="C286" s="3" t="str">
        <f>IFERROR(__xludf.DUMMYFUNCTION("GOOGLETRANSLATE(B286,""id"",""en"")"),"['response', 'good']")</f>
        <v>['response', 'good']</v>
      </c>
      <c r="D286" s="3">
        <v>4.0</v>
      </c>
    </row>
    <row r="287" ht="15.75" customHeight="1">
      <c r="A287" s="1">
        <v>306.0</v>
      </c>
      <c r="B287" s="3" t="s">
        <v>286</v>
      </c>
      <c r="C287" s="3" t="str">
        <f>IFERROR(__xludf.DUMMYFUNCTION("GOOGLETRANSLATE(B287,""id"",""en"")"),"['effort', 'BUMN', 'bad', 'service', 'report', 'week', 'act', 'real', 'follow', 'follow', 'report', 'twitter', ' Facebook ',' Messenger ',' continued ',' complained ',' employees', 'free', 'consumers',' played ',' money ',' work ',' money ',' kagak ',' wo"&amp;"rk ' , 'shy', 'woy', 'BUMN', 'work', 'good', 'professional', 'era', 'obstacles',' technical ',' bad ',' service ',' hopefully ',' Cepet ',' Bankrupt ',' Indihome ',' Amin ']")</f>
        <v>['effort', 'BUMN', 'bad', 'service', 'report', 'week', 'act', 'real', 'follow', 'follow', 'report', 'twitter', ' Facebook ',' Messenger ',' continued ',' complained ',' employees', 'free', 'consumers',' played ',' money ',' work ',' money ',' kagak ',' work ' , 'shy', 'woy', 'BUMN', 'work', 'good', 'professional', 'era', 'obstacles',' technical ',' bad ',' service ',' hopefully ',' Cepet ',' Bankrupt ',' Indihome ',' Amin ']</v>
      </c>
      <c r="D287" s="3">
        <v>1.0</v>
      </c>
    </row>
    <row r="288" ht="15.75" customHeight="1">
      <c r="A288" s="1">
        <v>307.0</v>
      </c>
      <c r="B288" s="3" t="s">
        <v>287</v>
      </c>
      <c r="C288" s="3" t="str">
        <f>IFERROR(__xludf.DUMMYFUNCTION("GOOGLETRANSLATE(B288,""id"",""en"")"),"['complain', 'Action', 'continued', 'Change']")</f>
        <v>['complain', 'Action', 'continued', 'Change']</v>
      </c>
      <c r="D288" s="3">
        <v>1.0</v>
      </c>
    </row>
    <row r="289" ht="15.75" customHeight="1">
      <c r="A289" s="1">
        <v>308.0</v>
      </c>
      <c r="B289" s="3" t="s">
        <v>288</v>
      </c>
      <c r="C289" s="3" t="str">
        <f>IFERROR(__xludf.DUMMYFUNCTION("GOOGLETRANSLATE(B289,""id"",""en"")"),"['Pay', 'Fall', 'Tempo', 'Pas',' Constraints', 'Nang', 'Indihome', 'Severe', 'Really', 'Gimna', 'Consumers',' Satisfied ',' disappointed']")</f>
        <v>['Pay', 'Fall', 'Tempo', 'Pas',' Constraints', 'Nang', 'Indihome', 'Severe', 'Really', 'Gimna', 'Consumers',' Satisfied ',' disappointed']</v>
      </c>
      <c r="D289" s="3">
        <v>1.0</v>
      </c>
    </row>
    <row r="290" ht="15.75" customHeight="1">
      <c r="A290" s="1">
        <v>309.0</v>
      </c>
      <c r="B290" s="3" t="s">
        <v>289</v>
      </c>
      <c r="C290" s="3" t="str">
        <f>IFERROR(__xludf.DUMMYFUNCTION("GOOGLETRANSLATE(B290,""id"",""en"")"),"['Down', 'Subscribe']")</f>
        <v>['Down', 'Subscribe']</v>
      </c>
      <c r="D290" s="3">
        <v>1.0</v>
      </c>
    </row>
    <row r="291" ht="15.75" customHeight="1">
      <c r="A291" s="1">
        <v>310.0</v>
      </c>
      <c r="B291" s="3" t="s">
        <v>290</v>
      </c>
      <c r="C291" s="3" t="str">
        <f>IFERROR(__xludf.DUMMYFUNCTION("GOOGLETRANSLATE(B291,""id"",""en"")"),"['No', 'Login', 'account', 'already', 'list']")</f>
        <v>['No', 'Login', 'account', 'already', 'list']</v>
      </c>
      <c r="D291" s="3">
        <v>1.0</v>
      </c>
    </row>
    <row r="292" ht="15.75" customHeight="1">
      <c r="A292" s="1">
        <v>311.0</v>
      </c>
      <c r="B292" s="3" t="s">
        <v>291</v>
      </c>
      <c r="C292" s="3" t="str">
        <f>IFERROR(__xludf.DUMMYFUNCTION("GOOGLETRANSLATE(B292,""id"",""en"")"),"['Thank you', 'Indihome', 'use', 'losestreak', 'Maen', 'Rank', 'thank', 'love', 'service', 'good', 'subscribe', ""]")</f>
        <v>['Thank you', 'Indihome', 'use', 'losestreak', 'Maen', 'Rank', 'thank', 'love', 'service', 'good', 'subscribe', "]</v>
      </c>
      <c r="D292" s="3">
        <v>1.0</v>
      </c>
    </row>
    <row r="293" ht="15.75" customHeight="1">
      <c r="A293" s="1">
        <v>312.0</v>
      </c>
      <c r="B293" s="3" t="s">
        <v>292</v>
      </c>
      <c r="C293" s="3" t="str">
        <f>IFERROR(__xludf.DUMMYFUNCTION("GOOGLETRANSLATE(B293,""id"",""en"")"),"['baharu', 'application', 'road', '']")</f>
        <v>['baharu', 'application', 'road', '']</v>
      </c>
      <c r="D293" s="3">
        <v>1.0</v>
      </c>
    </row>
    <row r="294" ht="15.75" customHeight="1">
      <c r="A294" s="1">
        <v>313.0</v>
      </c>
      <c r="B294" s="3" t="s">
        <v>293</v>
      </c>
      <c r="C294" s="3" t="str">
        <f>IFERROR(__xludf.DUMMYFUNCTION("GOOGLETRANSLATE(B294,""id"",""en"")"),"['crazyaaaa', 'slowness', 'ampuuunnn', 'entry', 'verification', 'difficult', 'bangeett', 'kayak', 'entry', 'palace', 'president']")</f>
        <v>['crazyaaaa', 'slowness', 'ampuuunnn', 'entry', 'verification', 'difficult', 'bangeett', 'kayak', 'entry', 'palace', 'president']</v>
      </c>
      <c r="D294" s="3">
        <v>1.0</v>
      </c>
    </row>
    <row r="295" ht="15.75" customHeight="1">
      <c r="A295" s="1">
        <v>314.0</v>
      </c>
      <c r="B295" s="3" t="s">
        <v>294</v>
      </c>
      <c r="C295" s="3" t="str">
        <f>IFERROR(__xludf.DUMMYFUNCTION("GOOGLETRANSLATE(B295,""id"",""en"")"),"['ugly', 'really', 'service', 'app', 'error']")</f>
        <v>['ugly', 'really', 'service', 'app', 'error']</v>
      </c>
      <c r="D295" s="3">
        <v>1.0</v>
      </c>
    </row>
    <row r="296" ht="15.75" customHeight="1">
      <c r="A296" s="1">
        <v>316.0</v>
      </c>
      <c r="B296" s="3" t="s">
        <v>295</v>
      </c>
      <c r="C296" s="3" t="str">
        <f>IFERROR(__xludf.DUMMYFUNCTION("GOOGLETRANSLATE(B296,""id"",""en"")"),"['pull']")</f>
        <v>['pull']</v>
      </c>
      <c r="D296" s="3">
        <v>5.0</v>
      </c>
    </row>
    <row r="297" ht="15.75" customHeight="1">
      <c r="A297" s="1">
        <v>317.0</v>
      </c>
      <c r="B297" s="3" t="s">
        <v>296</v>
      </c>
      <c r="C297" s="3" t="str">
        <f>IFERROR(__xludf.DUMMYFUNCTION("GOOGLETRANSLATE(B297,""id"",""en"")"),"['response', 'slow', 'disappointed', 'upgrade', 'difficult', 'pass']")</f>
        <v>['response', 'slow', 'disappointed', 'upgrade', 'difficult', 'pass']</v>
      </c>
      <c r="D297" s="3">
        <v>2.0</v>
      </c>
    </row>
    <row r="298" ht="15.75" customHeight="1">
      <c r="A298" s="1">
        <v>318.0</v>
      </c>
      <c r="B298" s="3" t="s">
        <v>297</v>
      </c>
      <c r="C298" s="3" t="str">
        <f>IFERROR(__xludf.DUMMYFUNCTION("GOOGLETRANSLATE(B298,""id"",""en"")"),"['price', 'according to', 'quality', 'bad', 'really', 'sumpaah', 'bad', 'dilaik', 'dilapidated', 'jan', 'pke', 'indihome', ' Afraid ',' Disappointed ',' ']")</f>
        <v>['price', 'according to', 'quality', 'bad', 'really', 'sumpaah', 'bad', 'dilaik', 'dilapidated', 'jan', 'pke', 'indihome', ' Afraid ',' Disappointed ',' ']</v>
      </c>
      <c r="D298" s="3">
        <v>1.0</v>
      </c>
    </row>
    <row r="299" ht="15.75" customHeight="1">
      <c r="A299" s="1">
        <v>319.0</v>
      </c>
      <c r="B299" s="3" t="s">
        <v>298</v>
      </c>
      <c r="C299" s="3" t="str">
        <f>IFERROR(__xludf.DUMMYFUNCTION("GOOGLETRANSLATE(B299,""id"",""en"")"),"['ugly', 'difficult', 'enter']")</f>
        <v>['ugly', 'difficult', 'enter']</v>
      </c>
      <c r="D299" s="3">
        <v>1.0</v>
      </c>
    </row>
    <row r="300" ht="15.75" customHeight="1">
      <c r="A300" s="1">
        <v>320.0</v>
      </c>
      <c r="B300" s="3" t="s">
        <v>299</v>
      </c>
      <c r="C300" s="3" t="str">
        <f>IFERROR(__xludf.DUMMYFUNCTION("GOOGLETRANSLATE(B300,""id"",""en"")"),"['Activate', 'Android', 'Package', 'Nelfon', 'Krna', 'Bayat', 'Please', 'Directions', 'Help', 'yaa']")</f>
        <v>['Activate', 'Android', 'Package', 'Nelfon', 'Krna', 'Bayat', 'Please', 'Directions', 'Help', 'yaa']</v>
      </c>
      <c r="D300" s="3">
        <v>1.0</v>
      </c>
    </row>
    <row r="301" ht="15.75" customHeight="1">
      <c r="A301" s="1">
        <v>321.0</v>
      </c>
      <c r="B301" s="3" t="s">
        <v>300</v>
      </c>
      <c r="C301" s="3" t="str">
        <f>IFERROR(__xludf.DUMMYFUNCTION("GOOGLETRANSLATE(B301,""id"",""en"")"),"['application', 'road', 'perfect']")</f>
        <v>['application', 'road', 'perfect']</v>
      </c>
      <c r="D301" s="3">
        <v>1.0</v>
      </c>
    </row>
    <row r="302" ht="15.75" customHeight="1">
      <c r="A302" s="1">
        <v>322.0</v>
      </c>
      <c r="B302" s="3" t="s">
        <v>301</v>
      </c>
      <c r="C302" s="3" t="str">
        <f>IFERROR(__xludf.DUMMYFUNCTION("GOOGLETRANSLATE(B302,""id"",""en"")"),"['Ngellag', 'Mulu']")</f>
        <v>['Ngellag', 'Mulu']</v>
      </c>
      <c r="D302" s="3">
        <v>1.0</v>
      </c>
    </row>
    <row r="303" ht="15.75" customHeight="1">
      <c r="A303" s="1">
        <v>323.0</v>
      </c>
      <c r="B303" s="3" t="s">
        <v>27</v>
      </c>
      <c r="C303" s="3" t="str">
        <f>IFERROR(__xludf.DUMMYFUNCTION("GOOGLETRANSLATE(B303,""id"",""en"")"),"['siip']")</f>
        <v>['siip']</v>
      </c>
      <c r="D303" s="3">
        <v>3.0</v>
      </c>
    </row>
    <row r="304" ht="15.75" customHeight="1">
      <c r="A304" s="1">
        <v>324.0</v>
      </c>
      <c r="B304" s="3" t="s">
        <v>302</v>
      </c>
      <c r="C304" s="3" t="str">
        <f>IFERROR(__xludf.DUMMYFUNCTION("GOOGLETRANSLATE(B304,""id"",""en"")"),"['hard', 'sitial', 'application', 'login', 'account', 'indihome', 'kbaca', 'kluar', 'sndiri', 'then', 'complicated', 'open', ' application ',' lgsung ',' bsa ',' dtoton ',' skarang ',' can ',' lgsung ',' told ',' login ',' bsa ',' jua ',' account ',' mlh "&amp;"' , 'kluar']")</f>
        <v>['hard', 'sitial', 'application', 'login', 'account', 'indihome', 'kbaca', 'kluar', 'sndiri', 'then', 'complicated', 'open', ' application ',' lgsung ',' bsa ',' dtoton ',' skarang ',' can ',' lgsung ',' told ',' login ',' bsa ',' jua ',' account ',' mlh ' , 'kluar']</v>
      </c>
      <c r="D304" s="3">
        <v>1.0</v>
      </c>
    </row>
    <row r="305" ht="15.75" customHeight="1">
      <c r="A305" s="1">
        <v>325.0</v>
      </c>
      <c r="B305" s="3" t="s">
        <v>303</v>
      </c>
      <c r="C305" s="3" t="str">
        <f>IFERROR(__xludf.DUMMYFUNCTION("GOOGLETRANSLATE(B305,""id"",""en"")"),"['Indihome', 'lag', 'severe', 'play', 'game', 'online', 'broken', 'broken', 'sihh', 'good', 'net', 'subscribe', ' Main ',' Game ',' Online ']")</f>
        <v>['Indihome', 'lag', 'severe', 'play', 'game', 'online', 'broken', 'broken', 'sihh', 'good', 'net', 'subscribe', ' Main ',' Game ',' Online ']</v>
      </c>
      <c r="D305" s="3">
        <v>1.0</v>
      </c>
    </row>
    <row r="306" ht="15.75" customHeight="1">
      <c r="A306" s="1">
        <v>326.0</v>
      </c>
      <c r="B306" s="3" t="s">
        <v>304</v>
      </c>
      <c r="C306" s="3" t="str">
        <f>IFERROR(__xludf.DUMMYFUNCTION("GOOGLETRANSLATE(B306,""id"",""en"")"),"['Telkom', 'good', 'pairs',' love ',' device ',' used ',' feather ',' antenna ',' broken ',' broken ',' pairs', 'as a result', ' Wait ',' SSID ',' appears', 'Dead', 'Life', 'Dead', 'Life', 'Report', 'Welcoming', 'Friendly', 'Mesra', 'Tasks',' so ' , 'Wait"&amp;"', 'Untuuuk', 'Come', 'DataAaAnglaahh', 'Come', 'Kuu', 'Wait', 'maceiisss', 'shadow', 'how', '']")</f>
        <v>['Telkom', 'good', 'pairs',' love ',' device ',' used ',' feather ',' antenna ',' broken ',' broken ',' pairs', 'as a result', ' Wait ',' SSID ',' appears', 'Dead', 'Life', 'Dead', 'Life', 'Report', 'Welcoming', 'Friendly', 'Mesra', 'Tasks',' so ' , 'Wait', 'Untuuuk', 'Come', 'DataAaAnglaahh', 'Come', 'Kuu', 'Wait', 'maceiisss', 'shadow', 'how', '']</v>
      </c>
      <c r="D306" s="3">
        <v>2.0</v>
      </c>
    </row>
    <row r="307" ht="15.75" customHeight="1">
      <c r="A307" s="1">
        <v>327.0</v>
      </c>
      <c r="B307" s="3" t="s">
        <v>305</v>
      </c>
      <c r="C307" s="3" t="str">
        <f>IFERROR(__xludf.DUMMYFUNCTION("GOOGLETRANSLATE(B307,""id"",""en"")"),"['', 'Ngerti', 'right', 'donlow', 'registration', 'ken', 'lht', 'watch', 'lwt', 'indihome', 'batalin', 'regestration', "" ]")</f>
        <v>['', 'Ngerti', 'right', 'donlow', 'registration', 'ken', 'lht', 'watch', 'lwt', 'indihome', 'batalin', 'regestration', " ]</v>
      </c>
      <c r="D307" s="3">
        <v>1.0</v>
      </c>
    </row>
    <row r="308" ht="15.75" customHeight="1">
      <c r="A308" s="1">
        <v>328.0</v>
      </c>
      <c r="B308" s="3" t="s">
        <v>306</v>
      </c>
      <c r="C308" s="3" t="str">
        <f>IFERROR(__xludf.DUMMYFUNCTION("GOOGLETRANSLATE(B308,""id"",""en"")"),"['SLA', 'Follow', 'Adu', 'Disturbs', 'Disconnect', 'Net', 'Very', 'Dehh', 'Sorry', 'second']")</f>
        <v>['SLA', 'Follow', 'Adu', 'Disturbs', 'Disconnect', 'Net', 'Very', 'Dehh', 'Sorry', 'second']</v>
      </c>
      <c r="D308" s="3">
        <v>1.0</v>
      </c>
    </row>
    <row r="309" ht="15.75" customHeight="1">
      <c r="A309" s="1">
        <v>329.0</v>
      </c>
      <c r="B309" s="3" t="s">
        <v>307</v>
      </c>
      <c r="C309" s="3" t="str">
        <f>IFERROR(__xludf.DUMMYFUNCTION("GOOGLETRANSLATE(B309,""id"",""en"")"),"['WiFi', 'wifi', 'no', 'upgrade', 'kah', 'here', 'disappointed', 'net', 'net', 'use', 'until', 'floor', ' no ',' connection ',' bottom ',' no ',' open ',' internet ',' floor ',' floor ',' net ',' smooth ',' golir ',' pay ',' date ' , 'notification', 'late"&amp;"', 'fine', 'golir', 'net', 'slow', 'good']")</f>
        <v>['WiFi', 'wifi', 'no', 'upgrade', 'kah', 'here', 'disappointed', 'net', 'net', 'use', 'until', 'floor', ' no ',' connection ',' bottom ',' no ',' open ',' internet ',' floor ',' floor ',' net ',' smooth ',' golir ',' pay ',' date ' , 'notification', 'late', 'fine', 'golir', 'net', 'slow', 'good']</v>
      </c>
      <c r="D309" s="3">
        <v>1.0</v>
      </c>
    </row>
    <row r="310" ht="15.75" customHeight="1">
      <c r="A310" s="1">
        <v>330.0</v>
      </c>
      <c r="B310" s="3" t="s">
        <v>308</v>
      </c>
      <c r="C310" s="3" t="str">
        <f>IFERROR(__xludf.DUMMYFUNCTION("GOOGLETRANSLATE(B310,""id"",""en"")"),"['special', 'Indihome', 'mantep', 'lag', 'morning', 'noon', 'afternoon', 'stable', 'ping', 'red', 'mantep', 'pay', ' expensive ',' on ',' The ',' king ',' lag ']")</f>
        <v>['special', 'Indihome', 'mantep', 'lag', 'morning', 'noon', 'afternoon', 'stable', 'ping', 'red', 'mantep', 'pay', ' expensive ',' on ',' The ',' king ',' lag ']</v>
      </c>
      <c r="D310" s="3">
        <v>1.0</v>
      </c>
    </row>
    <row r="311" ht="15.75" customHeight="1">
      <c r="A311" s="1">
        <v>331.0</v>
      </c>
      <c r="B311" s="3" t="s">
        <v>309</v>
      </c>
      <c r="C311" s="3" t="str">
        <f>IFERROR(__xludf.DUMMYFUNCTION("GOOGLETRANSLATE(B311,""id"",""en"")"),"['service', 'bad', 'hand', 'net', 'obstacle', 'blum', 'month', 'service', 'indi', 'home', 'disturbing', 'solved', ' Install ',' fast ',' really ',' adeh ',' ']")</f>
        <v>['service', 'bad', 'hand', 'net', 'obstacle', 'blum', 'month', 'service', 'indi', 'home', 'disturbing', 'solved', ' Install ',' fast ',' really ',' adeh ',' ']</v>
      </c>
      <c r="D311" s="3">
        <v>1.0</v>
      </c>
    </row>
    <row r="312" ht="15.75" customHeight="1">
      <c r="A312" s="1">
        <v>332.0</v>
      </c>
      <c r="B312" s="3" t="s">
        <v>310</v>
      </c>
      <c r="C312" s="3" t="str">
        <f>IFERROR(__xludf.DUMMYFUNCTION("GOOGLETRANSLATE(B312,""id"",""en"")"),"['Please', 'Used', 'Ngelag', 'Severe', 'Net', 'Down', 'Please', 'Good', 'Current', 'Really', 'Pairs', 'payati']")</f>
        <v>['Please', 'Used', 'Ngelag', 'Severe', 'Net', 'Down', 'Please', 'Good', 'Current', 'Really', 'Pairs', 'payati']</v>
      </c>
      <c r="D312" s="3">
        <v>1.0</v>
      </c>
    </row>
    <row r="313" ht="15.75" customHeight="1">
      <c r="A313" s="1">
        <v>333.0</v>
      </c>
      <c r="B313" s="3" t="s">
        <v>311</v>
      </c>
      <c r="C313" s="3" t="str">
        <f>IFERROR(__xludf.DUMMYFUNCTION("GOOGLETRANSLATE(B313,""id"",""en"")"),"['Net', 'lag', '']")</f>
        <v>['Net', 'lag', '']</v>
      </c>
      <c r="D313" s="3">
        <v>1.0</v>
      </c>
    </row>
    <row r="314" ht="15.75" customHeight="1">
      <c r="A314" s="1">
        <v>334.0</v>
      </c>
      <c r="B314" s="3" t="s">
        <v>312</v>
      </c>
      <c r="C314" s="3" t="str">
        <f>IFERROR(__xludf.DUMMYFUNCTION("GOOGLETRANSLATE(B314,""id"",""en"")"),"['', 'Direct', 'Response']")</f>
        <v>['', 'Direct', 'Response']</v>
      </c>
      <c r="D314" s="3">
        <v>3.0</v>
      </c>
    </row>
    <row r="315" ht="15.75" customHeight="1">
      <c r="A315" s="1">
        <v>336.0</v>
      </c>
      <c r="B315" s="3" t="s">
        <v>313</v>
      </c>
      <c r="C315" s="3" t="str">
        <f>IFERROR(__xludf.DUMMYFUNCTION("GOOGLETRANSLATE(B315,""id"",""en"")"),"['service', 'bad']")</f>
        <v>['service', 'bad']</v>
      </c>
      <c r="D315" s="3">
        <v>1.0</v>
      </c>
    </row>
    <row r="316" ht="15.75" customHeight="1">
      <c r="A316" s="1">
        <v>337.0</v>
      </c>
      <c r="B316" s="3" t="s">
        <v>314</v>
      </c>
      <c r="C316" s="3" t="str">
        <f>IFERROR(__xludf.DUMMYFUNCTION("GOOGLETRANSLATE(B316,""id"",""en"")"),"['Please', 'Sorry', 'Tide', 'WiFi', 'Super', 'Workspace', 'Dikosan', 'Slow', 'Alas',' Activation ',' Code ',' Box ',' Professional ',' person ',' cash ',' airy ',' bad ',' attitude ',' and ',' SOP ',' ']")</f>
        <v>['Please', 'Sorry', 'Tide', 'WiFi', 'Super', 'Workspace', 'Dikosan', 'Slow', 'Alas',' Activation ',' Code ',' Box ',' Professional ',' person ',' cash ',' airy ',' bad ',' attitude ',' and ',' SOP ',' ']</v>
      </c>
      <c r="D316" s="3">
        <v>1.0</v>
      </c>
    </row>
    <row r="317" ht="15.75" customHeight="1">
      <c r="A317" s="1">
        <v>338.0</v>
      </c>
      <c r="B317" s="3" t="s">
        <v>315</v>
      </c>
      <c r="C317" s="3" t="str">
        <f>IFERROR(__xludf.DUMMYFUNCTION("GOOGLETRANSLATE(B317,""id"",""en"")"),"['service', 'bad', 'connection', 'lot', 'response', 'danger']")</f>
        <v>['service', 'bad', 'connection', 'lot', 'response', 'danger']</v>
      </c>
      <c r="D317" s="3">
        <v>1.0</v>
      </c>
    </row>
    <row r="318" ht="15.75" customHeight="1">
      <c r="A318" s="1">
        <v>340.0</v>
      </c>
      <c r="B318" s="3" t="s">
        <v>316</v>
      </c>
      <c r="C318" s="3" t="str">
        <f>IFERROR(__xludf.DUMMYFUNCTION("GOOGLETRANSLATE(B318,""id"",""en"")"),"['App', 'garbage', 'bugs', 'stoppage']")</f>
        <v>['App', 'garbage', 'bugs', 'stoppage']</v>
      </c>
      <c r="D318" s="3">
        <v>1.0</v>
      </c>
    </row>
    <row r="319" ht="15.75" customHeight="1">
      <c r="A319" s="1">
        <v>341.0</v>
      </c>
      <c r="B319" s="3" t="s">
        <v>66</v>
      </c>
      <c r="C319" s="3" t="str">
        <f>IFERROR(__xludf.DUMMYFUNCTION("GOOGLETRANSLATE(B319,""id"",""en"")"),"['Application', 'Lot']")</f>
        <v>['Application', 'Lot']</v>
      </c>
      <c r="D319" s="3">
        <v>3.0</v>
      </c>
    </row>
    <row r="320" ht="15.75" customHeight="1">
      <c r="A320" s="1">
        <v>342.0</v>
      </c>
      <c r="B320" s="3" t="s">
        <v>317</v>
      </c>
      <c r="C320" s="3" t="str">
        <f>IFERROR(__xludf.DUMMYFUNCTION("GOOGLETRANSLATE(B320,""id"",""en"")"),"['Login', 'Indihome', 'gabisa', 'knnntl']")</f>
        <v>['Login', 'Indihome', 'gabisa', 'knnntl']</v>
      </c>
      <c r="D320" s="3">
        <v>1.0</v>
      </c>
    </row>
    <row r="321" ht="15.75" customHeight="1">
      <c r="A321" s="1">
        <v>343.0</v>
      </c>
      <c r="B321" s="3" t="s">
        <v>318</v>
      </c>
      <c r="C321" s="3" t="str">
        <f>IFERROR(__xludf.DUMMYFUNCTION("GOOGLETRANSLATE(B321,""id"",""en"")"),"['Logging', 'century', 'Loding', 'Muluu']")</f>
        <v>['Logging', 'century', 'Loding', 'Muluu']</v>
      </c>
      <c r="D321" s="3">
        <v>2.0</v>
      </c>
    </row>
    <row r="322" ht="15.75" customHeight="1">
      <c r="A322" s="1">
        <v>344.0</v>
      </c>
      <c r="B322" s="3" t="s">
        <v>319</v>
      </c>
      <c r="C322" s="3" t="str">
        <f>IFERROR(__xludf.DUMMYFUNCTION("GOOGLETRANSLATE(B322,""id"",""en"")"),"['mantappppppoooooolllll']")</f>
        <v>['mantappppppoooooolllll']</v>
      </c>
      <c r="D322" s="3">
        <v>5.0</v>
      </c>
    </row>
    <row r="323" ht="15.75" customHeight="1">
      <c r="A323" s="1">
        <v>345.0</v>
      </c>
      <c r="B323" s="3" t="s">
        <v>320</v>
      </c>
      <c r="C323" s="3" t="str">
        <f>IFERROR(__xludf.DUMMYFUNCTION("GOOGLETRANSLATE(B323,""id"",""en"")"),"['After', 'Sales', 'Service', 'Pekah', 'Severe', '']")</f>
        <v>['After', 'Sales', 'Service', 'Pekah', 'Severe', '']</v>
      </c>
      <c r="D323" s="3">
        <v>1.0</v>
      </c>
    </row>
    <row r="324" ht="15.75" customHeight="1">
      <c r="A324" s="1">
        <v>346.0</v>
      </c>
      <c r="B324" s="3" t="s">
        <v>321</v>
      </c>
      <c r="C324" s="3" t="str">
        <f>IFERROR(__xludf.DUMMYFUNCTION("GOOGLETRANSLATE(B324,""id"",""en"")"),"['TLP', 'month', 'MNT', 'technician', 'dtg', 'skrg', 'phone', 'hrg', 'net', 'bad', 'oath', 'deh']")</f>
        <v>['TLP', 'month', 'MNT', 'technician', 'dtg', 'skrg', 'phone', 'hrg', 'net', 'bad', 'oath', 'deh']</v>
      </c>
      <c r="D324" s="3">
        <v>1.0</v>
      </c>
    </row>
    <row r="325" ht="15.75" customHeight="1">
      <c r="A325" s="1">
        <v>347.0</v>
      </c>
      <c r="B325" s="3" t="s">
        <v>322</v>
      </c>
      <c r="C325" s="3" t="str">
        <f>IFERROR(__xludf.DUMMYFUNCTION("GOOGLETRANSLATE(B325,""id"",""en"")"),"['Easy', 'Erti']")</f>
        <v>['Easy', 'Erti']</v>
      </c>
      <c r="D325" s="3">
        <v>5.0</v>
      </c>
    </row>
    <row r="326" ht="15.75" customHeight="1">
      <c r="A326" s="1">
        <v>348.0</v>
      </c>
      <c r="B326" s="3" t="s">
        <v>323</v>
      </c>
      <c r="C326" s="3" t="str">
        <f>IFERROR(__xludf.DUMMYFUNCTION("GOOGLETRANSLATE(B326,""id"",""en"")"),"['already', 'ngeluh', 'service', 'ugly', 'indihome', 'already', 'report', 'good', 'net', 'broken', 'total', 'Zhonk', ' Close ',' Kalok ',' already ',' love ',' service ',' numb ',' pay ',' told ',' fast ',' service ',' slow ',' auto ',' replace ' , 'Prova"&amp;"ider', '']")</f>
        <v>['already', 'ngeluh', 'service', 'ugly', 'indihome', 'already', 'report', 'good', 'net', 'broken', 'total', 'Zhonk', ' Close ',' Kalok ',' already ',' love ',' service ',' numb ',' pay ',' told ',' fast ',' service ',' slow ',' auto ',' replace ' , 'Provaider', '']</v>
      </c>
      <c r="D326" s="3">
        <v>1.0</v>
      </c>
    </row>
    <row r="327" ht="15.75" customHeight="1">
      <c r="A327" s="1">
        <v>349.0</v>
      </c>
      <c r="B327" s="3" t="s">
        <v>324</v>
      </c>
      <c r="C327" s="3" t="str">
        <f>IFERROR(__xludf.DUMMYFUNCTION("GOOGLETRANSLATE(B327,""id"",""en"")"),"['Layan']")</f>
        <v>['Layan']</v>
      </c>
      <c r="D327" s="3">
        <v>5.0</v>
      </c>
    </row>
    <row r="328" ht="15.75" customHeight="1">
      <c r="A328" s="1">
        <v>350.0</v>
      </c>
      <c r="B328" s="3" t="s">
        <v>325</v>
      </c>
      <c r="C328" s="3" t="str">
        <f>IFERROR(__xludf.DUMMYFUNCTION("GOOGLETRANSLATE(B328,""id"",""en"")"),"['', 'times', 'complain', 'times', 'solution', 'numb', 'service', 'business', 'state', ""]")</f>
        <v>['', 'times', 'complain', 'times', 'solution', 'numb', 'service', 'business', 'state', "]</v>
      </c>
      <c r="D328" s="3">
        <v>1.0</v>
      </c>
    </row>
    <row r="329" ht="15.75" customHeight="1">
      <c r="A329" s="1">
        <v>351.0</v>
      </c>
      <c r="B329" s="3" t="s">
        <v>326</v>
      </c>
      <c r="C329" s="3" t="str">
        <f>IFERROR(__xludf.DUMMYFUNCTION("GOOGLETRANSLATE(B329,""id"",""en"")"),"['Sis',' Subscribe ',' Indihome ',' Verification ',' Data ',' Photos', 'Identity', 'Failed', 'Try', 'Failed', 'Please', 'Help', ' according to ',' example ',' list ',' ']")</f>
        <v>['Sis',' Subscribe ',' Indihome ',' Verification ',' Data ',' Photos', 'Identity', 'Failed', 'Try', 'Failed', 'Please', 'Help', ' according to ',' example ',' list ',' ']</v>
      </c>
      <c r="D329" s="3">
        <v>5.0</v>
      </c>
    </row>
    <row r="330" ht="15.75" customHeight="1">
      <c r="A330" s="1">
        <v>353.0</v>
      </c>
      <c r="B330" s="3" t="s">
        <v>327</v>
      </c>
      <c r="C330" s="3" t="str">
        <f>IFERROR(__xludf.DUMMYFUNCTION("GOOGLETRANSLATE(B330,""id"",""en"")"),"['application', 'darling', 'install', 'installation', 'cable', 'outside', 'putuuuss']")</f>
        <v>['application', 'darling', 'install', 'installation', 'cable', 'outside', 'putuuuss']</v>
      </c>
      <c r="D330" s="3">
        <v>2.0</v>
      </c>
    </row>
    <row r="331" ht="15.75" customHeight="1">
      <c r="A331" s="1">
        <v>354.0</v>
      </c>
      <c r="B331" s="3" t="s">
        <v>328</v>
      </c>
      <c r="C331" s="3" t="str">
        <f>IFERROR(__xludf.DUMMYFUNCTION("GOOGLETRANSLATE(B331,""id"",""en"")"),"['Please', 'good', 'net', 'wifi', 'place', 'slow', '']")</f>
        <v>['Please', 'good', 'net', 'wifi', 'place', 'slow', '']</v>
      </c>
      <c r="D331" s="3">
        <v>3.0</v>
      </c>
    </row>
    <row r="332" ht="15.75" customHeight="1">
      <c r="A332" s="1">
        <v>355.0</v>
      </c>
      <c r="B332" s="3" t="s">
        <v>329</v>
      </c>
      <c r="C332" s="3" t="str">
        <f>IFERROR(__xludf.DUMMYFUNCTION("GOOGLETRANSLATE(B332,""id"",""en"")"),"['comment', 'comment', 'complained', 'star', 'trimakasih']")</f>
        <v>['comment', 'comment', 'complained', 'star', 'trimakasih']</v>
      </c>
      <c r="D332" s="3">
        <v>1.0</v>
      </c>
    </row>
    <row r="333" ht="15.75" customHeight="1">
      <c r="A333" s="1">
        <v>356.0</v>
      </c>
      <c r="B333" s="3" t="s">
        <v>330</v>
      </c>
      <c r="C333" s="3" t="str">
        <f>IFERROR(__xludf.DUMMYFUNCTION("GOOGLETRANSLATE(B333,""id"",""en"")"),"['Bagusss', '']")</f>
        <v>['Bagusss', '']</v>
      </c>
      <c r="D333" s="3">
        <v>5.0</v>
      </c>
    </row>
    <row r="334" ht="15.75" customHeight="1">
      <c r="A334" s="1">
        <v>358.0</v>
      </c>
      <c r="B334" s="3" t="s">
        <v>331</v>
      </c>
      <c r="C334" s="3" t="str">
        <f>IFERROR(__xludf.DUMMYFUNCTION("GOOGLETRANSLATE(B334,""id"",""en"")"),"['ignition', 'TLP', 'Technicians',' Indihome ',' Disappointed ',' BUMN ',' Country ',' garbage ',' Season ',' really ',' Inter ',' connects', ' Bankrupt ',' Until ',' ']")</f>
        <v>['ignition', 'TLP', 'Technicians',' Indihome ',' Disappointed ',' BUMN ',' Country ',' garbage ',' Season ',' really ',' Inter ',' connects', ' Bankrupt ',' Until ',' ']</v>
      </c>
      <c r="D334" s="3">
        <v>1.0</v>
      </c>
    </row>
    <row r="335" ht="15.75" customHeight="1">
      <c r="A335" s="1">
        <v>359.0</v>
      </c>
      <c r="B335" s="3" t="s">
        <v>332</v>
      </c>
      <c r="C335" s="3" t="str">
        <f>IFERROR(__xludf.DUMMYFUNCTION("GOOGLETRANSLATE(B335,""id"",""en"")"),"['IndiHome', 'how', 'Pay', 'Mass', 'Internet', 'Fast', 'Addin', 'Lot', 'What', 'Terms', ""]")</f>
        <v>['IndiHome', 'how', 'Pay', 'Mass', 'Internet', 'Fast', 'Addin', 'Lot', 'What', 'Terms', "]</v>
      </c>
      <c r="D335" s="3">
        <v>1.0</v>
      </c>
    </row>
    <row r="336" ht="15.75" customHeight="1">
      <c r="A336" s="1">
        <v>360.0</v>
      </c>
      <c r="B336" s="3" t="s">
        <v>333</v>
      </c>
      <c r="C336" s="3" t="str">
        <f>IFERROR(__xludf.DUMMYFUNCTION("GOOGLETRANSLATE(B336,""id"",""en"")"),"['service', 'kek', 'kentot', 'net', 'lag', 'kek', 'pig', 'Nurunin', 'power', 'wifi', 'fast', 'dead', ' hopefully ',' enter ',' hell ',' aminn ']")</f>
        <v>['service', 'kek', 'kentot', 'net', 'lag', 'kek', 'pig', 'Nurunin', 'power', 'wifi', 'fast', 'dead', ' hopefully ',' enter ',' hell ',' aminn ']</v>
      </c>
      <c r="D336" s="3">
        <v>1.0</v>
      </c>
    </row>
    <row r="337" ht="15.75" customHeight="1">
      <c r="A337" s="1">
        <v>361.0</v>
      </c>
      <c r="B337" s="3" t="s">
        <v>334</v>
      </c>
      <c r="C337" s="3" t="str">
        <f>IFERROR(__xludf.DUMMYFUNCTION("GOOGLETRANSLATE(B337,""id"",""en"")"),"['ugly', 'abis']")</f>
        <v>['ugly', 'abis']</v>
      </c>
      <c r="D337" s="3">
        <v>1.0</v>
      </c>
    </row>
    <row r="338" ht="15.75" customHeight="1">
      <c r="A338" s="1">
        <v>362.0</v>
      </c>
      <c r="B338" s="3" t="s">
        <v>335</v>
      </c>
      <c r="C338" s="3" t="str">
        <f>IFERROR(__xludf.DUMMYFUNCTION("GOOGLETRANSLATE(B338,""id"",""en"")"),"['Pay', 'use', 'Application', 'Indihome', 'Alas',' FAILURE ',' Activation ',' Wallet ',' Indihome ',' Select ',' Link ',' Bank ',' That's', 'Wait', 'Pin', 'Email', 'SMS', 'Activation', 'TRS', '']")</f>
        <v>['Pay', 'use', 'Application', 'Indihome', 'Alas',' FAILURE ',' Activation ',' Wallet ',' Indihome ',' Select ',' Link ',' Bank ',' That's', 'Wait', 'Pin', 'Email', 'SMS', 'Activation', 'TRS', '']</v>
      </c>
      <c r="D338" s="3">
        <v>2.0</v>
      </c>
    </row>
    <row r="339" ht="15.75" customHeight="1">
      <c r="A339" s="1">
        <v>363.0</v>
      </c>
      <c r="B339" s="3" t="s">
        <v>336</v>
      </c>
      <c r="C339" s="3" t="str">
        <f>IFERROR(__xludf.DUMMYFUNCTION("GOOGLETRANSLATE(B339,""id"",""en"")"),"['Application', 'Hang', 'Please', 'Level', 'Cook', 'Level', 'Telkom', 'Application', 'Comfortable', 'Use', 'Subscribe']")</f>
        <v>['Application', 'Hang', 'Please', 'Level', 'Cook', 'Level', 'Telkom', 'Application', 'Comfortable', 'Use', 'Subscribe']</v>
      </c>
      <c r="D339" s="3">
        <v>1.0</v>
      </c>
    </row>
    <row r="340" ht="15.75" customHeight="1">
      <c r="A340" s="1">
        <v>364.0</v>
      </c>
      <c r="B340" s="3" t="s">
        <v>337</v>
      </c>
      <c r="C340" s="3" t="str">
        <f>IFERROR(__xludf.DUMMYFUNCTION("GOOGLETRANSLATE(B340,""id"",""en"")"),"['wifi', 'down', 'mmr']")</f>
        <v>['wifi', 'down', 'mmr']</v>
      </c>
      <c r="D340" s="3">
        <v>1.0</v>
      </c>
    </row>
    <row r="341" ht="15.75" customHeight="1">
      <c r="A341" s="1">
        <v>365.0</v>
      </c>
      <c r="B341" s="3" t="s">
        <v>338</v>
      </c>
      <c r="C341" s="3" t="str">
        <f>IFERROR(__xludf.DUMMYFUNCTION("GOOGLETRANSLATE(B341,""id"",""en"")"),"['signal', 'kek', 'taaiiik', 'severe', 'take care', 'money', 'fast']")</f>
        <v>['signal', 'kek', 'taaiiik', 'severe', 'take care', 'money', 'fast']</v>
      </c>
      <c r="D341" s="3">
        <v>1.0</v>
      </c>
    </row>
    <row r="342" ht="15.75" customHeight="1">
      <c r="A342" s="1">
        <v>366.0</v>
      </c>
      <c r="B342" s="3" t="s">
        <v>339</v>
      </c>
      <c r="C342" s="3" t="str">
        <f>IFERROR(__xludf.DUMMYFUNCTION("GOOGLETRANSLATE(B342,""id"",""en"")"),"['Week', 'Report', 'Disturbs',' Application ',' Technician ',' One ',' Good ',' Golir ',' Meet ',' Technician ',' Road ',' said ',' Report ',' name ',' reject ',' hand ',' times', 'report', 'disturbing', 'application', 'indihome', 'healthy', ""]")</f>
        <v>['Week', 'Report', 'Disturbs',' Application ',' Technician ',' One ',' Good ',' Golir ',' Meet ',' Technician ',' Road ',' said ',' Report ',' name ',' reject ',' hand ',' times', 'report', 'disturbing', 'application', 'indihome', 'healthy', "]</v>
      </c>
      <c r="D342" s="3">
        <v>1.0</v>
      </c>
    </row>
    <row r="343" ht="15.75" customHeight="1">
      <c r="A343" s="1">
        <v>367.0</v>
      </c>
      <c r="B343" s="3" t="s">
        <v>340</v>
      </c>
      <c r="C343" s="3" t="str">
        <f>IFERROR(__xludf.DUMMYFUNCTION("GOOGLETRANSLATE(B343,""id"",""en"")"),"['Net', 'Disconnect', 'Call', 'Application', 'Jamet', 'Adu', 'Kmna', 'Office', 'Layan', 'Pay', 'Late', 'Late', ' Fines', 'Maintenance', 'Kala', '']")</f>
        <v>['Net', 'Disconnect', 'Call', 'Application', 'Jamet', 'Adu', 'Kmna', 'Office', 'Layan', 'Pay', 'Late', 'Late', ' Fines', 'Maintenance', 'Kala', '']</v>
      </c>
      <c r="D343" s="3">
        <v>1.0</v>
      </c>
    </row>
    <row r="344" ht="15.75" customHeight="1">
      <c r="A344" s="1">
        <v>368.0</v>
      </c>
      <c r="B344" s="3" t="s">
        <v>341</v>
      </c>
      <c r="C344" s="3" t="str">
        <f>IFERROR(__xludf.DUMMYFUNCTION("GOOGLETRANSLATE(B344,""id"",""en"")"),"['application', 'Nge', 'lag', 'error', 'please', 'good', 'service', 'kosumen', 'level', '']")</f>
        <v>['application', 'Nge', 'lag', 'error', 'please', 'good', 'service', 'kosumen', 'level', '']</v>
      </c>
      <c r="D344" s="3">
        <v>1.0</v>
      </c>
    </row>
    <row r="345" ht="15.75" customHeight="1">
      <c r="A345" s="1">
        <v>370.0</v>
      </c>
      <c r="B345" s="3" t="s">
        <v>342</v>
      </c>
      <c r="C345" s="3" t="str">
        <f>IFERROR(__xludf.DUMMYFUNCTION("GOOGLETRANSLATE(B345,""id"",""en"")"),"['Severe', 'really', 'internet', 'dead', 'response', 'high school', 'skali', 'original', 'disappointed', 'high school', 'indihome']")</f>
        <v>['Severe', 'really', 'internet', 'dead', 'response', 'high school', 'skali', 'original', 'disappointed', 'high school', 'indihome']</v>
      </c>
      <c r="D345" s="3">
        <v>1.0</v>
      </c>
    </row>
    <row r="346" ht="15.75" customHeight="1">
      <c r="A346" s="1">
        <v>371.0</v>
      </c>
      <c r="B346" s="3" t="s">
        <v>343</v>
      </c>
      <c r="C346" s="3" t="str">
        <f>IFERROR(__xludf.DUMMYFUNCTION("GOOGLETRANSLATE(B346,""id"",""en"")"),"['Hello', 'list', 'list', 'number', 'right', 'list', 'application', 'deliberate', 'closed', 'right', 'list', 'reset', ' said ',' number ',' UDH ',' list ',' log ',' gabisa ',' log ',' number ',' verification ',' verification ',' list ',' gabisa ', ""]")</f>
        <v>['Hello', 'list', 'list', 'number', 'right', 'list', 'application', 'deliberate', 'closed', 'right', 'list', 'reset', ' said ',' number ',' UDH ',' list ',' log ',' gabisa ',' log ',' number ',' verification ',' verification ',' list ',' gabisa ', "]</v>
      </c>
      <c r="D346" s="3">
        <v>1.0</v>
      </c>
    </row>
    <row r="347" ht="15.75" customHeight="1">
      <c r="A347" s="1">
        <v>372.0</v>
      </c>
      <c r="B347" s="3" t="s">
        <v>344</v>
      </c>
      <c r="C347" s="3" t="str">
        <f>IFERROR(__xludf.DUMMYFUNCTION("GOOGLETRANSLATE(B347,""id"",""en"")"),"['Download', 'receipt', 'wish', 'helloooo', 'lho', 'drunk', 'yaa', 'reply', 'already', 'hyphen', 'twitter', 'indihome', ' NGASI ',' Solution ',' Send ',' Email ',' Information ',' Capture ',' Capture ',' Capture ',' Tap ',' Content ',' Pay ',' Application"&amp;" ' , 'already', 'steady', 'missing', 'sane', 'developer', '']")</f>
        <v>['Download', 'receipt', 'wish', 'helloooo', 'lho', 'drunk', 'yaa', 'reply', 'already', 'hyphen', 'twitter', 'indihome', ' NGASI ',' Solution ',' Send ',' Email ',' Information ',' Capture ',' Capture ',' Capture ',' Tap ',' Content ',' Pay ',' Application ' , 'already', 'steady', 'missing', 'sane', 'developer', '']</v>
      </c>
      <c r="D347" s="3">
        <v>1.0</v>
      </c>
    </row>
    <row r="348" ht="15.75" customHeight="1">
      <c r="A348" s="1">
        <v>373.0</v>
      </c>
      <c r="B348" s="3" t="s">
        <v>345</v>
      </c>
      <c r="C348" s="3" t="str">
        <f>IFERROR(__xludf.DUMMYFUNCTION("GOOGLETRANSLATE(B348,""id"",""en"")"),"['Hello', 'love', 'star', 'because', 'service', 'Indihome', 'deer', 'fast', 'hand', 'TPI', 'signal', 'wifi', ' Diksih ',' Good ',' Lot ',' Thank you ']")</f>
        <v>['Hello', 'love', 'star', 'because', 'service', 'Indihome', 'deer', 'fast', 'hand', 'TPI', 'signal', 'wifi', ' Diksih ',' Good ',' Lot ',' Thank you ']</v>
      </c>
      <c r="D348" s="3">
        <v>5.0</v>
      </c>
    </row>
    <row r="349" ht="15.75" customHeight="1">
      <c r="A349" s="1">
        <v>374.0</v>
      </c>
      <c r="B349" s="3" t="s">
        <v>346</v>
      </c>
      <c r="C349" s="3" t="str">
        <f>IFERROR(__xludf.DUMMYFUNCTION("GOOGLETRANSLATE(B349,""id"",""en"")"),"['', 'Guna', 'Indihome', 'bln', 'signal', 'good', 'lot', 'jga', 'sebntar', 'service', 'good', 'technician', 'friendly ',' check ',' detail ',' use ',' number ',' app ',' indihome ',' please ',' clear ',' thank ',' love ']")</f>
        <v>['', 'Guna', 'Indihome', 'bln', 'signal', 'good', 'lot', 'jga', 'sebntar', 'service', 'good', 'technician', 'friendly ',' check ',' detail ',' use ',' number ',' app ',' indihome ',' please ',' clear ',' thank ',' love ']</v>
      </c>
      <c r="D349" s="3">
        <v>5.0</v>
      </c>
    </row>
    <row r="350" ht="15.75" customHeight="1">
      <c r="A350" s="1">
        <v>375.0</v>
      </c>
      <c r="B350" s="3" t="s">
        <v>347</v>
      </c>
      <c r="C350" s="3" t="str">
        <f>IFERROR(__xludf.DUMMYFUNCTION("GOOGLETRANSLATE(B350,""id"",""en"")"),"['Upgrade', 'Mbps',' Mbps', 'Active', 'Clock', 'Mbps',' USEETV ',' Web ',' Indhome ',' appears', 'Channel', 'appears',' ']")</f>
        <v>['Upgrade', 'Mbps',' Mbps', 'Active', 'Clock', 'Mbps',' USEETV ',' Web ',' Indhome ',' appears', 'Channel', 'appears',' ']</v>
      </c>
      <c r="D350" s="3">
        <v>1.0</v>
      </c>
    </row>
    <row r="351" ht="15.75" customHeight="1">
      <c r="A351" s="1">
        <v>376.0</v>
      </c>
      <c r="B351" s="3" t="s">
        <v>348</v>
      </c>
      <c r="C351" s="3" t="str">
        <f>IFERROR(__xludf.DUMMYFUNCTION("GOOGLETRANSLATE(B351,""id"",""en"")"),"['WiFi', 'Connect', 'Please', 'Good']")</f>
        <v>['WiFi', 'Connect', 'Please', 'Good']</v>
      </c>
      <c r="D351" s="3">
        <v>2.0</v>
      </c>
    </row>
    <row r="352" ht="15.75" customHeight="1">
      <c r="A352" s="1">
        <v>377.0</v>
      </c>
      <c r="B352" s="3" t="s">
        <v>349</v>
      </c>
      <c r="C352" s="3" t="str">
        <f>IFERROR(__xludf.DUMMYFUNCTION("GOOGLETRANSLATE(B352,""id"",""en"")"),"['difficult', 'report', 'connects', 'slow', 'operator', 'robot', 'program', 'difficult', 'report', 'outside', '']")</f>
        <v>['difficult', 'report', 'connects', 'slow', 'operator', 'robot', 'program', 'difficult', 'report', 'outside', '']</v>
      </c>
      <c r="D352" s="3">
        <v>1.0</v>
      </c>
    </row>
    <row r="353" ht="15.75" customHeight="1">
      <c r="A353" s="1">
        <v>378.0</v>
      </c>
      <c r="B353" s="3" t="s">
        <v>350</v>
      </c>
      <c r="C353" s="3" t="str">
        <f>IFERROR(__xludf.DUMMYFUNCTION("GOOGLETRANSLATE(B353,""id"",""en"")"),"['times', 'times', 'login', 'solution', '']")</f>
        <v>['times', 'times', 'login', 'solution', '']</v>
      </c>
      <c r="D353" s="3">
        <v>1.0</v>
      </c>
    </row>
    <row r="354" ht="15.75" customHeight="1">
      <c r="A354" s="1">
        <v>379.0</v>
      </c>
      <c r="B354" s="3" t="s">
        <v>351</v>
      </c>
      <c r="C354" s="3" t="str">
        <f>IFERROR(__xludf.DUMMYFUNCTION("GOOGLETRANSLATE(B354,""id"",""en"")"),"['tags', 'position', 'block', 'hbngi', 'les', 'response']")</f>
        <v>['tags', 'position', 'block', 'hbngi', 'les', 'response']</v>
      </c>
      <c r="D354" s="3">
        <v>5.0</v>
      </c>
    </row>
    <row r="355" ht="15.75" customHeight="1">
      <c r="A355" s="1">
        <v>380.0</v>
      </c>
      <c r="B355" s="3" t="s">
        <v>352</v>
      </c>
      <c r="C355" s="3" t="str">
        <f>IFERROR(__xludf.DUMMYFUNCTION("GOOGLETRANSLATE(B355,""id"",""en"")"),"['Dear', 'Netizen', 'Smart', 'Use', 'Layan', 'Natural', 'regret', 'Unplug', '']")</f>
        <v>['Dear', 'Netizen', 'Smart', 'Use', 'Layan', 'Natural', 'regret', 'Unplug', '']</v>
      </c>
      <c r="D355" s="3">
        <v>1.0</v>
      </c>
    </row>
    <row r="356" ht="15.75" customHeight="1">
      <c r="A356" s="1">
        <v>381.0</v>
      </c>
      <c r="B356" s="3" t="s">
        <v>353</v>
      </c>
      <c r="C356" s="3" t="str">
        <f>IFERROR(__xludf.DUMMYFUNCTION("GOOGLETRANSLATE(B356,""id"",""en"")"),"['Severe', 'Disturbs', 'Lot', 'Maen', 'Game', 'lag', ""]")</f>
        <v>['Severe', 'Disturbs', 'Lot', 'Maen', 'Game', 'lag', "]</v>
      </c>
      <c r="D356" s="3">
        <v>1.0</v>
      </c>
    </row>
    <row r="357" ht="15.75" customHeight="1">
      <c r="A357" s="1">
        <v>384.0</v>
      </c>
      <c r="B357" s="3" t="s">
        <v>354</v>
      </c>
      <c r="C357" s="3" t="str">
        <f>IFERROR(__xludf.DUMMYFUNCTION("GOOGLETRANSLATE(B357,""id"",""en"")"),"['SKDAR', 'enter', 'name', 'alias', 'indihome', 'indihome', 'telephone', 'name', 'alias', 'indihome', 'contradise', 'name' confused', '']")</f>
        <v>['SKDAR', 'enter', 'name', 'alias', 'indihome', 'indihome', 'telephone', 'name', 'alias', 'indihome', 'contradise', 'name' confused', '']</v>
      </c>
      <c r="D357" s="3">
        <v>5.0</v>
      </c>
    </row>
    <row r="358" ht="15.75" customHeight="1">
      <c r="A358" s="1">
        <v>385.0</v>
      </c>
      <c r="B358" s="3" t="s">
        <v>355</v>
      </c>
      <c r="C358" s="3" t="str">
        <f>IFERROR(__xludf.DUMMYFUNCTION("GOOGLETRANSLATE(B358,""id"",""en"")"),"['Price', 'Quality', 'Gamer', 'Try', 'Use']")</f>
        <v>['Price', 'Quality', 'Gamer', 'Try', 'Use']</v>
      </c>
      <c r="D358" s="3">
        <v>1.0</v>
      </c>
    </row>
    <row r="359" ht="15.75" customHeight="1">
      <c r="A359" s="1">
        <v>386.0</v>
      </c>
      <c r="B359" s="3" t="s">
        <v>356</v>
      </c>
      <c r="C359" s="3" t="str">
        <f>IFERROR(__xludf.DUMMYFUNCTION("GOOGLETRANSLATE(B359,""id"",""en"")"),"['Abis', 'Pay', 'Yesterday']")</f>
        <v>['Abis', 'Pay', 'Yesterday']</v>
      </c>
      <c r="D359" s="3">
        <v>1.0</v>
      </c>
    </row>
    <row r="360" ht="15.75" customHeight="1">
      <c r="A360" s="1">
        <v>387.0</v>
      </c>
      <c r="B360" s="3" t="s">
        <v>357</v>
      </c>
      <c r="C360" s="3" t="str">
        <f>IFERROR(__xludf.DUMMYFUNCTION("GOOGLETRANSLATE(B360,""id"",""en"")"),"['Tide', 'Internet', 'congratulations', 'favors', 'annoyed', 'disappointed', '']")</f>
        <v>['Tide', 'Internet', 'congratulations', 'favors', 'annoyed', 'disappointed', '']</v>
      </c>
      <c r="D360" s="3">
        <v>1.0</v>
      </c>
    </row>
    <row r="361" ht="15.75" customHeight="1">
      <c r="A361" s="1">
        <v>388.0</v>
      </c>
      <c r="B361" s="3" t="s">
        <v>358</v>
      </c>
      <c r="C361" s="3" t="str">
        <f>IFERROR(__xludf.DUMMYFUNCTION("GOOGLETRANSLATE(B361,""id"",""en"")"),"['Ngga', 'good', 'really', 'price', 'promise', 'pairs', 'pay', 'internet', 'Mbps', 'skrg', 'Lonjak', '']")</f>
        <v>['Ngga', 'good', 'really', 'price', 'promise', 'pairs', 'pay', 'internet', 'Mbps', 'skrg', 'Lonjak', '']</v>
      </c>
      <c r="D361" s="3">
        <v>1.0</v>
      </c>
    </row>
    <row r="362" ht="15.75" customHeight="1">
      <c r="A362" s="1">
        <v>389.0</v>
      </c>
      <c r="B362" s="3" t="s">
        <v>359</v>
      </c>
      <c r="C362" s="3" t="str">
        <f>IFERROR(__xludf.DUMMYFUNCTION("GOOGLETRANSLATE(B362,""id"",""en"")"),"['Sya', 'surprised', 'Sya', 'slow', 'pay', 'kid', 'fine', 'pedestal', 'system', 'indihome', 'use', 'pay', ' Install ',' pay ',' deposit ',' use ',' logic ',' a little ',' Sya ',' pay ',' why ',' Must ',' get ',' fine ',' enter ' , 'sense', 'kyk', 'that's'"&amp;", 'please', 'try', 'weigh', '']")</f>
        <v>['Sya', 'surprised', 'Sya', 'slow', 'pay', 'kid', 'fine', 'pedestal', 'system', 'indihome', 'use', 'pay', ' Install ',' pay ',' deposit ',' use ',' logic ',' a little ',' Sya ',' pay ',' why ',' Must ',' get ',' fine ',' enter ' , 'sense', 'kyk', 'that's', 'please', 'try', 'weigh', '']</v>
      </c>
      <c r="D362" s="3">
        <v>1.0</v>
      </c>
    </row>
    <row r="363" ht="15.75" customHeight="1">
      <c r="A363" s="1">
        <v>390.0</v>
      </c>
      <c r="B363" s="3" t="s">
        <v>360</v>
      </c>
      <c r="C363" s="3" t="str">
        <f>IFERROR(__xludf.DUMMYFUNCTION("GOOGLETRANSLATE(B363,""id"",""en"")"),"['Satisfied', 'service', 'Less',' hopefully ',' service ',' Adu ',' net ',' router ',' loss', 'week', 'thank', 'love', ' Telkom ',' ']")</f>
        <v>['Satisfied', 'service', 'Less',' hopefully ',' service ',' Adu ',' net ',' router ',' loss', 'week', 'thank', 'love', ' Telkom ',' ']</v>
      </c>
      <c r="D363" s="3">
        <v>4.0</v>
      </c>
    </row>
    <row r="364" ht="15.75" customHeight="1">
      <c r="A364" s="1">
        <v>391.0</v>
      </c>
      <c r="B364" s="3" t="s">
        <v>361</v>
      </c>
      <c r="C364" s="3" t="str">
        <f>IFERROR(__xludf.DUMMYFUNCTION("GOOGLETRANSLATE(B364,""id"",""en"")"),"['matched', 'installed', 'use', 'application', 'adu', 'action', 'continued', 'tip', 'nlpn', 'ush', 'use', 'application', ' Function ',' run out ',' slot ',' memory ',' ']")</f>
        <v>['matched', 'installed', 'use', 'application', 'adu', 'action', 'continued', 'tip', 'nlpn', 'ush', 'use', 'application', ' Function ',' run out ',' slot ',' memory ',' ']</v>
      </c>
      <c r="D364" s="3">
        <v>1.0</v>
      </c>
    </row>
    <row r="365" ht="15.75" customHeight="1">
      <c r="A365" s="1">
        <v>392.0</v>
      </c>
      <c r="B365" s="3" t="s">
        <v>362</v>
      </c>
      <c r="C365" s="3" t="str">
        <f>IFERROR(__xludf.DUMMYFUNCTION("GOOGLETRANSLATE(B365,""id"",""en"")"),"['name', 'business',' BUMN ',' lose ',' sophisticated ',' Starup ',' private ',' work ',' application ',' minimal ',' benefits', 'pay', ' Apps', 'Pay', 'Ancient', 'Mbanking', 'Then', 'Clay', 'Details',' Capital ',' Fitting ',' Click ',' Contents', 'Total'"&amp;", 'TAGIN' , 'stupid', 'application', 'skrg', 'January', 'kembang', '']")</f>
        <v>['name', 'business',' BUMN ',' lose ',' sophisticated ',' Starup ',' private ',' work ',' application ',' minimal ',' benefits', 'pay', ' Apps', 'Pay', 'Ancient', 'Mbanking', 'Then', 'Clay', 'Details',' Capital ',' Fitting ',' Click ',' Contents', 'Total', 'TAGIN' , 'stupid', 'application', 'skrg', 'January', 'kembang', '']</v>
      </c>
      <c r="D365" s="3">
        <v>1.0</v>
      </c>
    </row>
    <row r="366" ht="15.75" customHeight="1">
      <c r="A366" s="1">
        <v>393.0</v>
      </c>
      <c r="B366" s="3" t="s">
        <v>363</v>
      </c>
      <c r="C366" s="3" t="str">
        <f>IFERROR(__xludf.DUMMYFUNCTION("GOOGLETRANSLATE(B366,""id"",""en"")"),"['Fried', 'Worth', 'Indihome', 'Urg', 'Rek', 'Down', 'Subscribe', 'Late', 'Sapoe', 'Direct', 'isoir', 'Cenah', ' Having ',' fine ',' waking ',' ']")</f>
        <v>['Fried', 'Worth', 'Indihome', 'Urg', 'Rek', 'Down', 'Subscribe', 'Late', 'Sapoe', 'Direct', 'isoir', 'Cenah', ' Having ',' fine ',' waking ',' ']</v>
      </c>
      <c r="D366" s="3">
        <v>1.0</v>
      </c>
    </row>
    <row r="367" ht="15.75" customHeight="1">
      <c r="A367" s="1">
        <v>394.0</v>
      </c>
      <c r="B367" s="3" t="s">
        <v>364</v>
      </c>
      <c r="C367" s="3" t="str">
        <f>IFERROR(__xludf.DUMMYFUNCTION("GOOGLETRANSLATE(B367,""id"",""en"")"),"['Knp', 'FUP', 'SKG', 'BLM', 'appears',' Application ',' BYK ',' Menu ',' Double ',' SPTNY ',' Designer ',' Inspirational ',' Class', 'Design', 'Child', 'Middle']")</f>
        <v>['Knp', 'FUP', 'SKG', 'BLM', 'appears',' Application ',' BYK ',' Menu ',' Double ',' SPTNY ',' Designer ',' Inspirational ',' Class', 'Design', 'Child', 'Middle']</v>
      </c>
      <c r="D367" s="3">
        <v>2.0</v>
      </c>
    </row>
    <row r="368" ht="15.75" customHeight="1">
      <c r="A368" s="1">
        <v>395.0</v>
      </c>
      <c r="B368" s="3" t="s">
        <v>365</v>
      </c>
      <c r="C368" s="3" t="str">
        <f>IFERROR(__xludf.DUMMYFUNCTION("GOOGLETRANSLATE(B368,""id"",""en"")"),"['Please', 'Application', 'Notification', 'Notification', 'Pay', 'Busy', 'Forgotten', 'get', 'fine', 'Search', 'Fine', ' ']")</f>
        <v>['Please', 'Application', 'Notification', 'Notification', 'Pay', 'Busy', 'Forgotten', 'get', 'fine', 'Search', 'Fine', ' ']</v>
      </c>
      <c r="D368" s="3">
        <v>3.0</v>
      </c>
    </row>
    <row r="369" ht="15.75" customHeight="1">
      <c r="A369" s="1">
        <v>396.0</v>
      </c>
      <c r="B369" s="3" t="s">
        <v>366</v>
      </c>
      <c r="C369" s="3" t="str">
        <f>IFERROR(__xludf.DUMMYFUNCTION("GOOGLETRANSLATE(B369,""id"",""en"")"),"['Responsive']")</f>
        <v>['Responsive']</v>
      </c>
      <c r="D369" s="3">
        <v>5.0</v>
      </c>
    </row>
    <row r="370" ht="15.75" customHeight="1">
      <c r="A370" s="1">
        <v>397.0</v>
      </c>
      <c r="B370" s="3" t="s">
        <v>367</v>
      </c>
      <c r="C370" s="3" t="str">
        <f>IFERROR(__xludf.DUMMYFUNCTION("GOOGLETRANSLATE(B370,""id"",""en"")"),"['Please', 'sell', 'late', 'pay', 'use', 'date', 'fine', 'late', 'pay', 'already', 'fine', 'isoir', ' fine']")</f>
        <v>['Please', 'sell', 'late', 'pay', 'use', 'date', 'fine', 'late', 'pay', 'already', 'fine', 'isoir', ' fine']</v>
      </c>
      <c r="D370" s="3">
        <v>1.0</v>
      </c>
    </row>
    <row r="371" ht="15.75" customHeight="1">
      <c r="A371" s="1">
        <v>398.0</v>
      </c>
      <c r="B371" s="3" t="s">
        <v>368</v>
      </c>
      <c r="C371" s="3" t="str">
        <f>IFERROR(__xludf.DUMMYFUNCTION("GOOGLETRANSLATE(B371,""id"",""en"")"),"['service', 'okay']")</f>
        <v>['service', 'okay']</v>
      </c>
      <c r="D371" s="3">
        <v>5.0</v>
      </c>
    </row>
    <row r="372" ht="15.75" customHeight="1">
      <c r="A372" s="1">
        <v>399.0</v>
      </c>
      <c r="B372" s="3" t="s">
        <v>369</v>
      </c>
      <c r="C372" s="3" t="str">
        <f>IFERROR(__xludf.DUMMYFUNCTION("GOOGLETRANSLATE(B372,""id"",""en"")"),"['Quality', 'Country', 'Liat', 'BUMN', 'UDH', 'BNYK', 'KOMPEN', 'SENAH', 'INDIHOME', 'Mending', 'UDH', 'UDH', ' expensive ',' service ']")</f>
        <v>['Quality', 'Country', 'Liat', 'BUMN', 'UDH', 'BNYK', 'KOMPEN', 'SENAH', 'INDIHOME', 'Mending', 'UDH', 'UDH', ' expensive ',' service ']</v>
      </c>
      <c r="D372" s="3">
        <v>1.0</v>
      </c>
    </row>
    <row r="373" ht="15.75" customHeight="1">
      <c r="A373" s="1">
        <v>400.0</v>
      </c>
      <c r="B373" s="3" t="s">
        <v>370</v>
      </c>
      <c r="C373" s="3" t="str">
        <f>IFERROR(__xludf.DUMMYFUNCTION("GOOGLETRANSLATE(B373,""id"",""en"")"),"['wifi', 'indihome', 'pairs', 'help', 'process', 'teach', 'child', 'child', 'pandemic', '']")</f>
        <v>['wifi', 'indihome', 'pairs', 'help', 'process', 'teach', 'child', 'child', 'pandemic', '']</v>
      </c>
      <c r="D373" s="3">
        <v>5.0</v>
      </c>
    </row>
    <row r="374" ht="15.75" customHeight="1">
      <c r="A374" s="1">
        <v>401.0</v>
      </c>
      <c r="B374" s="3" t="s">
        <v>371</v>
      </c>
      <c r="C374" s="3" t="str">
        <f>IFERROR(__xludf.DUMMYFUNCTION("GOOGLETRANSLATE(B374,""id"",""en"")"),"['lag', 'Mulu', 'person', 'connection', 'wifi']")</f>
        <v>['lag', 'Mulu', 'person', 'connection', 'wifi']</v>
      </c>
      <c r="D374" s="3">
        <v>1.0</v>
      </c>
    </row>
    <row r="375" ht="15.75" customHeight="1">
      <c r="A375" s="1">
        <v>402.0</v>
      </c>
      <c r="B375" s="3" t="s">
        <v>372</v>
      </c>
      <c r="C375" s="3" t="str">
        <f>IFERROR(__xludf.DUMMYFUNCTION("GOOGLETRANSLATE(B375,""id"",""en"")"),"['So', 'Pandu', 'Good']")</f>
        <v>['So', 'Pandu', 'Good']</v>
      </c>
      <c r="D375" s="3">
        <v>5.0</v>
      </c>
    </row>
    <row r="376" ht="15.75" customHeight="1">
      <c r="A376" s="1">
        <v>403.0</v>
      </c>
      <c r="B376" s="3" t="s">
        <v>373</v>
      </c>
      <c r="C376" s="3" t="str">
        <f>IFERROR(__xludf.DUMMYFUNCTION("GOOGLETRANSLATE(B376,""id"",""en"")"),"['lag', 'game', 'online', 'please', 'level', 'thank', 'love']")</f>
        <v>['lag', 'game', 'online', 'please', 'level', 'thank', 'love']</v>
      </c>
      <c r="D376" s="3">
        <v>3.0</v>
      </c>
    </row>
    <row r="377" ht="15.75" customHeight="1">
      <c r="A377" s="1">
        <v>404.0</v>
      </c>
      <c r="B377" s="3" t="s">
        <v>374</v>
      </c>
      <c r="C377" s="3" t="str">
        <f>IFERROR(__xludf.DUMMYFUNCTION("GOOGLETRANSLATE(B377,""id"",""en"")"),"['sending', 'code', 'OTP', 'Bener', 'Sampe', 'Wrong', 'Enter', 'Entering', 'Code', 'Hade', 'Lier', 'Sia', ' mah ']")</f>
        <v>['sending', 'code', 'OTP', 'Bener', 'Sampe', 'Wrong', 'Enter', 'Entering', 'Code', 'Hade', 'Lier', 'Sia', ' mah ']</v>
      </c>
      <c r="D377" s="3">
        <v>1.0</v>
      </c>
    </row>
    <row r="378" ht="15.75" customHeight="1">
      <c r="A378" s="1">
        <v>405.0</v>
      </c>
      <c r="B378" s="3" t="s">
        <v>375</v>
      </c>
      <c r="C378" s="3" t="str">
        <f>IFERROR(__xludf.DUMMYFUNCTION("GOOGLETRANSLATE(B378,""id"",""en"")"),"['Signal', 'difficult', 'YouTube', 'etc.', 'Lot', 'Please', 'Action', 'Continue', 'Love', 'Star', 'Lho', 'boss', 'boss']")</f>
        <v>['Signal', 'difficult', 'YouTube', 'etc.', 'Lot', 'Please', 'Action', 'Continue', 'Love', 'Star', 'Lho', 'boss', 'boss']</v>
      </c>
      <c r="D378" s="3">
        <v>5.0</v>
      </c>
    </row>
    <row r="379" ht="15.75" customHeight="1">
      <c r="A379" s="1">
        <v>407.0</v>
      </c>
      <c r="B379" s="3" t="s">
        <v>376</v>
      </c>
      <c r="C379" s="3" t="str">
        <f>IFERROR(__xludf.DUMMYFUNCTION("GOOGLETRANSLATE(B379,""id"",""en"")"),"['Bugs']")</f>
        <v>['Bugs']</v>
      </c>
      <c r="D379" s="3">
        <v>2.0</v>
      </c>
    </row>
    <row r="380" ht="15.75" customHeight="1">
      <c r="A380" s="1">
        <v>408.0</v>
      </c>
      <c r="B380" s="3" t="s">
        <v>377</v>
      </c>
      <c r="C380" s="3" t="str">
        <f>IFERROR(__xludf.DUMMYFUNCTION("GOOGLETRANSLATE(B380,""id"",""en"")"),"['wifix', 'good', 'good', 'net']")</f>
        <v>['wifix', 'good', 'good', 'net']</v>
      </c>
      <c r="D380" s="3">
        <v>5.0</v>
      </c>
    </row>
    <row r="381" ht="15.75" customHeight="1">
      <c r="A381" s="1">
        <v>409.0</v>
      </c>
      <c r="B381" s="3" t="s">
        <v>378</v>
      </c>
      <c r="C381" s="3" t="str">
        <f>IFERROR(__xludf.DUMMYFUNCTION("GOOGLETRANSLATE(B381,""id"",""en"")"),"['WiFi', 'Good', 'Disturbs', 'Signal']")</f>
        <v>['WiFi', 'Good', 'Disturbs', 'Signal']</v>
      </c>
      <c r="D381" s="3">
        <v>5.0</v>
      </c>
    </row>
    <row r="382" ht="15.75" customHeight="1">
      <c r="A382" s="1">
        <v>410.0</v>
      </c>
      <c r="B382" s="3" t="s">
        <v>379</v>
      </c>
      <c r="C382" s="3" t="str">
        <f>IFERROR(__xludf.DUMMYFUNCTION("GOOGLETRANSLATE(B382,""id"",""en"")"),"['Keep', 'Believe', 'Consumers']")</f>
        <v>['Keep', 'Believe', 'Consumers']</v>
      </c>
      <c r="D382" s="3">
        <v>4.0</v>
      </c>
    </row>
    <row r="383" ht="15.75" customHeight="1">
      <c r="A383" s="1">
        <v>411.0</v>
      </c>
      <c r="B383" s="3" t="s">
        <v>380</v>
      </c>
      <c r="C383" s="3" t="str">
        <f>IFERROR(__xludf.DUMMYFUNCTION("GOOGLETRANSLATE(B383,""id"",""en"")"),"['knp', 'Login', '']")</f>
        <v>['knp', 'Login', '']</v>
      </c>
      <c r="D383" s="3">
        <v>1.0</v>
      </c>
    </row>
    <row r="384" ht="15.75" customHeight="1">
      <c r="A384" s="1">
        <v>412.0</v>
      </c>
      <c r="B384" s="3" t="s">
        <v>381</v>
      </c>
      <c r="C384" s="3" t="str">
        <f>IFERROR(__xludf.DUMMYFUNCTION("GOOGLETRANSLATE(B384,""id"",""en"")"),"['Alhamdulillah', 'Direct', 'Top', 'Connect', 'Adu', 'Help', 'Application', '']")</f>
        <v>['Alhamdulillah', 'Direct', 'Top', 'Connect', 'Adu', 'Help', 'Application', '']</v>
      </c>
      <c r="D384" s="3">
        <v>4.0</v>
      </c>
    </row>
    <row r="385" ht="15.75" customHeight="1">
      <c r="A385" s="1">
        <v>413.0</v>
      </c>
      <c r="B385" s="3" t="s">
        <v>382</v>
      </c>
      <c r="C385" s="3" t="str">
        <f>IFERROR(__xludf.DUMMYFUNCTION("GOOGLETRANSLATE(B385,""id"",""en"")"),"['Enter', 'number', 'Indihome', 'valid']")</f>
        <v>['Enter', 'number', 'Indihome', 'valid']</v>
      </c>
      <c r="D385" s="3">
        <v>5.0</v>
      </c>
    </row>
    <row r="386" ht="15.75" customHeight="1">
      <c r="A386" s="1">
        <v>414.0</v>
      </c>
      <c r="B386" s="3" t="s">
        <v>261</v>
      </c>
      <c r="C386" s="3" t="str">
        <f>IFERROR(__xludf.DUMMYFUNCTION("GOOGLETRANSLATE(B386,""id"",""en"")"),"['', '']")</f>
        <v>['', '']</v>
      </c>
      <c r="D386" s="3">
        <v>5.0</v>
      </c>
    </row>
    <row r="387" ht="15.75" customHeight="1">
      <c r="A387" s="1">
        <v>415.0</v>
      </c>
      <c r="B387" s="3" t="s">
        <v>383</v>
      </c>
      <c r="C387" s="3" t="str">
        <f>IFERROR(__xludf.DUMMYFUNCTION("GOOGLETRANSLATE(B387,""id"",""en"")"),"['Try', 'dlu', 'Krna', 'trhubung']")</f>
        <v>['Try', 'dlu', 'Krna', 'trhubung']</v>
      </c>
      <c r="D387" s="3">
        <v>3.0</v>
      </c>
    </row>
    <row r="388" ht="15.75" customHeight="1">
      <c r="A388" s="1">
        <v>416.0</v>
      </c>
      <c r="B388" s="3" t="s">
        <v>384</v>
      </c>
      <c r="C388" s="3" t="str">
        <f>IFERROR(__xludf.DUMMYFUNCTION("GOOGLETRANSLATE(B388,""id"",""en"")"),"['Help', 'use', 'kece', 'pay', 'satisfied', 'use', 'application', 'indihome']")</f>
        <v>['Help', 'use', 'kece', 'pay', 'satisfied', 'use', 'application', 'indihome']</v>
      </c>
      <c r="D388" s="3">
        <v>5.0</v>
      </c>
    </row>
    <row r="389" ht="15.75" customHeight="1">
      <c r="A389" s="1">
        <v>417.0</v>
      </c>
      <c r="B389" s="3" t="s">
        <v>385</v>
      </c>
      <c r="C389" s="3" t="str">
        <f>IFERROR(__xludf.DUMMYFUNCTION("GOOGLETRANSLATE(B389,""id"",""en"")"),"['hi', 'indiehome', 'menu', 'chat', 'indira', 'addin', 'menu', 'picture', 'photo', 'screenshoot', 'KTP', 'Cape', ' Chat ',' EUP ',' DMINTA ',' Send ',' Email ',' Mirimkan ',' Confirm ',' KTP ',' PDAVY ',' Confirm ',' Name ',' Guna ',' Subscribe ' , 'Pay',"&amp;" 'nominal', 'via', 'after', 'email', 'email', 'read', 'confirm', 'lgi', 'via', 'chat', 'indira', ' Really ',' isolir ',' subscribe ',' conquered ',' Mguras', 'Uras',' Esmosi ',' progress', '']")</f>
        <v>['hi', 'indiehome', 'menu', 'chat', 'indira', 'addin', 'menu', 'picture', 'photo', 'screenshoot', 'KTP', 'Cape', ' Chat ',' EUP ',' DMINTA ',' Send ',' Email ',' Mirimkan ',' Confirm ',' KTP ',' PDAVY ',' Confirm ',' Name ',' Guna ',' Subscribe ' , 'Pay', 'nominal', 'via', 'after', 'email', 'email', 'read', 'confirm', 'lgi', 'via', 'chat', 'indira', ' Really ',' isolir ',' subscribe ',' conquered ',' Mguras', 'Uras',' Esmosi ',' progress', '']</v>
      </c>
      <c r="D389" s="3">
        <v>1.0</v>
      </c>
    </row>
    <row r="390" ht="15.75" customHeight="1">
      <c r="A390" s="1">
        <v>418.0</v>
      </c>
      <c r="B390" s="3" t="s">
        <v>386</v>
      </c>
      <c r="C390" s="3" t="str">
        <f>IFERROR(__xludf.DUMMYFUNCTION("GOOGLETRANSLATE(B390,""id"",""en"")"),"['Kapok', 'EMG', 'Indihome', 'Pay', 'WiFi', 'expensive', 'net', 'cheap', 'Search', 'Untung', 'Naturally', 'Unplug', ' Indihome ',' Loss', 'Subscribe']")</f>
        <v>['Kapok', 'EMG', 'Indihome', 'Pay', 'WiFi', 'expensive', 'net', 'cheap', 'Search', 'Untung', 'Naturally', 'Unplug', ' Indihome ',' Loss', 'Subscribe']</v>
      </c>
      <c r="D390" s="3">
        <v>1.0</v>
      </c>
    </row>
    <row r="391" ht="15.75" customHeight="1">
      <c r="A391" s="1">
        <v>419.0</v>
      </c>
      <c r="B391" s="3" t="s">
        <v>387</v>
      </c>
      <c r="C391" s="3" t="str">
        <f>IFERROR(__xludf.DUMMYFUNCTION("GOOGLETRANSLATE(B391,""id"",""en"")"),"['Please', 'every wifi', 'error', 'because', 'season', 'pandemic', 'wifi', 'need', 'teach', 'online']")</f>
        <v>['Please', 'every wifi', 'error', 'because', 'season', 'pandemic', 'wifi', 'need', 'teach', 'online']</v>
      </c>
      <c r="D391" s="3">
        <v>4.0</v>
      </c>
    </row>
    <row r="392" ht="15.75" customHeight="1">
      <c r="A392" s="1">
        <v>421.0</v>
      </c>
      <c r="B392" s="3" t="s">
        <v>388</v>
      </c>
      <c r="C392" s="3" t="str">
        <f>IFERROR(__xludf.DUMMYFUNCTION("GOOGLETRANSLATE(B392,""id"",""en"")"),"['Hello', 'already', 'stop', 'subscribe', 'December', 'tags',' January ',' deliberate ',' Sya ',' ksih ',' star ',' disappointed ',' Layan ']")</f>
        <v>['Hello', 'already', 'stop', 'subscribe', 'December', 'tags',' January ',' deliberate ',' Sya ',' ksih ',' star ',' disappointed ',' Layan ']</v>
      </c>
      <c r="D392" s="3">
        <v>1.0</v>
      </c>
    </row>
    <row r="393" ht="15.75" customHeight="1">
      <c r="A393" s="1">
        <v>422.0</v>
      </c>
      <c r="B393" s="3" t="s">
        <v>389</v>
      </c>
      <c r="C393" s="3" t="str">
        <f>IFERROR(__xludf.DUMMYFUNCTION("GOOGLETRANSLATE(B393,""id"",""en"")"),"['History', 'Pay', 'Details',' Lost ',' Costs', 'Moon', 'Costs',' Details', 'Costs',' Packages', 'Internet', 'Rent', ' Modem ',' VAT ',' Etc. ',' Total ',' skrng ',' missing ', ""]")</f>
        <v>['History', 'Pay', 'Details',' Lost ',' Costs', 'Moon', 'Costs',' Details', 'Costs',' Packages', 'Internet', 'Rent', ' Modem ',' VAT ',' Etc. ',' Total ',' skrng ',' missing ', "]</v>
      </c>
      <c r="D393" s="3">
        <v>1.0</v>
      </c>
    </row>
    <row r="394" ht="15.75" customHeight="1">
      <c r="A394" s="1">
        <v>423.0</v>
      </c>
      <c r="B394" s="3" t="s">
        <v>390</v>
      </c>
      <c r="C394" s="3" t="str">
        <f>IFERROR(__xludf.DUMMYFUNCTION("GOOGLETRANSLATE(B394,""id"",""en"")"),"['help', 'go up', 'pay', '']")</f>
        <v>['help', 'go up', 'pay', '']</v>
      </c>
      <c r="D394" s="3">
        <v>1.0</v>
      </c>
    </row>
    <row r="395" ht="15.75" customHeight="1">
      <c r="A395" s="1">
        <v>424.0</v>
      </c>
      <c r="B395" s="3" t="s">
        <v>391</v>
      </c>
      <c r="C395" s="3" t="str">
        <f>IFERROR(__xludf.DUMMYFUNCTION("GOOGLETRANSLATE(B395,""id"",""en"")"),"['tags',' pay ',' difficult ',' turn ',' late ',' directly ',' fine ',' late ',' difficult ',' ask ',' office ',' queue ',' Ask ',' Twitter ',' responded ',' Mentang ',' Mentang ',' BUMN ',' PEAH ']")</f>
        <v>['tags',' pay ',' difficult ',' turn ',' late ',' directly ',' fine ',' late ',' difficult ',' ask ',' office ',' queue ',' Ask ',' Twitter ',' responded ',' Mentang ',' Mentang ',' BUMN ',' PEAH ']</v>
      </c>
      <c r="D395" s="3">
        <v>1.0</v>
      </c>
    </row>
    <row r="396" ht="15.75" customHeight="1">
      <c r="A396" s="1">
        <v>425.0</v>
      </c>
      <c r="B396" s="3" t="s">
        <v>392</v>
      </c>
      <c r="C396" s="3" t="str">
        <f>IFERROR(__xludf.DUMMYFUNCTION("GOOGLETRANSLATE(B396,""id"",""en"")"),"['Indihome', 'poor', 'already', 'Pay', 'Los', 'then', 'Lined', 'technician', 'tips', 'annoyed']")</f>
        <v>['Indihome', 'poor', 'already', 'Pay', 'Los', 'then', 'Lined', 'technician', 'tips', 'annoyed']</v>
      </c>
      <c r="D396" s="3">
        <v>1.0</v>
      </c>
    </row>
    <row r="397" ht="15.75" customHeight="1">
      <c r="A397" s="1">
        <v>426.0</v>
      </c>
      <c r="B397" s="3" t="s">
        <v>393</v>
      </c>
      <c r="C397" s="3" t="str">
        <f>IFERROR(__xludf.DUMMYFUNCTION("GOOGLETRANSLATE(B397,""id"",""en"")"),"['service', 'disturbing', 'responsive', 'already', 'good', 'really', 'disappointed', '']")</f>
        <v>['service', 'disturbing', 'responsive', 'already', 'good', 'really', 'disappointed', '']</v>
      </c>
      <c r="D397" s="3">
        <v>1.0</v>
      </c>
    </row>
    <row r="398" ht="15.75" customHeight="1">
      <c r="A398" s="1">
        <v>427.0</v>
      </c>
      <c r="B398" s="3" t="s">
        <v>394</v>
      </c>
      <c r="C398" s="3" t="str">
        <f>IFERROR(__xludf.DUMMYFUNCTION("GOOGLETRANSLATE(B398,""id"",""en"")"),"['Honest', 'ugly', 'really', 'signal', 'waste', 'waste', 'managing', 'ginian', 'sometimes', 'signal', 'ilang', 'lot']")</f>
        <v>['Honest', 'ugly', 'really', 'signal', 'waste', 'waste', 'managing', 'ginian', 'sometimes', 'signal', 'ilang', 'lot']</v>
      </c>
      <c r="D398" s="3">
        <v>1.0</v>
      </c>
    </row>
    <row r="399" ht="15.75" customHeight="1">
      <c r="A399" s="1">
        <v>428.0</v>
      </c>
      <c r="B399" s="3" t="s">
        <v>395</v>
      </c>
      <c r="C399" s="3" t="str">
        <f>IFERROR(__xludf.DUMMYFUNCTION("GOOGLETRANSLATE(B399,""id"",""en"")"),"['', 'Kasi', 'Star', 'Benefits', 'Kasi', 'Bintang', '']")</f>
        <v>['', 'Kasi', 'Star', 'Benefits', 'Kasi', 'Bintang', '']</v>
      </c>
      <c r="D399" s="3">
        <v>3.0</v>
      </c>
    </row>
    <row r="400" ht="15.75" customHeight="1">
      <c r="A400" s="1">
        <v>429.0</v>
      </c>
      <c r="B400" s="3" t="s">
        <v>396</v>
      </c>
      <c r="C400" s="3" t="str">
        <f>IFERROR(__xludf.DUMMYFUNCTION("GOOGLETRANSLATE(B400,""id"",""en"")"),"['WOI', 'which', 'Points',' ilang ',' zero ',' first ',' xxx ',' so ',' told ',' enter ',' point ',' already ',' Subscribe to ',' Collecting ',' Points', 'Lost']")</f>
        <v>['WOI', 'which', 'Points',' ilang ',' zero ',' first ',' xxx ',' so ',' told ',' enter ',' point ',' already ',' Subscribe to ',' Collecting ',' Points', 'Lost']</v>
      </c>
      <c r="D400" s="3">
        <v>1.0</v>
      </c>
    </row>
    <row r="401" ht="15.75" customHeight="1">
      <c r="A401" s="1">
        <v>430.0</v>
      </c>
      <c r="B401" s="3" t="s">
        <v>397</v>
      </c>
      <c r="C401" s="3" t="str">
        <f>IFERROR(__xludf.DUMMYFUNCTION("GOOGLETRANSLATE(B401,""id"",""en"")"),"['Alhamdulillah', 'service', 'fast', 'Mbak', 'friendly', 'friendly', 'spirit', 'level', 'service', 'net', 'safe', 'safe', ' Lot ',' continue ',' spirit ',' Jaya ', ""]")</f>
        <v>['Alhamdulillah', 'service', 'fast', 'Mbak', 'friendly', 'friendly', 'spirit', 'level', 'service', 'net', 'safe', 'safe', ' Lot ',' continue ',' spirit ',' Jaya ', "]</v>
      </c>
      <c r="D401" s="3">
        <v>5.0</v>
      </c>
    </row>
    <row r="402" ht="15.75" customHeight="1">
      <c r="A402" s="1">
        <v>431.0</v>
      </c>
      <c r="B402" s="3" t="s">
        <v>398</v>
      </c>
      <c r="C402" s="3" t="str">
        <f>IFERROR(__xludf.DUMMYFUNCTION("GOOGLETRANSLATE(B402,""id"",""en"")"),"['Suggestion', 'service', 'Adu', 'appeared', 'number', 'service', 'AJU', 'Adu', 'number', 'service', 'appears',' progress', ' Adu ',' number ',' service ',' AJU ',' Adu ',' please ',' good ',' number ',' service ',' account ',' thank you ',' good ' , '']")</f>
        <v>['Suggestion', 'service', 'Adu', 'appeared', 'number', 'service', 'AJU', 'Adu', 'number', 'service', 'appears',' progress', ' Adu ',' number ',' service ',' AJU ',' Adu ',' please ',' good ',' number ',' service ',' account ',' thank you ',' good ' , '']</v>
      </c>
      <c r="D402" s="3">
        <v>5.0</v>
      </c>
    </row>
    <row r="403" ht="15.75" customHeight="1">
      <c r="A403" s="1">
        <v>432.0</v>
      </c>
      <c r="B403" s="3" t="s">
        <v>399</v>
      </c>
      <c r="C403" s="3" t="str">
        <f>IFERROR(__xludf.DUMMYFUNCTION("GOOGLETRANSLATE(B403,""id"",""en"")"),"['response', 'fast', 'service', 'disturbing']")</f>
        <v>['response', 'fast', 'service', 'disturbing']</v>
      </c>
      <c r="D403" s="3">
        <v>5.0</v>
      </c>
    </row>
    <row r="404" ht="15.75" customHeight="1">
      <c r="A404" s="1">
        <v>433.0</v>
      </c>
      <c r="B404" s="3" t="s">
        <v>400</v>
      </c>
      <c r="C404" s="3" t="str">
        <f>IFERROR(__xludf.DUMMYFUNCTION("GOOGLETRANSLATE(B404,""id"",""en"")"),"['Please', 'APK', 'Addin', 'Down', 'Speed', 'Season', 'Pandemi', 'Plaza', 'Telkom', 'Closed', 'Call', 'Speed', ' BLM ',' Down ',' ']")</f>
        <v>['Please', 'APK', 'Addin', 'Down', 'Speed', 'Season', 'Pandemi', 'Plaza', 'Telkom', 'Closed', 'Call', 'Speed', ' BLM ',' Down ',' ']</v>
      </c>
      <c r="D404" s="3">
        <v>1.0</v>
      </c>
    </row>
    <row r="405" ht="15.75" customHeight="1">
      <c r="A405" s="1">
        <v>434.0</v>
      </c>
      <c r="B405" s="3" t="s">
        <v>401</v>
      </c>
      <c r="C405" s="3" t="str">
        <f>IFERROR(__xludf.DUMMYFUNCTION("GOOGLETRANSLATE(B405,""id"",""en"")"),"['App', 'good', 'staple', 'good', 'really', 'deh', 'boong', 'palpalepalpale', 'pale', 'pal', 'paleeepapibo' pale ',' Pipabo ',' ooooooooooo ',' pal ',' pale ',' pal ',' pal ',' pale ',' pale ',' eeeeee ',' papibo ',' ganguan ',' net ',' suddah ' , 'Telfo'"&amp;", 'technician', 'DDIENT', 'card', 'net', 'I', 'deh', 'answer', 'robot', 'sorry', 'his inconvenience', 'invite', ' Gaada ',' goals', 'net', 'ga gaada', 'just', 'telephony', 'already', 'pay', 'work', 'mother', 'force', 'aerate', '']")</f>
        <v>['App', 'good', 'staple', 'good', 'really', 'deh', 'boong', 'palpalepalpale', 'pale', 'pal', 'paleeepapibo' pale ',' Pipabo ',' ooooooooooo ',' pal ',' pale ',' pal ',' pal ',' pale ',' pale ',' eeeeee ',' papibo ',' ganguan ',' net ',' suddah ' , 'Telfo', 'technician', 'DDIENT', 'card', 'net', 'I', 'deh', 'answer', 'robot', 'sorry', 'his inconvenience', 'invite', ' Gaada ',' goals', 'net', 'ga gaada', 'just', 'telephony', 'already', 'pay', 'work', 'mother', 'force', 'aerate', '']</v>
      </c>
      <c r="D405" s="3">
        <v>1.0</v>
      </c>
    </row>
    <row r="406" ht="15.75" customHeight="1">
      <c r="A406" s="1">
        <v>435.0</v>
      </c>
      <c r="B406" s="3" t="s">
        <v>402</v>
      </c>
      <c r="C406" s="3" t="str">
        <f>IFERROR(__xludf.DUMMYFUNCTION("GOOGLETRANSLATE(B406,""id"",""en"")"),"['service', 'good', '']")</f>
        <v>['service', 'good', '']</v>
      </c>
      <c r="D406" s="3">
        <v>5.0</v>
      </c>
    </row>
    <row r="407" ht="15.75" customHeight="1">
      <c r="A407" s="1">
        <v>436.0</v>
      </c>
      <c r="B407" s="3" t="s">
        <v>403</v>
      </c>
      <c r="C407" s="3" t="str">
        <f>IFERROR(__xludf.DUMMYFUNCTION("GOOGLETRANSLATE(B407,""id"",""en"")"),"['Application', 'annoyed', 'Report', 'complained', 'TELP', 'Ribet', 'Disconnect', 'Many', 'Walking', 'Machine', 'answer', 'Out', ' IN ',' Credit ',' Application ',' Adu ',' Mubazir ',' Twitter ',' Hand ', ""]")</f>
        <v>['Application', 'annoyed', 'Report', 'complained', 'TELP', 'Ribet', 'Disconnect', 'Many', 'Walking', 'Machine', 'answer', 'Out', ' IN ',' Credit ',' Application ',' Adu ',' Mubazir ',' Twitter ',' Hand ', "]</v>
      </c>
      <c r="D407" s="3">
        <v>1.0</v>
      </c>
    </row>
    <row r="408" ht="15.75" customHeight="1">
      <c r="A408" s="1">
        <v>437.0</v>
      </c>
      <c r="B408" s="3" t="s">
        <v>404</v>
      </c>
      <c r="C408" s="3" t="str">
        <f>IFERROR(__xludf.DUMMYFUNCTION("GOOGLETRANSLATE(B408,""id"",""en"")"),"['Lot', 'Anying', 'wifi', 'garbage']")</f>
        <v>['Lot', 'Anying', 'wifi', 'garbage']</v>
      </c>
      <c r="D408" s="3">
        <v>1.0</v>
      </c>
    </row>
    <row r="409" ht="15.75" customHeight="1">
      <c r="A409" s="1">
        <v>438.0</v>
      </c>
      <c r="B409" s="3" t="s">
        <v>405</v>
      </c>
      <c r="C409" s="3" t="str">
        <f>IFERROR(__xludf.DUMMYFUNCTION("GOOGLETRANSLATE(B409,""id"",""en"")"),"['WiFi', 'garbage', 'already', 'Mbps', 'Dipake', 'Tetep', 'Lot', 'Main', 'Game', 'Ryesel', 'Indihome']")</f>
        <v>['WiFi', 'garbage', 'already', 'Mbps', 'Dipake', 'Tetep', 'Lot', 'Main', 'Game', 'Ryesel', 'Indihome']</v>
      </c>
      <c r="D409" s="3">
        <v>1.0</v>
      </c>
    </row>
    <row r="410" ht="15.75" customHeight="1">
      <c r="A410" s="1">
        <v>439.0</v>
      </c>
      <c r="B410" s="3" t="s">
        <v>406</v>
      </c>
      <c r="C410" s="3" t="str">
        <f>IFERROR(__xludf.DUMMYFUNCTION("GOOGLETRANSLATE(B410,""id"",""en"")"),"['Lot', 'Woeyy', 'Uda', 'Pay', 'expensive', 'msh', 'lot', 'house', 'org', 'slow', 'duh', 'uda', ' school ',' online ',' work ',' home ',' internet ',' slow ']")</f>
        <v>['Lot', 'Woeyy', 'Uda', 'Pay', 'expensive', 'msh', 'lot', 'house', 'org', 'slow', 'duh', 'uda', ' school ',' online ',' work ',' home ',' internet ',' slow ']</v>
      </c>
      <c r="D410" s="3">
        <v>2.0</v>
      </c>
    </row>
    <row r="411" ht="15.75" customHeight="1">
      <c r="A411" s="1">
        <v>440.0</v>
      </c>
      <c r="B411" s="3" t="s">
        <v>407</v>
      </c>
      <c r="C411" s="3" t="str">
        <f>IFERROR(__xludf.DUMMYFUNCTION("GOOGLETRANSLATE(B411,""id"",""en"")"),"['steady', '']")</f>
        <v>['steady', '']</v>
      </c>
      <c r="D411" s="3">
        <v>5.0</v>
      </c>
    </row>
    <row r="412" ht="15.75" customHeight="1">
      <c r="A412" s="1">
        <v>441.0</v>
      </c>
      <c r="B412" s="3" t="s">
        <v>408</v>
      </c>
      <c r="C412" s="3" t="str">
        <f>IFERROR(__xludf.DUMMYFUNCTION("GOOGLETRANSLATE(B412,""id"",""en"")"),"['Sorry', 'before', 'please', 'explained', 'confused', 'prah', 'masang', 'indihome', 'tags',' lwat ',' imel ',' Rp ',' Please, 'Thit', '']")</f>
        <v>['Sorry', 'before', 'please', 'explained', 'confused', 'prah', 'masang', 'indihome', 'tags',' lwat ',' imel ',' Rp ',' Please, 'Thit', '']</v>
      </c>
      <c r="D412" s="3">
        <v>1.0</v>
      </c>
    </row>
    <row r="413" ht="15.75" customHeight="1">
      <c r="A413" s="1">
        <v>442.0</v>
      </c>
      <c r="B413" s="3" t="s">
        <v>409</v>
      </c>
      <c r="C413" s="3" t="str">
        <f>IFERROR(__xludf.DUMMYFUNCTION("GOOGLETRANSLATE(B413,""id"",""en"")"),"['thank', 'love', 'satisfied']")</f>
        <v>['thank', 'love', 'satisfied']</v>
      </c>
      <c r="D413" s="3">
        <v>5.0</v>
      </c>
    </row>
    <row r="414" ht="15.75" customHeight="1">
      <c r="A414" s="1">
        <v>443.0</v>
      </c>
      <c r="B414" s="3" t="s">
        <v>410</v>
      </c>
      <c r="C414" s="3" t="str">
        <f>IFERROR(__xludf.DUMMYFUNCTION("GOOGLETRANSLATE(B414,""id"",""en"")"),"['Disturbs', 'Pay', 'Full', '']")</f>
        <v>['Disturbs', 'Pay', 'Full', '']</v>
      </c>
      <c r="D414" s="3">
        <v>1.0</v>
      </c>
    </row>
    <row r="415" ht="15.75" customHeight="1">
      <c r="A415" s="1">
        <v>444.0</v>
      </c>
      <c r="B415" s="3" t="s">
        <v>411</v>
      </c>
      <c r="C415" s="3" t="str">
        <f>IFERROR(__xludf.DUMMYFUNCTION("GOOGLETRANSLATE(B415,""id"",""en"")"),"['Indi', 'Lot', 'Home']")</f>
        <v>['Indi', 'Lot', 'Home']</v>
      </c>
      <c r="D415" s="3">
        <v>1.0</v>
      </c>
    </row>
    <row r="416" ht="15.75" customHeight="1">
      <c r="A416" s="1">
        <v>445.0</v>
      </c>
      <c r="B416" s="3" t="s">
        <v>412</v>
      </c>
      <c r="C416" s="3" t="str">
        <f>IFERROR(__xludf.DUMMYFUNCTION("GOOGLETRANSLATE(B416,""id"",""en"")"),"['Lost', 'Mulu', 'net']")</f>
        <v>['Lost', 'Mulu', 'net']</v>
      </c>
      <c r="D416" s="3">
        <v>2.0</v>
      </c>
    </row>
    <row r="417" ht="15.75" customHeight="1">
      <c r="A417" s="1">
        <v>446.0</v>
      </c>
      <c r="B417" s="3" t="s">
        <v>413</v>
      </c>
      <c r="C417" s="3" t="str">
        <f>IFERROR(__xludf.DUMMYFUNCTION("GOOGLETRANSLATE(B417,""id"",""en"")"),"['Come on', 'application', 'please', 'control', 'gabisa', 'see', 'use', 'quota', 'yes',' for ',' GB ',' afraid ',' Pay ',' Gara ',' gatau ',' quota ',' limit ',' already ',' run out ',' good ',' please ']")</f>
        <v>['Come on', 'application', 'please', 'control', 'gabisa', 'see', 'use', 'quota', 'yes',' for ',' GB ',' afraid ',' Pay ',' Gara ',' gatau ',' quota ',' limit ',' already ',' run out ',' good ',' please ']</v>
      </c>
      <c r="D417" s="3">
        <v>1.0</v>
      </c>
    </row>
    <row r="418" ht="15.75" customHeight="1">
      <c r="A418" s="1">
        <v>447.0</v>
      </c>
      <c r="B418" s="3" t="s">
        <v>414</v>
      </c>
      <c r="C418" s="3" t="str">
        <f>IFERROR(__xludf.DUMMYFUNCTION("GOOGLETRANSLATE(B418,""id"",""en"")"),"['Pay', 'expensive', 'expensive', 'wifi', 'just', 'maen', 'dota', 'nge', 'lag', 'hadehh']")</f>
        <v>['Pay', 'expensive', 'expensive', 'wifi', 'just', 'maen', 'dota', 'nge', 'lag', 'hadehh']</v>
      </c>
      <c r="D418" s="3">
        <v>1.0</v>
      </c>
    </row>
    <row r="419" ht="15.75" customHeight="1">
      <c r="A419" s="1">
        <v>448.0</v>
      </c>
      <c r="B419" s="3" t="s">
        <v>415</v>
      </c>
      <c r="C419" s="3" t="str">
        <f>IFERROR(__xludf.DUMMYFUNCTION("GOOGLETRANSLATE(B419,""id"",""en"")"),"['Promotion', 'Jor', 'Joran', 'Service', 'After', 'Sales',' Disappointed ',' When ',' Late ',' Pay ',' get ',' Fine ',' Nets', 'Problems',' Report ',' Adu ',' Action ',' Slow ',' Action ',' So ', ""]")</f>
        <v>['Promotion', 'Jor', 'Joran', 'Service', 'After', 'Sales',' Disappointed ',' When ',' Late ',' Pay ',' get ',' Fine ',' Nets', 'Problems',' Report ',' Adu ',' Action ',' Slow ',' Action ',' So ', "]</v>
      </c>
      <c r="D419" s="3">
        <v>1.0</v>
      </c>
    </row>
    <row r="420" ht="15.75" customHeight="1">
      <c r="A420" s="1">
        <v>449.0</v>
      </c>
      <c r="B420" s="3" t="s">
        <v>416</v>
      </c>
      <c r="C420" s="3" t="str">
        <f>IFERROR(__xludf.DUMMYFUNCTION("GOOGLETRANSLATE(B420,""id"",""en"")"),"['Application', 'Good', 'Help', 'Report', 'Disturbs', 'Disrupt', 'Phone', 'Direct', 'Report', 'Promo', 'Pull', 'then' check ',' tags', 'pay', 'use', 'steady', 'deh']")</f>
        <v>['Application', 'Good', 'Help', 'Report', 'Disturbs', 'Disrupt', 'Phone', 'Direct', 'Report', 'Promo', 'Pull', 'then' check ',' tags', 'pay', 'use', 'steady', 'deh']</v>
      </c>
      <c r="D420" s="3">
        <v>5.0</v>
      </c>
    </row>
    <row r="421" ht="15.75" customHeight="1">
      <c r="A421" s="1">
        <v>450.0</v>
      </c>
      <c r="B421" s="3" t="s">
        <v>417</v>
      </c>
      <c r="C421" s="3" t="str">
        <f>IFERROR(__xludf.DUMMYFUNCTION("GOOGLETRANSLATE(B421,""id"",""en"")"),"['Delicious', 'really', 'amplification', 'know', 'pwbayaran', 'date']")</f>
        <v>['Delicious', 'really', 'amplification', 'know', 'pwbayaran', 'date']</v>
      </c>
      <c r="D421" s="3">
        <v>5.0</v>
      </c>
    </row>
    <row r="422" ht="15.75" customHeight="1">
      <c r="A422" s="1">
        <v>451.0</v>
      </c>
      <c r="B422" s="3" t="s">
        <v>418</v>
      </c>
      <c r="C422" s="3" t="str">
        <f>IFERROR(__xludf.DUMMYFUNCTION("GOOGLETRANSLATE(B422,""id"",""en"")"),"['cave', 'internet', 'loss', 'subscribe']")</f>
        <v>['cave', 'internet', 'loss', 'subscribe']</v>
      </c>
      <c r="D422" s="3">
        <v>1.0</v>
      </c>
    </row>
    <row r="423" ht="15.75" customHeight="1">
      <c r="A423" s="1">
        <v>452.0</v>
      </c>
      <c r="B423" s="3" t="s">
        <v>419</v>
      </c>
      <c r="C423" s="3" t="str">
        <f>IFERROR(__xludf.DUMMYFUNCTION("GOOGLETRANSLATE(B423,""id"",""en"")"),"['service', 'poor', 'week', 'run out', 'upgrade', 'no', 'road', 'skrg', 'mutation', 'no', 'direct', 'road', ' Funny ',' BLM ',' BLM ',' Fall ',' Tempo ',' Have ',' Pay ',' first ',' On ',' Rich ',' Fear ',' Use ',' Indihome ' , 'year', '']")</f>
        <v>['service', 'poor', 'week', 'run out', 'upgrade', 'no', 'road', 'skrg', 'mutation', 'no', 'direct', 'road', ' Funny ',' BLM ',' BLM ',' Fall ',' Tempo ',' Have ',' Pay ',' first ',' On ',' Rich ',' Fear ',' Use ',' Indihome ' , 'year', '']</v>
      </c>
      <c r="D423" s="3">
        <v>1.0</v>
      </c>
    </row>
    <row r="424" ht="15.75" customHeight="1">
      <c r="A424" s="1">
        <v>453.0</v>
      </c>
      <c r="B424" s="3" t="s">
        <v>420</v>
      </c>
      <c r="C424" s="3" t="str">
        <f>IFERROR(__xludf.DUMMYFUNCTION("GOOGLETRANSLATE(B424,""id"",""en"")"),"['use', 'fast', 'Mbps',' Haribieang ',' telephone ',' bargaining ',' takeup ',' fast ',' Mbps', 'okay', 'Amininuntuk', 'add', ' Fast ',' think ',' Fast ',' fast ',' internet ',' smooth ',' no ',' slow ',' sorry ',' say ', ""]")</f>
        <v>['use', 'fast', 'Mbps',' Haribieang ',' telephone ',' bargaining ',' takeup ',' fast ',' Mbps', 'okay', 'Amininuntuk', 'add', ' Fast ',' think ',' Fast ',' fast ',' internet ',' smooth ',' no ',' slow ',' sorry ',' say ', "]</v>
      </c>
      <c r="D424" s="3">
        <v>2.0</v>
      </c>
    </row>
    <row r="425" ht="15.75" customHeight="1">
      <c r="A425" s="1">
        <v>454.0</v>
      </c>
      <c r="B425" s="3" t="s">
        <v>421</v>
      </c>
      <c r="C425" s="3" t="str">
        <f>IFERROR(__xludf.DUMMYFUNCTION("GOOGLETRANSLATE(B425,""id"",""en"")"),"['application', 'use', 'see', 'tags',' option ',' pay ',' balance ',' credit ',' card ',' pay ',' banking ',' etc. ',' ']")</f>
        <v>['application', 'use', 'see', 'tags',' option ',' pay ',' balance ',' credit ',' card ',' pay ',' banking ',' etc. ',' ']</v>
      </c>
      <c r="D425" s="3">
        <v>1.0</v>
      </c>
    </row>
    <row r="426" ht="15.75" customHeight="1">
      <c r="A426" s="1">
        <v>455.0</v>
      </c>
      <c r="B426" s="3" t="s">
        <v>422</v>
      </c>
      <c r="C426" s="3" t="str">
        <f>IFERROR(__xludf.DUMMYFUNCTION("GOOGLETRANSLATE(B426,""id"",""en"")"),"['Packet', 'losss', 'play', 'games', 'slow', 'good', 'browsing', 'make', 'cmn', 'client']")</f>
        <v>['Packet', 'losss', 'play', 'games', 'slow', 'good', 'browsing', 'make', 'cmn', 'client']</v>
      </c>
      <c r="D426" s="3">
        <v>1.0</v>
      </c>
    </row>
    <row r="427" ht="15.75" customHeight="1">
      <c r="A427" s="1">
        <v>456.0</v>
      </c>
      <c r="B427" s="3" t="s">
        <v>423</v>
      </c>
      <c r="C427" s="3" t="str">
        <f>IFERROR(__xludf.DUMMYFUNCTION("GOOGLETRANSLATE(B427,""id"",""en"")"),"['wifi', 'net', 'good']")</f>
        <v>['wifi', 'net', 'good']</v>
      </c>
      <c r="D427" s="3">
        <v>1.0</v>
      </c>
    </row>
    <row r="428" ht="15.75" customHeight="1">
      <c r="A428" s="1">
        <v>457.0</v>
      </c>
      <c r="B428" s="3" t="s">
        <v>424</v>
      </c>
      <c r="C428" s="3" t="str">
        <f>IFERROR(__xludf.DUMMYFUNCTION("GOOGLETRANSLATE(B428,""id"",""en"")"),"['difficult']")</f>
        <v>['difficult']</v>
      </c>
      <c r="D428" s="3">
        <v>1.0</v>
      </c>
    </row>
    <row r="429" ht="15.75" customHeight="1">
      <c r="A429" s="1">
        <v>459.0</v>
      </c>
      <c r="B429" s="3" t="s">
        <v>425</v>
      </c>
      <c r="C429" s="3" t="str">
        <f>IFERROR(__xludf.DUMMYFUNCTION("GOOGLETRANSLATE(B429,""id"",""en"")"),"['buuug', 'teroooos',' lemooot ',' terooloooooss', 'Lost', 'terooloooooos',' skarang ',' bug ',' point ',' indihome ',' cape ',' restar ',' Modem ',' kaka ']")</f>
        <v>['buuug', 'teroooos',' lemooot ',' terooloooooss', 'Lost', 'terooloooooos',' skarang ',' bug ',' point ',' indihome ',' cape ',' restar ',' Modem ',' kaka ']</v>
      </c>
      <c r="D429" s="3">
        <v>1.0</v>
      </c>
    </row>
    <row r="430" ht="15.75" customHeight="1">
      <c r="A430" s="1">
        <v>460.0</v>
      </c>
      <c r="B430" s="3" t="s">
        <v>426</v>
      </c>
      <c r="C430" s="3" t="str">
        <f>IFERROR(__xludf.DUMMYFUNCTION("GOOGLETRANSLATE(B430,""id"",""en"")"),"['Suggestion', 'Please', 'Send', 'Notification', 'Email', 'Pay', 'Capital', 'Light', 'Recruit', 'Proof', 'Pay', 'Pay', ' Format ',' Telkom ',' Worthy ',' BUMN ',' PLN ',' Thank ',' Love ']")</f>
        <v>['Suggestion', 'Please', 'Send', 'Notification', 'Email', 'Pay', 'Capital', 'Light', 'Recruit', 'Proof', 'Pay', 'Pay', ' Format ',' Telkom ',' Worthy ',' BUMN ',' PLN ',' Thank ',' Love ']</v>
      </c>
      <c r="D430" s="3">
        <v>5.0</v>
      </c>
    </row>
    <row r="431" ht="15.75" customHeight="1">
      <c r="A431" s="1">
        <v>461.0</v>
      </c>
      <c r="B431" s="3" t="s">
        <v>427</v>
      </c>
      <c r="C431" s="3" t="str">
        <f>IFERROR(__xludf.DUMMYFUNCTION("GOOGLETRANSLATE(B431,""id"",""en"")"),"['Net', 'Ngelag']")</f>
        <v>['Net', 'Ngelag']</v>
      </c>
      <c r="D431" s="3">
        <v>1.0</v>
      </c>
    </row>
    <row r="432" ht="15.75" customHeight="1">
      <c r="A432" s="1">
        <v>462.0</v>
      </c>
      <c r="B432" s="3" t="s">
        <v>428</v>
      </c>
      <c r="C432" s="3" t="str">
        <f>IFERROR(__xludf.DUMMYFUNCTION("GOOGLETRANSLATE(B432,""id"",""en"")"),"['Indihome', 'emang', 'signal', 'lot', 'bngt', 'play', 'game', 'times',' signal ',' good ',' surrender ',' wifi ',' Dah ',' tired ',' wifi ',' indihome ']")</f>
        <v>['Indihome', 'emang', 'signal', 'lot', 'bngt', 'play', 'game', 'times',' signal ',' good ',' surrender ',' wifi ',' Dah ',' tired ',' wifi ',' indihome ']</v>
      </c>
      <c r="D432" s="3">
        <v>1.0</v>
      </c>
    </row>
    <row r="433" ht="15.75" customHeight="1">
      <c r="A433" s="1">
        <v>463.0</v>
      </c>
      <c r="B433" s="3" t="s">
        <v>429</v>
      </c>
      <c r="C433" s="3" t="str">
        <f>IFERROR(__xludf.DUMMYFUNCTION("GOOGLETRANSLATE(B433,""id"",""en"")"),"['WiFi', 'Yesterday', 'Afternoon', 'Clock', 'WIB', 'Dead', 'Dead', 'Bae', 'Please', 'Please', 'Good']")</f>
        <v>['WiFi', 'Yesterday', 'Afternoon', 'Clock', 'WIB', 'Dead', 'Dead', 'Bae', 'Please', 'Please', 'Good']</v>
      </c>
      <c r="D433" s="3">
        <v>1.0</v>
      </c>
    </row>
    <row r="434" ht="15.75" customHeight="1">
      <c r="A434" s="1">
        <v>464.0</v>
      </c>
      <c r="B434" s="3" t="s">
        <v>430</v>
      </c>
      <c r="C434" s="3" t="str">
        <f>IFERROR(__xludf.DUMMYFUNCTION("GOOGLETRANSLATE(B434,""id"",""en"")"),"['Honest', 'Indihom', 'Sinyla', 'Main', 'Gem', 'Suitable', 'Package', 'Mbps',' People ',' Play ',' Mobil ',' Legen ',' Leg ',' Setabil ',' Installation ',' Telfon ',' Sunday ',' Disappointed ',' Kalu ',' MES ',' Bintang ',' Cave ',' Love ',' Bintang ',' B"&amp;"ad ' , 'serves', 'ganguan']")</f>
        <v>['Honest', 'Indihom', 'Sinyla', 'Main', 'Gem', 'Suitable', 'Package', 'Mbps',' People ',' Play ',' Mobil ',' Legen ',' Leg ',' Setabil ',' Installation ',' Telfon ',' Sunday ',' Disappointed ',' Kalu ',' MES ',' Bintang ',' Cave ',' Love ',' Bintang ',' Bad ' , 'serves', 'ganguan']</v>
      </c>
      <c r="D434" s="3">
        <v>1.0</v>
      </c>
    </row>
    <row r="435" ht="15.75" customHeight="1">
      <c r="A435" s="1">
        <v>465.0</v>
      </c>
      <c r="B435" s="3" t="s">
        <v>431</v>
      </c>
      <c r="C435" s="3" t="str">
        <f>IFERROR(__xludf.DUMMYFUNCTION("GOOGLETRANSLATE(B435,""id"",""en"")"),"['woi', 'good', 'signal', 'bother', 'doang', 'pay', 'money', ""]")</f>
        <v>['woi', 'good', 'signal', 'bother', 'doang', 'pay', 'money', "]</v>
      </c>
      <c r="D435" s="3">
        <v>1.0</v>
      </c>
    </row>
    <row r="436" ht="15.75" customHeight="1">
      <c r="A436" s="1">
        <v>466.0</v>
      </c>
      <c r="B436" s="3" t="s">
        <v>432</v>
      </c>
      <c r="C436" s="3" t="str">
        <f>IFERROR(__xludf.DUMMYFUNCTION("GOOGLETRANSLATE(B436,""id"",""en"")"),"['Good', 'tags']")</f>
        <v>['Good', 'tags']</v>
      </c>
      <c r="D436" s="3">
        <v>5.0</v>
      </c>
    </row>
    <row r="437" ht="15.75" customHeight="1">
      <c r="A437" s="1">
        <v>467.0</v>
      </c>
      <c r="B437" s="3" t="s">
        <v>433</v>
      </c>
      <c r="C437" s="3" t="str">
        <f>IFERROR(__xludf.DUMMYFUNCTION("GOOGLETRANSLATE(B437,""id"",""en"")"),"['', 'remote', 'broken', 'which', 'buy', '']")</f>
        <v>['', 'remote', 'broken', 'which', 'buy', '']</v>
      </c>
      <c r="D437" s="3">
        <v>5.0</v>
      </c>
    </row>
    <row r="438" ht="15.75" customHeight="1">
      <c r="A438" s="1">
        <v>468.0</v>
      </c>
      <c r="B438" s="3" t="s">
        <v>434</v>
      </c>
      <c r="C438" s="3" t="str">
        <f>IFERROR(__xludf.DUMMYFUNCTION("GOOGLETRANSLATE(B438,""id"",""en"")"),"['failed', 'verification', 'net', 'please', 'help', 'maximum', 'service', 'app']")</f>
        <v>['failed', 'verification', 'net', 'please', 'help', 'maximum', 'service', 'app']</v>
      </c>
      <c r="D438" s="3">
        <v>2.0</v>
      </c>
    </row>
    <row r="439" ht="15.75" customHeight="1">
      <c r="A439" s="1">
        <v>470.0</v>
      </c>
      <c r="B439" s="3" t="s">
        <v>435</v>
      </c>
      <c r="C439" s="3" t="str">
        <f>IFERROR(__xludf.DUMMYFUNCTION("GOOGLETRANSLATE(B439,""id"",""en"")"),"['Indihome', 'Taiik', 'snyall', 'verytttttt', 'noaaaaaakk', 'puaaaaaasdsssssssss', 'Mahall', 'sinyaall', 'bosooookkk', '']")</f>
        <v>['Indihome', 'Taiik', 'snyall', 'verytttttt', 'noaaaaaakk', 'puaaaaaasdsssssssss', 'Mahall', 'sinyaall', 'bosooookkk', '']</v>
      </c>
      <c r="D439" s="3">
        <v>1.0</v>
      </c>
    </row>
    <row r="440" ht="15.75" customHeight="1">
      <c r="A440" s="1">
        <v>471.0</v>
      </c>
      <c r="B440" s="3" t="s">
        <v>436</v>
      </c>
      <c r="C440" s="3" t="str">
        <f>IFERROR(__xludf.DUMMYFUNCTION("GOOGLETRANSLATE(B440,""id"",""en"")"),"['Lot', 'stable', 'upload', 'photo', 'vidio', 'lot', 'spelwaking', 'net', 'disturb', 'what', 'suggestion', 'subscribe', ' Disappointed ',' Disturbs']")</f>
        <v>['Lot', 'stable', 'upload', 'photo', 'vidio', 'lot', 'spelwaking', 'net', 'disturb', 'what', 'suggestion', 'subscribe', ' Disappointed ',' Disturbs']</v>
      </c>
      <c r="D440" s="3">
        <v>4.0</v>
      </c>
    </row>
    <row r="441" ht="15.75" customHeight="1">
      <c r="A441" s="1">
        <v>472.0</v>
      </c>
      <c r="B441" s="3" t="s">
        <v>437</v>
      </c>
      <c r="C441" s="3" t="str">
        <f>IFERROR(__xludf.DUMMYFUNCTION("GOOGLETRANSLATE(B441,""id"",""en"")"),"['Please', 'Hook', 'Fast', 'Application', 'AHIR', 'AHIR', 'ADD', 'ONN', 'SOD', 'FAILURE', 'Comfortable', 'Subscribe', ' COVE ',' Satisfied ',' Subscribe ',' Menu ',' Application ',' Mksh ']")</f>
        <v>['Please', 'Hook', 'Fast', 'Application', 'AHIR', 'AHIR', 'ADD', 'ONN', 'SOD', 'FAILURE', 'Comfortable', 'Subscribe', ' COVE ',' Satisfied ',' Subscribe ',' Menu ',' Application ',' Mksh ']</v>
      </c>
      <c r="D441" s="3">
        <v>1.0</v>
      </c>
    </row>
    <row r="442" ht="15.75" customHeight="1">
      <c r="A442" s="1">
        <v>475.0</v>
      </c>
      <c r="B442" s="3" t="s">
        <v>438</v>
      </c>
      <c r="C442" s="3" t="str">
        <f>IFERROR(__xludf.DUMMYFUNCTION("GOOGLETRANSLATE(B442,""id"",""en"")"),"['Difficult', 'enter']")</f>
        <v>['Difficult', 'enter']</v>
      </c>
      <c r="D442" s="3">
        <v>5.0</v>
      </c>
    </row>
    <row r="443" ht="15.75" customHeight="1">
      <c r="A443" s="1">
        <v>476.0</v>
      </c>
      <c r="B443" s="3" t="s">
        <v>439</v>
      </c>
      <c r="C443" s="3" t="str">
        <f>IFERROR(__xludf.DUMMYFUNCTION("GOOGLETRANSLATE(B443,""id"",""en"")"),"['Indihome', 'already', 'expensive', 'Nge', 'lag', 'emang', 'Ngen']")</f>
        <v>['Indihome', 'already', 'expensive', 'Nge', 'lag', 'emang', 'Ngen']</v>
      </c>
      <c r="D443" s="3">
        <v>1.0</v>
      </c>
    </row>
    <row r="444" ht="15.75" customHeight="1">
      <c r="A444" s="1">
        <v>477.0</v>
      </c>
      <c r="B444" s="3" t="s">
        <v>440</v>
      </c>
      <c r="C444" s="3" t="str">
        <f>IFERROR(__xludf.DUMMYFUNCTION("GOOGLETRANSLATE(B444,""id"",""en"")"),"['Indihome', 'knapa', 'super', 'slow', 'pay', 'month']")</f>
        <v>['Indihome', 'knapa', 'super', 'slow', 'pay', 'month']</v>
      </c>
      <c r="D444" s="3">
        <v>2.0</v>
      </c>
    </row>
    <row r="445" ht="15.75" customHeight="1">
      <c r="A445" s="1">
        <v>478.0</v>
      </c>
      <c r="B445" s="3" t="s">
        <v>441</v>
      </c>
      <c r="C445" s="3" t="str">
        <f>IFERROR(__xludf.DUMMYFUNCTION("GOOGLETRANSLATE(B445,""id"",""en"")"),"['Pay', 'January', 'Pay', 'Limit', 'Pay', 'Application', 'Change', 'Tagih', 'Bener', 'Bener', 'Restless',' Please ',' good']")</f>
        <v>['Pay', 'January', 'Pay', 'Limit', 'Pay', 'Application', 'Change', 'Tagih', 'Bener', 'Bener', 'Restless',' Please ',' good']</v>
      </c>
      <c r="D445" s="3">
        <v>1.0</v>
      </c>
    </row>
    <row r="446" ht="15.75" customHeight="1">
      <c r="A446" s="1">
        <v>479.0</v>
      </c>
      <c r="B446" s="3" t="s">
        <v>442</v>
      </c>
      <c r="C446" s="3" t="str">
        <f>IFERROR(__xludf.DUMMYFUNCTION("GOOGLETRANSLATE(B446,""id"",""en"")"),"['use', 'thishome', 'card', 'scorched', 'mlulu', 'forgetting', 'long', 'active', 'card', 'thank you', 'indohome']")</f>
        <v>['use', 'thishome', 'card', 'scorched', 'mlulu', 'forgetting', 'long', 'active', 'card', 'thank you', 'indohome']</v>
      </c>
      <c r="D446" s="3">
        <v>5.0</v>
      </c>
    </row>
    <row r="447" ht="15.75" customHeight="1">
      <c r="A447" s="1">
        <v>480.0</v>
      </c>
      <c r="B447" s="3" t="s">
        <v>443</v>
      </c>
      <c r="C447" s="3" t="str">
        <f>IFERROR(__xludf.DUMMYFUNCTION("GOOGLETRANSLATE(B447,""id"",""en"")"),"['mantole', 'staple', 'indihome', 'easy', 'top', 'sorry', ""]")</f>
        <v>['mantole', 'staple', 'indihome', 'easy', 'top', 'sorry', "]</v>
      </c>
      <c r="D447" s="3">
        <v>5.0</v>
      </c>
    </row>
    <row r="448" ht="15.75" customHeight="1">
      <c r="A448" s="1">
        <v>481.0</v>
      </c>
      <c r="B448" s="3" t="s">
        <v>444</v>
      </c>
      <c r="C448" s="3" t="str">
        <f>IFERROR(__xludf.DUMMYFUNCTION("GOOGLETRANSLATE(B448,""id"",""en"")"),"['Tide', 'wifinya', 'Wait', 'pairs', 'wifi']")</f>
        <v>['Tide', 'wifinya', 'Wait', 'pairs', 'wifi']</v>
      </c>
      <c r="D448" s="3">
        <v>1.0</v>
      </c>
    </row>
    <row r="449" ht="15.75" customHeight="1">
      <c r="A449" s="1">
        <v>482.0</v>
      </c>
      <c r="B449" s="3" t="s">
        <v>445</v>
      </c>
      <c r="C449" s="3" t="str">
        <f>IFERROR(__xludf.DUMMYFUNCTION("GOOGLETRANSLATE(B449,""id"",""en"")"),"['responsive', 'hand', 'limit', 'confirm', '']")</f>
        <v>['responsive', 'hand', 'limit', 'confirm', '']</v>
      </c>
      <c r="D449" s="3">
        <v>4.0</v>
      </c>
    </row>
    <row r="450" ht="15.75" customHeight="1">
      <c r="A450" s="1">
        <v>483.0</v>
      </c>
      <c r="B450" s="3" t="s">
        <v>446</v>
      </c>
      <c r="C450" s="3" t="str">
        <f>IFERROR(__xludf.DUMMYFUNCTION("GOOGLETRANSLATE(B450,""id"",""en"")"),"['Lemottt', 'really', 'Ujan', 'Ujan', 'Lot', 'Lot']")</f>
        <v>['Lemottt', 'really', 'Ujan', 'Ujan', 'Lot', 'Lot']</v>
      </c>
      <c r="D450" s="3">
        <v>1.0</v>
      </c>
    </row>
    <row r="451" ht="15.75" customHeight="1">
      <c r="A451" s="1">
        <v>484.0</v>
      </c>
      <c r="B451" s="3" t="s">
        <v>447</v>
      </c>
      <c r="C451" s="3" t="str">
        <f>IFERROR(__xludf.DUMMYFUNCTION("GOOGLETRANSLATE(B451,""id"",""en"")"),"['waifi', 'waifi', 'good', 'fast']")</f>
        <v>['waifi', 'waifi', 'good', 'fast']</v>
      </c>
      <c r="D451" s="3">
        <v>2.0</v>
      </c>
    </row>
    <row r="452" ht="15.75" customHeight="1">
      <c r="A452" s="1">
        <v>485.0</v>
      </c>
      <c r="B452" s="3" t="s">
        <v>448</v>
      </c>
      <c r="C452" s="3" t="str">
        <f>IFERROR(__xludf.DUMMYFUNCTION("GOOGLETRANSLATE(B452,""id"",""en"")"),"['WiFi', 'Dead', 'Los', 'Mulu', 'WOI']")</f>
        <v>['WiFi', 'Dead', 'Los', 'Mulu', 'WOI']</v>
      </c>
      <c r="D452" s="3">
        <v>1.0</v>
      </c>
    </row>
    <row r="453" ht="15.75" customHeight="1">
      <c r="A453" s="1">
        <v>486.0</v>
      </c>
      <c r="B453" s="3" t="s">
        <v>449</v>
      </c>
      <c r="C453" s="3" t="str">
        <f>IFERROR(__xludf.DUMMYFUNCTION("GOOGLETRANSLATE(B453,""id"",""en"")"),"['complain', 'representative', 'friend', 'friend', 'stay', 'good']")</f>
        <v>['complain', 'representative', 'friend', 'friend', 'stay', 'good']</v>
      </c>
      <c r="D453" s="3">
        <v>1.0</v>
      </c>
    </row>
    <row r="454" ht="15.75" customHeight="1">
      <c r="A454" s="1">
        <v>487.0</v>
      </c>
      <c r="B454" s="3" t="s">
        <v>450</v>
      </c>
      <c r="C454" s="3" t="str">
        <f>IFERROR(__xludf.DUMMYFUNCTION("GOOGLETRANSLATE(B454,""id"",""en"")"),"['Hello', 'love', 'rating', 'signal', 'stable', 'lot', 'sometimes',' good ',' lot ',' please ',' good ',' wifi ',' signal ',' sometimes', 'lot', 'really', 'play', 'game', 'comfortable', 'lost', 'sometimes',' use ',' data ',' lot ',' use ' , 'WiFi', 'Membe"&amp;"r', 'Family', 'Lot', 'Signal', 'Please', 'Good', ""]")</f>
        <v>['Hello', 'love', 'rating', 'signal', 'stable', 'lot', 'sometimes',' good ',' lot ',' please ',' good ',' wifi ',' signal ',' sometimes', 'lot', 'really', 'play', 'game', 'comfortable', 'lost', 'sometimes',' use ',' data ',' lot ',' use ' , 'WiFi', 'Member', 'Family', 'Lot', 'Signal', 'Please', 'Good', "]</v>
      </c>
      <c r="D454" s="3">
        <v>2.0</v>
      </c>
    </row>
    <row r="455" ht="15.75" customHeight="1">
      <c r="A455" s="1">
        <v>488.0</v>
      </c>
      <c r="B455" s="3" t="s">
        <v>451</v>
      </c>
      <c r="C455" s="3" t="str">
        <f>IFERROR(__xludf.DUMMYFUNCTION("GOOGLETRANSLATE(B455,""id"",""en"")"),"['Terimksh', 'service', 'good', 'Alhamdullillah']")</f>
        <v>['Terimksh', 'service', 'good', 'Alhamdullillah']</v>
      </c>
      <c r="D455" s="3">
        <v>5.0</v>
      </c>
    </row>
    <row r="456" ht="15.75" customHeight="1">
      <c r="A456" s="1">
        <v>489.0</v>
      </c>
      <c r="B456" s="3" t="s">
        <v>452</v>
      </c>
      <c r="C456" s="3" t="str">
        <f>IFERROR(__xludf.DUMMYFUNCTION("GOOGLETRANSLATE(B456,""id"",""en"")"),"['Iyan', 'Bener', 'Bener', 'Disappointed', 'Sayansydah', 'Amil', 'Mbps', 'Play', 'Game', 'Bit', 'Dipelek']")</f>
        <v>['Iyan', 'Bener', 'Bener', 'Disappointed', 'Sayansydah', 'Amil', 'Mbps', 'Play', 'Game', 'Bit', 'Dipelek']</v>
      </c>
      <c r="D456" s="3">
        <v>1.0</v>
      </c>
    </row>
    <row r="457" ht="15.75" customHeight="1">
      <c r="A457" s="1">
        <v>490.0</v>
      </c>
      <c r="B457" s="3" t="s">
        <v>453</v>
      </c>
      <c r="C457" s="3" t="str">
        <f>IFERROR(__xludf.DUMMYFUNCTION("GOOGLETRANSLATE(B457,""id"",""en"")"),"['friendly', 'handling', 'fast']")</f>
        <v>['friendly', 'handling', 'fast']</v>
      </c>
      <c r="D457" s="3">
        <v>5.0</v>
      </c>
    </row>
    <row r="458" ht="15.75" customHeight="1">
      <c r="A458" s="1">
        <v>491.0</v>
      </c>
      <c r="B458" s="3" t="s">
        <v>454</v>
      </c>
      <c r="C458" s="3" t="str">
        <f>IFERROR(__xludf.DUMMYFUNCTION("GOOGLETRANSLATE(B458,""id"",""en"")"),"['Application', 'Try', 'Upgrade', 'Speed', 'Pekah']")</f>
        <v>['Application', 'Try', 'Upgrade', 'Speed', 'Pekah']</v>
      </c>
      <c r="D458" s="3">
        <v>1.0</v>
      </c>
    </row>
    <row r="459" ht="15.75" customHeight="1">
      <c r="A459" s="1">
        <v>492.0</v>
      </c>
      <c r="B459" s="3" t="s">
        <v>455</v>
      </c>
      <c r="C459" s="3" t="str">
        <f>IFERROR(__xludf.DUMMYFUNCTION("GOOGLETRANSLATE(B459,""id"",""en"")"),"['Pay', 'expensive', 'lag', 'ngentod', 'pig']")</f>
        <v>['Pay', 'expensive', 'lag', 'ngentod', 'pig']</v>
      </c>
      <c r="D459" s="3">
        <v>1.0</v>
      </c>
    </row>
    <row r="460" ht="15.75" customHeight="1">
      <c r="A460" s="1">
        <v>493.0</v>
      </c>
      <c r="B460" s="3" t="s">
        <v>456</v>
      </c>
      <c r="C460" s="3" t="str">
        <f>IFERROR(__xludf.DUMMYFUNCTION("GOOGLETRANSLATE(B460,""id"",""en"")"),"['service', 'bad', 'signal', 'missing', 'according to', 'nominal']")</f>
        <v>['service', 'bad', 'signal', 'missing', 'according to', 'nominal']</v>
      </c>
      <c r="D460" s="3">
        <v>1.0</v>
      </c>
    </row>
    <row r="461" ht="15.75" customHeight="1">
      <c r="A461" s="1">
        <v>494.0</v>
      </c>
      <c r="B461" s="3" t="s">
        <v>457</v>
      </c>
      <c r="C461" s="3" t="str">
        <f>IFERROR(__xludf.DUMMYFUNCTION("GOOGLETRANSLATE(B461,""id"",""en"")"),"['Success', 'Indihome', 'Jan', 'fade', 'enthusiasm', 'service', 'good', '']")</f>
        <v>['Success', 'Indihome', 'Jan', 'fade', 'enthusiasm', 'service', 'good', '']</v>
      </c>
      <c r="D461" s="3">
        <v>5.0</v>
      </c>
    </row>
    <row r="462" ht="15.75" customHeight="1">
      <c r="A462" s="1">
        <v>495.0</v>
      </c>
      <c r="B462" s="3" t="s">
        <v>458</v>
      </c>
      <c r="C462" s="3" t="str">
        <f>IFERROR(__xludf.DUMMYFUNCTION("GOOGLETRANSLATE(B462,""id"",""en"")"),"['Nambahin', 'number', 'Plasa', 'Karna', 'Dipake', 'number', 'business', 'Plaza', ""]")</f>
        <v>['Nambahin', 'number', 'Plasa', 'Karna', 'Dipake', 'number', 'business', 'Plaza', "]</v>
      </c>
      <c r="D462" s="3">
        <v>1.0</v>
      </c>
    </row>
    <row r="463" ht="15.75" customHeight="1">
      <c r="A463" s="1">
        <v>497.0</v>
      </c>
      <c r="B463" s="3" t="s">
        <v>459</v>
      </c>
      <c r="C463" s="3" t="str">
        <f>IFERROR(__xludf.DUMMYFUNCTION("GOOGLETRANSLATE(B463,""id"",""en"")"),"['application', 'good', 'effort', 'no', 'good', 'see', 'comment', 'indihome', 'bad', 'repent', 'indihome']")</f>
        <v>['application', 'good', 'effort', 'no', 'good', 'see', 'comment', 'indihome', 'bad', 'repent', 'indihome']</v>
      </c>
      <c r="D463" s="3">
        <v>1.0</v>
      </c>
    </row>
    <row r="464" ht="15.75" customHeight="1">
      <c r="A464" s="1">
        <v>498.0</v>
      </c>
      <c r="B464" s="3" t="s">
        <v>460</v>
      </c>
      <c r="C464" s="3" t="str">
        <f>IFERROR(__xludf.DUMMYFUNCTION("GOOGLETRANSLATE(B464,""id"",""en"")"),"['', 'Mbps', 'Lot', 'feels']")</f>
        <v>['', 'Mbps', 'Lot', 'feels']</v>
      </c>
      <c r="D464" s="3">
        <v>1.0</v>
      </c>
    </row>
    <row r="465" ht="15.75" customHeight="1">
      <c r="A465" s="1">
        <v>499.0</v>
      </c>
      <c r="B465" s="3" t="s">
        <v>461</v>
      </c>
      <c r="C465" s="3" t="str">
        <f>IFERROR(__xludf.DUMMYFUNCTION("GOOGLETRANSLATE(B465,""id"",""en"")"),"['fast', 'Loading', 'process']")</f>
        <v>['fast', 'Loading', 'process']</v>
      </c>
      <c r="D465" s="3">
        <v>5.0</v>
      </c>
    </row>
    <row r="466" ht="15.75" customHeight="1">
      <c r="A466" s="1">
        <v>500.0</v>
      </c>
      <c r="B466" s="3" t="s">
        <v>462</v>
      </c>
      <c r="C466" s="3" t="str">
        <f>IFERROR(__xludf.DUMMYFUNCTION("GOOGLETRANSLATE(B466,""id"",""en"")"),"['Astaghfirullah', 'Indihome', 'BUMN', 'Keep', 'Disconnect', 'Cable', 'Center', 'PDHL', 'UDH', 'Move', 'Line', 'Move', ' ODP ',' Gubris', 'Mending', 'Search', 'Like', 'Disconnect', 'Connect', 'yes',' because ',' bbrp ',' second ',' try ',' game ' , 'Onlin"&amp;"e', 'taste', 'bbrp', 'seconds', 'expensive', 'doang', 'cable', 'break up', 'area', 'Pasarkemis', 'Tangerang', ""]")</f>
        <v>['Astaghfirullah', 'Indihome', 'BUMN', 'Keep', 'Disconnect', 'Cable', 'Center', 'PDHL', 'UDH', 'Move', 'Line', 'Move', ' ODP ',' Gubris', 'Mending', 'Search', 'Like', 'Disconnect', 'Connect', 'yes',' because ',' bbrp ',' second ',' try ',' game ' , 'Online', 'taste', 'bbrp', 'seconds', 'expensive', 'doang', 'cable', 'break up', 'area', 'Pasarkemis', 'Tangerang', "]</v>
      </c>
      <c r="D466" s="3">
        <v>1.0</v>
      </c>
    </row>
    <row r="467" ht="15.75" customHeight="1">
      <c r="A467" s="1">
        <v>501.0</v>
      </c>
      <c r="B467" s="3" t="s">
        <v>463</v>
      </c>
      <c r="C467" s="3" t="str">
        <f>IFERROR(__xludf.DUMMYFUNCTION("GOOGLETRANSLATE(B467,""id"",""en"")"),"['space']")</f>
        <v>['space']</v>
      </c>
      <c r="D467" s="3">
        <v>5.0</v>
      </c>
    </row>
    <row r="468" ht="15.75" customHeight="1">
      <c r="A468" s="1">
        <v>502.0</v>
      </c>
      <c r="B468" s="3" t="s">
        <v>464</v>
      </c>
      <c r="C468" s="3" t="str">
        <f>IFERROR(__xludf.DUMMYFUNCTION("GOOGLETRANSLATE(B468,""id"",""en"")"),"['service', 'pairs',' lie ',' technician ',' marketing ',' cable ',' less', 'money', 'enter', 'sense', 'ready', 'material', ' Direct ',' blur ']")</f>
        <v>['service', 'pairs',' lie ',' technician ',' marketing ',' cable ',' less', 'money', 'enter', 'sense', 'ready', 'material', ' Direct ',' blur ']</v>
      </c>
      <c r="D468" s="3">
        <v>1.0</v>
      </c>
    </row>
    <row r="469" ht="15.75" customHeight="1">
      <c r="A469" s="1">
        <v>503.0</v>
      </c>
      <c r="B469" s="3" t="s">
        <v>465</v>
      </c>
      <c r="C469" s="3" t="str">
        <f>IFERROR(__xludf.DUMMYFUNCTION("GOOGLETRANSLATE(B469,""id"",""en"")"),"['Error', 'Application', 'Detect', 'Failed', 'Upgrade', 'Speed', 'Via', 'Application', 'Difficult', 'Forgiveness', 'Fail']")</f>
        <v>['Error', 'Application', 'Detect', 'Failed', 'Upgrade', 'Speed', 'Via', 'Application', 'Difficult', 'Forgiveness', 'Fail']</v>
      </c>
      <c r="D469" s="3">
        <v>3.0</v>
      </c>
    </row>
    <row r="470" ht="15.75" customHeight="1">
      <c r="A470" s="1">
        <v>504.0</v>
      </c>
      <c r="B470" s="3" t="s">
        <v>31</v>
      </c>
      <c r="C470" s="3" t="str">
        <f>IFERROR(__xludf.DUMMYFUNCTION("GOOGLETRANSLATE(B470,""id"",""en"")"),"['okay']")</f>
        <v>['okay']</v>
      </c>
      <c r="D470" s="3">
        <v>5.0</v>
      </c>
    </row>
    <row r="471" ht="15.75" customHeight="1">
      <c r="A471" s="1">
        <v>505.0</v>
      </c>
      <c r="B471" s="3" t="s">
        <v>466</v>
      </c>
      <c r="C471" s="3" t="str">
        <f>IFERROR(__xludf.DUMMYFUNCTION("GOOGLETRANSLATE(B471,""id"",""en"")"),"['Pay', 'Hanger', 'Lot', 'Dipake', 'People', 'Game', 'Direct', 'lag', 'Mbps', 'bal', 'abal']")</f>
        <v>['Pay', 'Hanger', 'Lot', 'Dipake', 'People', 'Game', 'Direct', 'lag', 'Mbps', 'bal', 'abal']</v>
      </c>
      <c r="D471" s="3">
        <v>1.0</v>
      </c>
    </row>
    <row r="472" ht="15.75" customHeight="1">
      <c r="A472" s="1">
        <v>506.0</v>
      </c>
      <c r="B472" s="3" t="s">
        <v>467</v>
      </c>
      <c r="C472" s="3" t="str">
        <f>IFERROR(__xludf.DUMMYFUNCTION("GOOGLETRANSLATE(B472,""id"",""en"")"),"['list', 'finished', 'contents', 'data', 'bright', 'data', 'according to', '']")</f>
        <v>['list', 'finished', 'contents', 'data', 'bright', 'data', 'according to', '']</v>
      </c>
      <c r="D472" s="3">
        <v>2.0</v>
      </c>
    </row>
    <row r="473" ht="15.75" customHeight="1">
      <c r="A473" s="1">
        <v>507.0</v>
      </c>
      <c r="B473" s="3" t="s">
        <v>468</v>
      </c>
      <c r="C473" s="3" t="str">
        <f>IFERROR(__xludf.DUMMYFUNCTION("GOOGLETRANSLATE(B473,""id"",""en"")"),"['Internet', 'slow', 'Mbps', 'ride', 'no', 'recomend', 'really']")</f>
        <v>['Internet', 'slow', 'Mbps', 'ride', 'no', 'recomend', 'really']</v>
      </c>
      <c r="D473" s="3">
        <v>1.0</v>
      </c>
    </row>
    <row r="474" ht="15.75" customHeight="1">
      <c r="A474" s="1">
        <v>509.0</v>
      </c>
      <c r="B474" s="3" t="s">
        <v>469</v>
      </c>
      <c r="C474" s="3" t="str">
        <f>IFERROR(__xludf.DUMMYFUNCTION("GOOGLETRANSLATE(B474,""id"",""en"")"),"['Change', 'Pasawat', 'wifi']")</f>
        <v>['Change', 'Pasawat', 'wifi']</v>
      </c>
      <c r="D474" s="3">
        <v>1.0</v>
      </c>
    </row>
    <row r="475" ht="15.75" customHeight="1">
      <c r="A475" s="1">
        <v>510.0</v>
      </c>
      <c r="B475" s="3" t="s">
        <v>470</v>
      </c>
      <c r="C475" s="3" t="str">
        <f>IFERROR(__xludf.DUMMYFUNCTION("GOOGLETRANSLATE(B475,""id"",""en"")"),"['disturb']")</f>
        <v>['disturb']</v>
      </c>
      <c r="D475" s="3">
        <v>1.0</v>
      </c>
    </row>
    <row r="476" ht="15.75" customHeight="1">
      <c r="A476" s="1">
        <v>511.0</v>
      </c>
      <c r="B476" s="3" t="s">
        <v>471</v>
      </c>
      <c r="C476" s="3" t="str">
        <f>IFERROR(__xludf.DUMMYFUNCTION("GOOGLETRANSLATE(B476,""id"",""en"")"),"['trash', 'eat', 'salary', 'blind']")</f>
        <v>['trash', 'eat', 'salary', 'blind']</v>
      </c>
      <c r="D476" s="3">
        <v>1.0</v>
      </c>
    </row>
    <row r="477" ht="15.75" customHeight="1">
      <c r="A477" s="1">
        <v>512.0</v>
      </c>
      <c r="B477" s="3" t="s">
        <v>324</v>
      </c>
      <c r="C477" s="3" t="str">
        <f>IFERROR(__xludf.DUMMYFUNCTION("GOOGLETRANSLATE(B477,""id"",""en"")"),"['Layan']")</f>
        <v>['Layan']</v>
      </c>
      <c r="D477" s="3">
        <v>5.0</v>
      </c>
    </row>
    <row r="478" ht="15.75" customHeight="1">
      <c r="A478" s="1">
        <v>513.0</v>
      </c>
      <c r="B478" s="3" t="s">
        <v>472</v>
      </c>
      <c r="C478" s="3" t="str">
        <f>IFERROR(__xludf.DUMMYFUNCTION("GOOGLETRANSLATE(B478,""id"",""en"")"),"['Indihoma', 'Los', 'Connect', 'Sign']")</f>
        <v>['Indihoma', 'Los', 'Connect', 'Sign']</v>
      </c>
      <c r="D478" s="3">
        <v>3.0</v>
      </c>
    </row>
    <row r="479" ht="15.75" customHeight="1">
      <c r="A479" s="1">
        <v>514.0</v>
      </c>
      <c r="B479" s="3" t="s">
        <v>473</v>
      </c>
      <c r="C479" s="3" t="str">
        <f>IFERROR(__xludf.DUMMYFUNCTION("GOOGLETRANSLATE(B479,""id"",""en"")"),"['net', 'stable', 'save', 'provider', 'home', 'forced', 'use', 'indihome', 'rb', 'mbps',' got ',' fup ',' Dikos', 'Lecture', 'Use', 'Bal', 'Fiber', 'Mbps',' FUP ',' RB ',' ']")</f>
        <v>['net', 'stable', 'save', 'provider', 'home', 'forced', 'use', 'indihome', 'rb', 'mbps',' got ',' fup ',' Dikos', 'Lecture', 'Use', 'Bal', 'Fiber', 'Mbps',' FUP ',' RB ',' ']</v>
      </c>
      <c r="D479" s="3">
        <v>1.0</v>
      </c>
    </row>
    <row r="480" ht="15.75" customHeight="1">
      <c r="A480" s="1">
        <v>515.0</v>
      </c>
      <c r="B480" s="3" t="s">
        <v>474</v>
      </c>
      <c r="C480" s="3" t="str">
        <f>IFERROR(__xludf.DUMMYFUNCTION("GOOGLETRANSLATE(B480,""id"",""en"")"),"['crazyaaaaaaaaaa', 'FUP', 'fast', 'really', 'make', 'download', 'rare', 'suu', 'replace', 'ISP', 'laen', 'ISP', ' laennya ',' bomb ',' area ',' ']")</f>
        <v>['crazyaaaaaaaaaa', 'FUP', 'fast', 'really', 'make', 'download', 'rare', 'suu', 'replace', 'ISP', 'laen', 'ISP', ' laennya ',' bomb ',' area ',' ']</v>
      </c>
      <c r="D480" s="3">
        <v>1.0</v>
      </c>
    </row>
    <row r="481" ht="15.75" customHeight="1">
      <c r="A481" s="1">
        <v>516.0</v>
      </c>
      <c r="B481" s="3" t="s">
        <v>475</v>
      </c>
      <c r="C481" s="3" t="str">
        <f>IFERROR(__xludf.DUMMYFUNCTION("GOOGLETRANSLATE(B481,""id"",""en"")"),"['Internet', 'Dead', 'Saturday', 'Morning', 'BLM', 'TLP', 'Disturbs',' Mass', 'Area', 'neighbor', 'Adu', 'Layan', ' menu ',' internet ',' topic ',' tags', 'point']")</f>
        <v>['Internet', 'Dead', 'Saturday', 'Morning', 'BLM', 'TLP', 'Disturbs',' Mass', 'Area', 'neighbor', 'Adu', 'Layan', ' menu ',' internet ',' topic ',' tags', 'point']</v>
      </c>
      <c r="D481" s="3">
        <v>1.0</v>
      </c>
    </row>
    <row r="482" ht="15.75" customHeight="1">
      <c r="A482" s="1">
        <v>517.0</v>
      </c>
      <c r="B482" s="3" t="s">
        <v>476</v>
      </c>
      <c r="C482" s="3" t="str">
        <f>IFERROR(__xludf.DUMMYFUNCTION("GOOGLETRANSLATE(B482,""id"",""en"")"),"['Price', 'Doang', 'expensive', 'really', 'Lot', 'Severe', 'Pay', 'Jingan', 'really', ""]")</f>
        <v>['Price', 'Doang', 'expensive', 'really', 'Lot', 'Severe', 'Pay', 'Jingan', 'really', "]</v>
      </c>
      <c r="D482" s="3">
        <v>1.0</v>
      </c>
    </row>
    <row r="483" ht="15.75" customHeight="1">
      <c r="A483" s="1">
        <v>520.0</v>
      </c>
      <c r="B483" s="3" t="s">
        <v>477</v>
      </c>
      <c r="C483" s="3" t="str">
        <f>IFERROR(__xludf.DUMMYFUNCTION("GOOGLETRANSLATE(B483,""id"",""en"")"),"['min', 'tags', 'indihome', 'cheap', 'really', '']")</f>
        <v>['min', 'tags', 'indihome', 'cheap', 'really', '']</v>
      </c>
      <c r="D483" s="3">
        <v>4.0</v>
      </c>
    </row>
    <row r="484" ht="15.75" customHeight="1">
      <c r="A484" s="1">
        <v>521.0</v>
      </c>
      <c r="B484" s="3" t="s">
        <v>478</v>
      </c>
      <c r="C484" s="3" t="str">
        <f>IFERROR(__xludf.DUMMYFUNCTION("GOOGLETRANSLATE(B484,""id"",""en"")"),"['Lot', 'according to', 'PES']")</f>
        <v>['Lot', 'according to', 'PES']</v>
      </c>
      <c r="D484" s="3">
        <v>1.0</v>
      </c>
    </row>
    <row r="485" ht="15.75" customHeight="1">
      <c r="A485" s="1">
        <v>522.0</v>
      </c>
      <c r="B485" s="3" t="s">
        <v>479</v>
      </c>
      <c r="C485" s="3" t="str">
        <f>IFERROR(__xludf.DUMMYFUNCTION("GOOGLETRANSLATE(B485,""id"",""en"")"),"['Hello', 'Procedure', 'Install', 'Indihome', 'home', 'ODP', 'home', 'full', 'Please', 'Help', 'Live', 'Need', ' WiFi ',' Indihome ']")</f>
        <v>['Hello', 'Procedure', 'Install', 'Indihome', 'home', 'ODP', 'home', 'full', 'Please', 'Help', 'Live', 'Need', ' WiFi ',' Indihome ']</v>
      </c>
      <c r="D485" s="3">
        <v>5.0</v>
      </c>
    </row>
    <row r="486" ht="15.75" customHeight="1">
      <c r="A486" s="1">
        <v>523.0</v>
      </c>
      <c r="B486" s="3" t="s">
        <v>480</v>
      </c>
      <c r="C486" s="3" t="str">
        <f>IFERROR(__xludf.DUMMYFUNCTION("GOOGLETRANSLATE(B486,""id"",""en"")"),"['Good', 'really', 'service', 'Indihome', 'task', 'friendly', 'friendly', 'internet', 'smooth', 'Jaya', 'obstacle', 'fast', ' Hands', 'like', 'really', '']")</f>
        <v>['Good', 'really', 'service', 'Indihome', 'task', 'friendly', 'friendly', 'internet', 'smooth', 'Jaya', 'obstacle', 'fast', ' Hands', 'like', 'really', '']</v>
      </c>
      <c r="D486" s="3">
        <v>5.0</v>
      </c>
    </row>
    <row r="487" ht="15.75" customHeight="1">
      <c r="A487" s="1">
        <v>524.0</v>
      </c>
      <c r="B487" s="3" t="s">
        <v>481</v>
      </c>
      <c r="C487" s="3" t="str">
        <f>IFERROR(__xludf.DUMMYFUNCTION("GOOGLETRANSLATE(B487,""id"",""en"")"),"['please', 'good', 'net', 'maximum', 'no', 'kasi', 'maximum', 'mahalin', 'price', 'boss',' pay ',' net ',' Maximum ',' Good ',' Indihome ',' ']")</f>
        <v>['please', 'good', 'net', 'maximum', 'no', 'kasi', 'maximum', 'mahalin', 'price', 'boss',' pay ',' net ',' Maximum ',' Good ',' Indihome ',' ']</v>
      </c>
      <c r="D487" s="3">
        <v>1.0</v>
      </c>
    </row>
    <row r="488" ht="15.75" customHeight="1">
      <c r="A488" s="1">
        <v>525.0</v>
      </c>
      <c r="B488" s="3" t="s">
        <v>482</v>
      </c>
      <c r="C488" s="3" t="str">
        <f>IFERROR(__xludf.DUMMYFUNCTION("GOOGLETRANSLATE(B488,""id"",""en"")"),"['Date', 'January', 'WiFi', 'Use', 'date', 'Bener', 'Indihome', 'Severe', 'Loss', 'Customer', ""]")</f>
        <v>['Date', 'January', 'WiFi', 'Use', 'date', 'Bener', 'Indihome', 'Severe', 'Loss', 'Customer', "]</v>
      </c>
      <c r="D488" s="3">
        <v>1.0</v>
      </c>
    </row>
    <row r="489" ht="15.75" customHeight="1">
      <c r="A489" s="1">
        <v>527.0</v>
      </c>
      <c r="B489" s="3" t="s">
        <v>483</v>
      </c>
      <c r="C489" s="3" t="str">
        <f>IFERROR(__xludf.DUMMYFUNCTION("GOOGLETRANSLATE(B489,""id"",""en"")"),"['net', 'stable', 'pdhl', 'udh', 'sya', 'upgrade', 'fast', 'mps', 'tetep', 'lot', 'parahhh']")</f>
        <v>['net', 'stable', 'pdhl', 'udh', 'sya', 'upgrade', 'fast', 'mps', 'tetep', 'lot', 'parahhh']</v>
      </c>
      <c r="D489" s="3">
        <v>1.0</v>
      </c>
    </row>
    <row r="490" ht="15.75" customHeight="1">
      <c r="A490" s="1">
        <v>528.0</v>
      </c>
      <c r="B490" s="3" t="s">
        <v>484</v>
      </c>
      <c r="C490" s="3" t="str">
        <f>IFERROR(__xludf.DUMMYFUNCTION("GOOGLETRANSLATE(B490,""id"",""en"")"),"['Telegram', 'Batesin', 'confused', 'wifi', 'Indihome', 'Dumest', ""]")</f>
        <v>['Telegram', 'Batesin', 'confused', 'wifi', 'Indihome', 'Dumest', "]</v>
      </c>
      <c r="D490" s="3">
        <v>2.0</v>
      </c>
    </row>
    <row r="491" ht="15.75" customHeight="1">
      <c r="A491" s="1">
        <v>529.0</v>
      </c>
      <c r="B491" s="3" t="s">
        <v>485</v>
      </c>
      <c r="C491" s="3" t="str">
        <f>IFERROR(__xludf.DUMMYFUNCTION("GOOGLETRANSLATE(B491,""id"",""en"")"),"['service', 'service', 'numb']")</f>
        <v>['service', 'service', 'numb']</v>
      </c>
      <c r="D491" s="3">
        <v>5.0</v>
      </c>
    </row>
    <row r="492" ht="15.75" customHeight="1">
      <c r="A492" s="1">
        <v>530.0</v>
      </c>
      <c r="B492" s="3" t="s">
        <v>486</v>
      </c>
      <c r="C492" s="3" t="str">
        <f>IFERROR(__xludf.DUMMYFUNCTION("GOOGLETRANSLATE(B492,""id"",""en"")"),"['thanks', '']")</f>
        <v>['thanks', '']</v>
      </c>
      <c r="D492" s="3">
        <v>5.0</v>
      </c>
    </row>
    <row r="493" ht="15.75" customHeight="1">
      <c r="A493" s="1">
        <v>531.0</v>
      </c>
      <c r="B493" s="3" t="s">
        <v>487</v>
      </c>
      <c r="C493" s="3" t="str">
        <f>IFERROR(__xludf.DUMMYFUNCTION("GOOGLETRANSLATE(B493,""id"",""en"")"),"['Good', 'stay', 'easy', 'service', '']")</f>
        <v>['Good', 'stay', 'easy', 'service', '']</v>
      </c>
      <c r="D493" s="3">
        <v>5.0</v>
      </c>
    </row>
    <row r="494" ht="15.75" customHeight="1">
      <c r="A494" s="1">
        <v>532.0</v>
      </c>
      <c r="B494" s="3" t="s">
        <v>488</v>
      </c>
      <c r="C494" s="3" t="str">
        <f>IFERROR(__xludf.DUMMYFUNCTION("GOOGLETRANSLATE(B494,""id"",""en"")"),"['bad', 'error', 'clear', 'data', 'mending', 'stable', 'finished', 'public', 'releee', 'business',' command ',' less', ' programmer ',' concerned ']")</f>
        <v>['bad', 'error', 'clear', 'data', 'mending', 'stable', 'finished', 'public', 'releee', 'business',' command ',' less', ' programmer ',' concerned ']</v>
      </c>
      <c r="D494" s="3">
        <v>1.0</v>
      </c>
    </row>
    <row r="495" ht="15.75" customHeight="1">
      <c r="A495" s="1">
        <v>533.0</v>
      </c>
      <c r="B495" s="3" t="s">
        <v>489</v>
      </c>
      <c r="C495" s="3" t="str">
        <f>IFERROR(__xludf.DUMMYFUNCTION("GOOGLETRANSLATE(B495,""id"",""en"")"),"['garbage', 'bet', 'nets',' Indihome ',' Papua ',' home ',' disturbing ',' TPI ',' home ',' natural ',' So ',' Jdi ',' hope ',' Indihome ',' enthusiastic ',' good ',' extensive ',' radius', 'indihome', 'location', 'in', 'payati', 'quality', 'decent', 'ind"&amp;"ihome' , 'interest']")</f>
        <v>['garbage', 'bet', 'nets',' Indihome ',' Papua ',' home ',' disturbing ',' TPI ',' home ',' natural ',' So ',' Jdi ',' hope ',' Indihome ',' enthusiastic ',' good ',' extensive ',' radius', 'indihome', 'location', 'in', 'payati', 'quality', 'decent', 'indihome' , 'interest']</v>
      </c>
      <c r="D495" s="3">
        <v>1.0</v>
      </c>
    </row>
    <row r="496" ht="15.75" customHeight="1">
      <c r="A496" s="1">
        <v>534.0</v>
      </c>
      <c r="B496" s="3" t="s">
        <v>490</v>
      </c>
      <c r="C496" s="3" t="str">
        <f>IFERROR(__xludf.DUMMYFUNCTION("GOOGLETRANSLATE(B496,""id"",""en"")"),"['Yogya', 'special']")</f>
        <v>['Yogya', 'special']</v>
      </c>
      <c r="D496" s="3">
        <v>4.0</v>
      </c>
    </row>
    <row r="497" ht="15.75" customHeight="1">
      <c r="A497" s="1">
        <v>535.0</v>
      </c>
      <c r="B497" s="3" t="s">
        <v>491</v>
      </c>
      <c r="C497" s="3" t="str">
        <f>IFERROR(__xludf.DUMMYFUNCTION("GOOGLETRANSLATE(B497,""id"",""en"")"),"['wifi', 'ajg', 'lag', 'bdo']")</f>
        <v>['wifi', 'ajg', 'lag', 'bdo']</v>
      </c>
      <c r="D497" s="3">
        <v>1.0</v>
      </c>
    </row>
    <row r="498" ht="15.75" customHeight="1">
      <c r="A498" s="1">
        <v>536.0</v>
      </c>
      <c r="B498" s="3" t="s">
        <v>492</v>
      </c>
      <c r="C498" s="3" t="str">
        <f>IFERROR(__xludf.DUMMYFUNCTION("GOOGLETRANSLATE(B498,""id"",""en"")"),"['application']")</f>
        <v>['application']</v>
      </c>
      <c r="D498" s="3">
        <v>1.0</v>
      </c>
    </row>
    <row r="499" ht="15.75" customHeight="1">
      <c r="A499" s="1">
        <v>537.0</v>
      </c>
      <c r="B499" s="3" t="s">
        <v>493</v>
      </c>
      <c r="C499" s="3" t="str">
        <f>IFERROR(__xludf.DUMMYFUNCTION("GOOGLETRANSLATE(B499,""id"",""en"")"),"['service', 'ugly', 'signal']")</f>
        <v>['service', 'ugly', 'signal']</v>
      </c>
      <c r="D499" s="3">
        <v>1.0</v>
      </c>
    </row>
    <row r="500" ht="15.75" customHeight="1">
      <c r="A500" s="1">
        <v>538.0</v>
      </c>
      <c r="B500" s="3" t="s">
        <v>494</v>
      </c>
      <c r="C500" s="3" t="str">
        <f>IFERROR(__xludf.DUMMYFUNCTION("GOOGLETRANSLATE(B500,""id"",""en"")"),"['Price', 'according to', 'promise', 'downgrade', 'Play', 'Only', 'Internet', 'Mbps']")</f>
        <v>['Price', 'according to', 'promise', 'downgrade', 'Play', 'Only', 'Internet', 'Mbps']</v>
      </c>
      <c r="D500" s="3">
        <v>1.0</v>
      </c>
    </row>
    <row r="501" ht="15.75" customHeight="1">
      <c r="A501" s="1">
        <v>539.0</v>
      </c>
      <c r="B501" s="3" t="s">
        <v>495</v>
      </c>
      <c r="C501" s="3" t="str">
        <f>IFERROR(__xludf.DUMMYFUNCTION("GOOGLETRANSLATE(B501,""id"",""en"")"),"['Jringn', 'complicated', 'really', 'pay', 'expensive', 'net', 'severe', 'bangett', 'ngegame', 'dahla']")</f>
        <v>['Jringn', 'complicated', 'really', 'pay', 'expensive', 'net', 'severe', 'bangett', 'ngegame', 'dahla']</v>
      </c>
      <c r="D501" s="3">
        <v>1.0</v>
      </c>
    </row>
    <row r="502" ht="15.75" customHeight="1">
      <c r="A502" s="1">
        <v>540.0</v>
      </c>
      <c r="B502" s="3" t="s">
        <v>496</v>
      </c>
      <c r="C502" s="3" t="str">
        <f>IFERROR(__xludf.DUMMYFUNCTION("GOOGLETRANSLATE(B502,""id"",""en"")"),"['connection', 'bangs', 'qek', 'week']")</f>
        <v>['connection', 'bangs', 'qek', 'week']</v>
      </c>
      <c r="D502" s="3">
        <v>1.0</v>
      </c>
    </row>
    <row r="503" ht="15.75" customHeight="1">
      <c r="A503" s="1">
        <v>541.0</v>
      </c>
      <c r="B503" s="3" t="s">
        <v>497</v>
      </c>
      <c r="C503" s="3" t="str">
        <f>IFERROR(__xludf.DUMMYFUNCTION("GOOGLETRANSLATE(B503,""id"",""en"")"),"['Install', 'love', 'star', '']")</f>
        <v>['Install', 'love', 'star', '']</v>
      </c>
      <c r="D503" s="3">
        <v>1.0</v>
      </c>
    </row>
    <row r="504" ht="15.75" customHeight="1">
      <c r="A504" s="1">
        <v>542.0</v>
      </c>
      <c r="B504" s="3" t="s">
        <v>498</v>
      </c>
      <c r="C504" s="3" t="str">
        <f>IFERROR(__xludf.DUMMYFUNCTION("GOOGLETRANSLATE(B504,""id"",""en"")"),"['Mayan']")</f>
        <v>['Mayan']</v>
      </c>
      <c r="D504" s="3">
        <v>5.0</v>
      </c>
    </row>
    <row r="505" ht="15.75" customHeight="1">
      <c r="A505" s="1">
        <v>543.0</v>
      </c>
      <c r="B505" s="3" t="s">
        <v>499</v>
      </c>
      <c r="C505" s="3" t="str">
        <f>IFERROR(__xludf.DUMMYFUNCTION("GOOGLETRANSLATE(B505,""id"",""en"")"),"['service', 'good']")</f>
        <v>['service', 'good']</v>
      </c>
      <c r="D505" s="3">
        <v>5.0</v>
      </c>
    </row>
    <row r="506" ht="15.75" customHeight="1">
      <c r="A506" s="1">
        <v>544.0</v>
      </c>
      <c r="B506" s="3" t="s">
        <v>500</v>
      </c>
      <c r="C506" s="3" t="str">
        <f>IFERROR(__xludf.DUMMYFUNCTION("GOOGLETRANSLATE(B506,""id"",""en"")"),"['Application', 'chaotic', 'effort', 'use', 'net', 'indihome', 'open', 'application', 'difficult', 'enter', 'picture', 'appears',' Write ',' smooth ',' open ',' youtube ',' boss', 'klu', 'open', 'youtube', 'play', 'data', 'mubasir', 'gb', 'search' , 'user"&amp;"', 'Indihome', 'ping', 'ping', 'stable', 'play', 'pub', 'mobile', 'gmana', 'play', 'comfortable', 'klu', ' Play ',' ping it ',' down ',' ']")</f>
        <v>['Application', 'chaotic', 'effort', 'use', 'net', 'indihome', 'open', 'application', 'difficult', 'enter', 'picture', 'appears',' Write ',' smooth ',' open ',' youtube ',' boss', 'klu', 'open', 'youtube', 'play', 'data', 'mubasir', 'gb', 'search' , 'user', 'Indihome', 'ping', 'ping', 'stable', 'play', 'pub', 'mobile', 'gmana', 'play', 'comfortable', 'klu', ' Play ',' ping it ',' down ',' ']</v>
      </c>
      <c r="D506" s="3">
        <v>1.0</v>
      </c>
    </row>
    <row r="507" ht="15.75" customHeight="1">
      <c r="A507" s="1">
        <v>545.0</v>
      </c>
      <c r="B507" s="3" t="s">
        <v>501</v>
      </c>
      <c r="C507" s="3" t="str">
        <f>IFERROR(__xludf.DUMMYFUNCTION("GOOGLETRANSLATE(B507,""id"",""en"")"),"['very', 'Nice']")</f>
        <v>['very', 'Nice']</v>
      </c>
      <c r="D507" s="3">
        <v>5.0</v>
      </c>
    </row>
    <row r="508" ht="15.75" customHeight="1">
      <c r="A508" s="1">
        <v>546.0</v>
      </c>
      <c r="B508" s="3" t="s">
        <v>502</v>
      </c>
      <c r="C508" s="3" t="str">
        <f>IFERROR(__xludf.DUMMYFUNCTION("GOOGLETRANSLATE(B508,""id"",""en"")"),"['fast', 'respond']")</f>
        <v>['fast', 'respond']</v>
      </c>
      <c r="D508" s="3">
        <v>5.0</v>
      </c>
    </row>
    <row r="509" ht="15.75" customHeight="1">
      <c r="A509" s="1">
        <v>547.0</v>
      </c>
      <c r="B509" s="3" t="s">
        <v>503</v>
      </c>
      <c r="C509" s="3" t="str">
        <f>IFERROR(__xludf.DUMMYFUNCTION("GOOGLETRANSLATE(B509,""id"",""en"")"),"['Woyyy', 'Net', 'Benerin', 'Napaaaaa', 'Maen', 'Gapernah', 'Felt', 'Current', 'Make', 'Indihome', 'second', 'lag', ' Indihome ',' smooth ',' smooth ',' buy ',' Doang ',' lag ',' trusss', 'bgsd']")</f>
        <v>['Woyyy', 'Net', 'Benerin', 'Napaaaaa', 'Maen', 'Gapernah', 'Felt', 'Current', 'Make', 'Indihome', 'second', 'lag', ' Indihome ',' smooth ',' smooth ',' buy ',' Doang ',' lag ',' trusss', 'bgsd']</v>
      </c>
      <c r="D509" s="3">
        <v>1.0</v>
      </c>
    </row>
    <row r="510" ht="15.75" customHeight="1">
      <c r="A510" s="1">
        <v>548.0</v>
      </c>
      <c r="B510" s="3" t="s">
        <v>504</v>
      </c>
      <c r="C510" s="3" t="str">
        <f>IFERROR(__xludf.DUMMYFUNCTION("GOOGLETRANSLATE(B510,""id"",""en"")"),"['SLLU', 'date', 'net', 'lot', 'forgiveness',' rare ',' use ',' right ',' dtng ',' tags', 'ehh', 'price', ' Chat ',' YouTube ',' HRS ',' TNGGU ',' Loading ',' Gosha ']")</f>
        <v>['SLLU', 'date', 'net', 'lot', 'forgiveness',' rare ',' use ',' right ',' dtng ',' tags', 'ehh', 'price', ' Chat ',' YouTube ',' HRS ',' TNGGU ',' Loading ',' Gosha ']</v>
      </c>
      <c r="D510" s="3">
        <v>1.0</v>
      </c>
    </row>
    <row r="511" ht="15.75" customHeight="1">
      <c r="A511" s="1">
        <v>549.0</v>
      </c>
      <c r="B511" s="3" t="s">
        <v>505</v>
      </c>
      <c r="C511" s="3" t="str">
        <f>IFERROR(__xludf.DUMMYFUNCTION("GOOGLETRANSLATE(B511,""id"",""en"")"),"['service', 'operator', 'numb', 'thank you']")</f>
        <v>['service', 'operator', 'numb', 'thank you']</v>
      </c>
      <c r="D511" s="3">
        <v>5.0</v>
      </c>
    </row>
    <row r="512" ht="15.75" customHeight="1">
      <c r="A512" s="1">
        <v>550.0</v>
      </c>
      <c r="B512" s="3" t="s">
        <v>506</v>
      </c>
      <c r="C512" s="3" t="str">
        <f>IFERROR(__xludf.DUMMYFUNCTION("GOOGLETRANSLATE(B512,""id"",""en"")"),"['Technicians', 'Indihome', 'Males', 'work', 'until', 'home', 'UDH', 'net', ""]")</f>
        <v>['Technicians', 'Indihome', 'Males', 'work', 'until', 'home', 'UDH', 'net', "]</v>
      </c>
      <c r="D512" s="3">
        <v>1.0</v>
      </c>
    </row>
    <row r="513" ht="15.75" customHeight="1">
      <c r="A513" s="1">
        <v>551.0</v>
      </c>
      <c r="B513" s="3" t="s">
        <v>507</v>
      </c>
      <c r="C513" s="3" t="str">
        <f>IFERROR(__xludf.DUMMYFUNCTION("GOOGLETRANSLATE(B513,""id"",""en"")"),"['', 'service']")</f>
        <v>['', 'service']</v>
      </c>
      <c r="D513" s="3">
        <v>4.0</v>
      </c>
    </row>
    <row r="514" ht="15.75" customHeight="1">
      <c r="A514" s="1">
        <v>552.0</v>
      </c>
      <c r="B514" s="3" t="s">
        <v>508</v>
      </c>
      <c r="C514" s="3" t="str">
        <f>IFERROR(__xludf.DUMMYFUNCTION("GOOGLETRANSLATE(B514,""id"",""en"")"),"['parahhh', 'verification', 'application', 'download']")</f>
        <v>['parahhh', 'verification', 'application', 'download']</v>
      </c>
      <c r="D514" s="3">
        <v>1.0</v>
      </c>
    </row>
    <row r="515" ht="15.75" customHeight="1">
      <c r="A515" s="1">
        <v>553.0</v>
      </c>
      <c r="B515" s="3" t="s">
        <v>509</v>
      </c>
      <c r="C515" s="3" t="str">
        <f>IFERROR(__xludf.DUMMYFUNCTION("GOOGLETRANSLATE(B515,""id"",""en"")"),"['service', 'ugly', 'report', 'process']")</f>
        <v>['service', 'ugly', 'report', 'process']</v>
      </c>
      <c r="D515" s="3">
        <v>1.0</v>
      </c>
    </row>
    <row r="516" ht="15.75" customHeight="1">
      <c r="A516" s="1">
        <v>555.0</v>
      </c>
      <c r="B516" s="3" t="s">
        <v>510</v>
      </c>
      <c r="C516" s="3" t="str">
        <f>IFERROR(__xludf.DUMMYFUNCTION("GOOGLETRANSLATE(B516,""id"",""en"")"),"['Office', 'Telkom', 'sub-district', 'serve', 'decent', 'pairs',' reject ',' pedestal ',' net ',' available ',' area ',' neighbor ',' Install ',' Indihome ',' service ',' Need ',' Need ',' Lecture ',' Etc. ']")</f>
        <v>['Office', 'Telkom', 'sub-district', 'serve', 'decent', 'pairs',' reject ',' pedestal ',' net ',' available ',' area ',' neighbor ',' Install ',' Indihome ',' service ',' Need ',' Need ',' Lecture ',' Etc. ']</v>
      </c>
      <c r="D516" s="3">
        <v>1.0</v>
      </c>
    </row>
    <row r="517" ht="15.75" customHeight="1">
      <c r="A517" s="1">
        <v>556.0</v>
      </c>
      <c r="B517" s="3" t="s">
        <v>511</v>
      </c>
      <c r="C517" s="3" t="str">
        <f>IFERROR(__xludf.DUMMYFUNCTION("GOOGLETRANSLATE(B517,""id"",""en"")"),"['Details', 'Pambayaran', 'Kumplit', 'Costs', 'APN', 'SLJJ', 'Etc.', 'See', '']")</f>
        <v>['Details', 'Pambayaran', 'Kumplit', 'Costs', 'APN', 'SLJJ', 'Etc.', 'See', '']</v>
      </c>
      <c r="D517" s="3">
        <v>1.0</v>
      </c>
    </row>
    <row r="518" ht="15.75" customHeight="1">
      <c r="A518" s="1">
        <v>557.0</v>
      </c>
      <c r="B518" s="3" t="s">
        <v>512</v>
      </c>
      <c r="C518" s="3" t="str">
        <f>IFERROR(__xludf.DUMMYFUNCTION("GOOGLETRANSLATE(B518,""id"",""en"")"),"['Bener', 'disappointed', 'pairs',' already ',' poured ',' week ',' light ',' then ',' really ',' lot ',' signal ',' pay ',' already ',' expensive ',' kayak ',' pairs', 'wifi', 'pakek', 'data', 'gara', 'lot', 'ketulungan', '']")</f>
        <v>['Bener', 'disappointed', 'pairs',' already ',' poured ',' week ',' light ',' then ',' really ',' lot ',' signal ',' pay ',' already ',' expensive ',' kayak ',' pairs', 'wifi', 'pakek', 'data', 'gara', 'lot', 'ketulungan', '']</v>
      </c>
      <c r="D518" s="3">
        <v>2.0</v>
      </c>
    </row>
    <row r="519" ht="15.75" customHeight="1">
      <c r="A519" s="1">
        <v>558.0</v>
      </c>
      <c r="B519" s="3" t="s">
        <v>513</v>
      </c>
      <c r="C519" s="3" t="str">
        <f>IFERROR(__xludf.DUMMYFUNCTION("GOOGLETRANSLATE(B519,""id"",""en"")"),"['Points', 'Diligently', 'Pay', 'UDH', 'PKEK', 'INDIHOME', '']")</f>
        <v>['Points', 'Diligently', 'Pay', 'UDH', 'PKEK', 'INDIHOME', '']</v>
      </c>
      <c r="D519" s="3">
        <v>1.0</v>
      </c>
    </row>
    <row r="520" ht="15.75" customHeight="1">
      <c r="A520" s="1">
        <v>559.0</v>
      </c>
      <c r="B520" s="3" t="s">
        <v>514</v>
      </c>
      <c r="C520" s="3" t="str">
        <f>IFERROR(__xludf.DUMMYFUNCTION("GOOGLETRANSLATE(B520,""id"",""en"")"),"['honest', 'value', 'love', 'service', 'pairs',' sell ',' week ',' blm ',' sell ',' installation ',' according to ',' promise ',' Loss', 'Discard', 'Disappointed', 'Kapok', 'Nature', 'Recommendations',' Friends', 'Hukk', 'Twitter', 'Email', 'answer', 'Sla"&amp;"lu', 'told' , 'Wait', 'Ahh', 'sabodo', 'teuing', 'regret', 'indihome']")</f>
        <v>['honest', 'value', 'love', 'service', 'pairs',' sell ',' week ',' blm ',' sell ',' installation ',' according to ',' promise ',' Loss', 'Discard', 'Disappointed', 'Kapok', 'Nature', 'Recommendations',' Friends', 'Hukk', 'Twitter', 'Email', 'answer', 'Slalu', 'told' , 'Wait', 'Ahh', 'sabodo', 'teuing', 'regret', 'indihome']</v>
      </c>
      <c r="D520" s="3">
        <v>1.0</v>
      </c>
    </row>
    <row r="521" ht="15.75" customHeight="1">
      <c r="A521" s="1">
        <v>560.0</v>
      </c>
      <c r="B521" s="3" t="s">
        <v>515</v>
      </c>
      <c r="C521" s="3" t="str">
        <f>IFERROR(__xludf.DUMMYFUNCTION("GOOGLETRANSLATE(B521,""id"",""en"")"),"['lazy', 'internet', 'slow', 'ken', 'upgrade', 'fast', 'guarantee', 'lazy', 'upgrade', 'oath', 'indihome', 'annoyed', ' Case ',' Cuman ',' Indihome ',' Region ',' Forced ',' Use ',' First ',' Media ',' Use ',' Indihome ',' Aekali ',' Data ',' Karna ' , 'B"&amp;"ecause', 'Leletaaaaa', '']")</f>
        <v>['lazy', 'internet', 'slow', 'ken', 'upgrade', 'fast', 'guarantee', 'lazy', 'upgrade', 'oath', 'indihome', 'annoyed', ' Case ',' Cuman ',' Indihome ',' Region ',' Forced ',' Use ',' First ',' Media ',' Use ',' Indihome ',' Aekali ',' Data ',' Karna ' , 'Because', 'Leletaaaaa', '']</v>
      </c>
      <c r="D521" s="3">
        <v>1.0</v>
      </c>
    </row>
    <row r="522" ht="15.75" customHeight="1">
      <c r="A522" s="1">
        <v>561.0</v>
      </c>
      <c r="B522" s="3" t="s">
        <v>516</v>
      </c>
      <c r="C522" s="3" t="str">
        <f>IFERROR(__xludf.DUMMYFUNCTION("GOOGLETRANSLATE(B522,""id"",""en"")"),"['Severe', 'really', 'signal', 'play', 'game', 'not', 'recommended', 'browsing', 'decent']")</f>
        <v>['Severe', 'really', 'signal', 'play', 'game', 'not', 'recommended', 'browsing', 'decent']</v>
      </c>
      <c r="D522" s="3">
        <v>1.0</v>
      </c>
    </row>
    <row r="523" ht="15.75" customHeight="1">
      <c r="A523" s="1">
        <v>563.0</v>
      </c>
      <c r="B523" s="3" t="s">
        <v>517</v>
      </c>
      <c r="C523" s="3" t="str">
        <f>IFERROR(__xludf.DUMMYFUNCTION("GOOGLETRANSLATE(B523,""id"",""en"")"),"['signal', 'slow', 'really', 'play', 'game', 'like', 'gay', 'gajelas',' rate ',' star ',' rotten ',' forced ',' Make ',' because ',' people ',' old ',' buy it ', ""]")</f>
        <v>['signal', 'slow', 'really', 'play', 'game', 'like', 'gay', 'gajelas',' rate ',' star ',' rotten ',' forced ',' Make ',' because ',' people ',' old ',' buy it ', "]</v>
      </c>
      <c r="D523" s="3">
        <v>1.0</v>
      </c>
    </row>
    <row r="524" ht="15.75" customHeight="1">
      <c r="A524" s="1">
        <v>564.0</v>
      </c>
      <c r="B524" s="3" t="s">
        <v>518</v>
      </c>
      <c r="C524" s="3" t="str">
        <f>IFERROR(__xludf.DUMMYFUNCTION("GOOGLETRANSLATE(B524,""id"",""en"")"),"['Quality', 'nets', 'service', 'bad', '']")</f>
        <v>['Quality', 'nets', 'service', 'bad', '']</v>
      </c>
      <c r="D524" s="3">
        <v>1.0</v>
      </c>
    </row>
    <row r="525" ht="15.75" customHeight="1">
      <c r="A525" s="1">
        <v>565.0</v>
      </c>
      <c r="B525" s="3" t="s">
        <v>519</v>
      </c>
      <c r="C525" s="3" t="str">
        <f>IFERROR(__xludf.DUMMYFUNCTION("GOOGLETRANSLATE(B525,""id"",""en"")"),"['steady', 'sod', 'difficult', '']")</f>
        <v>['steady', 'sod', 'difficult', '']</v>
      </c>
      <c r="D525" s="3">
        <v>5.0</v>
      </c>
    </row>
    <row r="526" ht="15.75" customHeight="1">
      <c r="A526" s="1">
        <v>566.0</v>
      </c>
      <c r="B526" s="3" t="s">
        <v>520</v>
      </c>
      <c r="C526" s="3" t="str">
        <f>IFERROR(__xludf.DUMMYFUNCTION("GOOGLETRANSLATE(B526,""id"",""en"")"),"['Disappointed', 'Disappointed', 'TROBEL', 'WIFI', 'Hand', 'Indihome', 'Difficult', 'Report', 'Alas', 'Disturbing', 'Mass', 'Try']")</f>
        <v>['Disappointed', 'Disappointed', 'TROBEL', 'WIFI', 'Hand', 'Indihome', 'Difficult', 'Report', 'Alas', 'Disturbing', 'Mass', 'Try']</v>
      </c>
      <c r="D526" s="3">
        <v>1.0</v>
      </c>
    </row>
    <row r="527" ht="15.75" customHeight="1">
      <c r="A527" s="1">
        <v>567.0</v>
      </c>
      <c r="B527" s="3" t="s">
        <v>521</v>
      </c>
      <c r="C527" s="3" t="str">
        <f>IFERROR(__xludf.DUMMYFUNCTION("GOOGLETRANSLATE(B527,""id"",""en"")"),"['Bad', 'really', 'regret', 'subscribe', 'complained', 'said', 'ngeluh', 'subscribe', 'already', 'full', 'mandatory', 'right', ' demanding ',' right ',' Please ',' Telkom ',' Lecture ',' Online ',' Difficult ',' Forgiveness', 'Disturbs']")</f>
        <v>['Bad', 'really', 'regret', 'subscribe', 'complained', 'said', 'ngeluh', 'subscribe', 'already', 'full', 'mandatory', 'right', ' demanding ',' right ',' Please ',' Telkom ',' Lecture ',' Online ',' Difficult ',' Forgiveness', 'Disturbs']</v>
      </c>
      <c r="D527" s="3">
        <v>1.0</v>
      </c>
    </row>
    <row r="528" ht="15.75" customHeight="1">
      <c r="A528" s="1">
        <v>570.0</v>
      </c>
      <c r="B528" s="3" t="s">
        <v>522</v>
      </c>
      <c r="C528" s="3" t="str">
        <f>IFERROR(__xludf.DUMMYFUNCTION("GOOGLETRANSLATE(B528,""id"",""en"")"),"['Indihome', 'ajg', 'wifi', 'cave', 'slow', 'ajg', 'vain', 'mbps', 'ajg', '']")</f>
        <v>['Indihome', 'ajg', 'wifi', 'cave', 'slow', 'ajg', 'vain', 'mbps', 'ajg', '']</v>
      </c>
      <c r="D528" s="3">
        <v>1.0</v>
      </c>
    </row>
    <row r="529" ht="15.75" customHeight="1">
      <c r="A529" s="1">
        <v>571.0</v>
      </c>
      <c r="B529" s="3" t="s">
        <v>523</v>
      </c>
      <c r="C529" s="3" t="str">
        <f>IFERROR(__xludf.DUMMYFUNCTION("GOOGLETRANSLATE(B529,""id"",""en"")"),"['Indihome', 'wifi', 'lot', 'garbage', 'expensive', 'doang']")</f>
        <v>['Indihome', 'wifi', 'lot', 'garbage', 'expensive', 'doang']</v>
      </c>
      <c r="D529" s="3">
        <v>1.0</v>
      </c>
    </row>
    <row r="530" ht="15.75" customHeight="1">
      <c r="A530" s="1">
        <v>572.0</v>
      </c>
      <c r="B530" s="3" t="s">
        <v>524</v>
      </c>
      <c r="C530" s="3" t="str">
        <f>IFERROR(__xludf.DUMMYFUNCTION("GOOGLETRANSLATE(B530,""id"",""en"")"),"['APK', 'times',' Discard ',' quota ',' open ',' ngelag ',' dikirain ',' already ',' broken ',' know ',' apk ',' myindihome ',' Doang ',' Severe ']")</f>
        <v>['APK', 'times',' Discard ',' quota ',' open ',' ngelag ',' dikirain ',' already ',' broken ',' know ',' apk ',' myindihome ',' Doang ',' Severe ']</v>
      </c>
      <c r="D530" s="3">
        <v>1.0</v>
      </c>
    </row>
    <row r="531" ht="15.75" customHeight="1">
      <c r="A531" s="1">
        <v>573.0</v>
      </c>
      <c r="B531" s="3" t="s">
        <v>525</v>
      </c>
      <c r="C531" s="3" t="str">
        <f>IFERROR(__xludf.DUMMYFUNCTION("GOOGLETRANSLATE(B531,""id"",""en"")"),"['Application', 'Road', 'Lemottttt']")</f>
        <v>['Application', 'Road', 'Lemottttt']</v>
      </c>
      <c r="D531" s="3">
        <v>1.0</v>
      </c>
    </row>
    <row r="532" ht="15.75" customHeight="1">
      <c r="A532" s="1">
        <v>574.0</v>
      </c>
      <c r="B532" s="3" t="s">
        <v>526</v>
      </c>
      <c r="C532" s="3" t="str">
        <f>IFERROR(__xludf.DUMMYFUNCTION("GOOGLETRANSLATE(B532,""id"",""en"")"),"['easy', 'easy', 'help', 'error']")</f>
        <v>['easy', 'easy', 'help', 'error']</v>
      </c>
      <c r="D532" s="3">
        <v>5.0</v>
      </c>
    </row>
    <row r="533" ht="15.75" customHeight="1">
      <c r="A533" s="1">
        <v>575.0</v>
      </c>
      <c r="B533" s="3" t="s">
        <v>527</v>
      </c>
      <c r="C533" s="3" t="str">
        <f>IFERROR(__xludf.DUMMYFUNCTION("GOOGLETRANSLATE(B533,""id"",""en"")"),"['Subscribe', 'Mbps', 'Lot', 'Streaming', 'Current', 'TLP', 'Disconnect', 'Disconnect', 'Use', 'Mbps', 'fast', ""]")</f>
        <v>['Subscribe', 'Mbps', 'Lot', 'Streaming', 'Current', 'TLP', 'Disconnect', 'Disconnect', 'Use', 'Mbps', 'fast', "]</v>
      </c>
      <c r="D533" s="3">
        <v>1.0</v>
      </c>
    </row>
    <row r="534" ht="15.75" customHeight="1">
      <c r="A534" s="1">
        <v>576.0</v>
      </c>
      <c r="B534" s="3" t="s">
        <v>528</v>
      </c>
      <c r="C534" s="3" t="str">
        <f>IFERROR(__xludf.DUMMYFUNCTION("GOOGLETRANSLATE(B534,""id"",""en"")"),"['Costumer', 'service', 'response', 'service', 'ugly', 'subscribe', 'indihome', 'disappointed', '']")</f>
        <v>['Costumer', 'service', 'response', 'service', 'ugly', 'subscribe', 'indihome', 'disappointed', '']</v>
      </c>
      <c r="D534" s="3">
        <v>1.0</v>
      </c>
    </row>
    <row r="535" ht="15.75" customHeight="1">
      <c r="A535" s="1">
        <v>577.0</v>
      </c>
      <c r="B535" s="3" t="s">
        <v>529</v>
      </c>
      <c r="C535" s="3" t="str">
        <f>IFERROR(__xludf.DUMMYFUNCTION("GOOGLETRANSLATE(B535,""id"",""en"")"),"['year', 'application', 'TPI', 'BERES', 'Application', 'Ginian', 'Guna', '']")</f>
        <v>['year', 'application', 'TPI', 'BERES', 'Application', 'Ginian', 'Guna', '']</v>
      </c>
      <c r="D535" s="3">
        <v>1.0</v>
      </c>
    </row>
    <row r="536" ht="15.75" customHeight="1">
      <c r="A536" s="1">
        <v>578.0</v>
      </c>
      <c r="B536" s="3" t="s">
        <v>530</v>
      </c>
      <c r="C536" s="3" t="str">
        <f>IFERROR(__xludf.DUMMYFUNCTION("GOOGLETRANSLATE(B536,""id"",""en"")"),"['Complete', 'communication']")</f>
        <v>['Complete', 'communication']</v>
      </c>
      <c r="D536" s="3">
        <v>3.0</v>
      </c>
    </row>
    <row r="537" ht="15.75" customHeight="1">
      <c r="A537" s="1">
        <v>580.0</v>
      </c>
      <c r="B537" s="3" t="s">
        <v>531</v>
      </c>
      <c r="C537" s="3" t="str">
        <f>IFERROR(__xludf.DUMMYFUNCTION("GOOGLETRANSLATE(B537,""id"",""en"")"),"['lag']")</f>
        <v>['lag']</v>
      </c>
      <c r="D537" s="3">
        <v>1.0</v>
      </c>
    </row>
    <row r="538" ht="15.75" customHeight="1">
      <c r="A538" s="1">
        <v>581.0</v>
      </c>
      <c r="B538" s="3" t="s">
        <v>532</v>
      </c>
      <c r="C538" s="3" t="str">
        <f>IFERROR(__xludf.DUMMYFUNCTION("GOOGLETRANSLATE(B538,""id"",""en"")"),"['Report', 'direct', 'hand', 'thank', 'love', 'indihome', 'jaya', 'forward']")</f>
        <v>['Report', 'direct', 'hand', 'thank', 'love', 'indihome', 'jaya', 'forward']</v>
      </c>
      <c r="D538" s="3">
        <v>5.0</v>
      </c>
    </row>
    <row r="539" ht="15.75" customHeight="1">
      <c r="A539" s="1">
        <v>582.0</v>
      </c>
      <c r="B539" s="3" t="s">
        <v>533</v>
      </c>
      <c r="C539" s="3" t="str">
        <f>IFERROR(__xludf.DUMMYFUNCTION("GOOGLETRANSLATE(B539,""id"",""en"")"),"['Sell', 'Pay', 'net', 'Tetep', 'Change', 'Cook', 'Speed', 'Until', 'KB', 'Please', 'Good', 'Net']")</f>
        <v>['Sell', 'Pay', 'net', 'Tetep', 'Change', 'Cook', 'Speed', 'Until', 'KB', 'Please', 'Good', 'Net']</v>
      </c>
      <c r="D539" s="3">
        <v>1.0</v>
      </c>
    </row>
    <row r="540" ht="15.75" customHeight="1">
      <c r="A540" s="1">
        <v>583.0</v>
      </c>
      <c r="B540" s="3" t="s">
        <v>534</v>
      </c>
      <c r="C540" s="3" t="str">
        <f>IFERROR(__xludf.DUMMYFUNCTION("GOOGLETRANSLATE(B540,""id"",""en"")"),"['Subscribe', 'INDIHOME', 'Internet', 'Indihome', 'Severe', 'Nets',' Leet ',' Main ',' Game ',' MLBB ',' Nge ',' YouTube ',' LEGK ',' TEKANG ',' Delay ',' Ngeleg ',' Current ',' Browsing ',' Subscribe ',' Disappointed ',' Boss', ""]")</f>
        <v>['Subscribe', 'INDIHOME', 'Internet', 'Indihome', 'Severe', 'Nets',' Leet ',' Main ',' Game ',' MLBB ',' Nge ',' YouTube ',' LEGK ',' TEKANG ',' Delay ',' Ngeleg ',' Current ',' Browsing ',' Subscribe ',' Disappointed ',' Boss', "]</v>
      </c>
      <c r="D540" s="3">
        <v>1.0</v>
      </c>
    </row>
    <row r="541" ht="15.75" customHeight="1">
      <c r="A541" s="1">
        <v>584.0</v>
      </c>
      <c r="B541" s="3" t="s">
        <v>535</v>
      </c>
      <c r="C541" s="3" t="str">
        <f>IFERROR(__xludf.DUMMYFUNCTION("GOOGLETRANSLATE(B541,""id"",""en"")"),"['trimakasih', 'service', 'good', 'help', 'obstacle', 'dlm', 'use', 'indihome', 'trimakasih']")</f>
        <v>['trimakasih', 'service', 'good', 'help', 'obstacle', 'dlm', 'use', 'indihome', 'trimakasih']</v>
      </c>
      <c r="D541" s="3">
        <v>5.0</v>
      </c>
    </row>
    <row r="542" ht="15.75" customHeight="1">
      <c r="A542" s="1">
        <v>585.0</v>
      </c>
      <c r="B542" s="3" t="s">
        <v>536</v>
      </c>
      <c r="C542" s="3" t="str">
        <f>IFERROR(__xludf.DUMMYFUNCTION("GOOGLETRANSLATE(B542,""id"",""en"")"),"['Download', 'application', 'open', 'tlg', 'good']")</f>
        <v>['Download', 'application', 'open', 'tlg', 'good']</v>
      </c>
      <c r="D542" s="3">
        <v>2.0</v>
      </c>
    </row>
    <row r="543" ht="15.75" customHeight="1">
      <c r="A543" s="1">
        <v>586.0</v>
      </c>
      <c r="B543" s="3" t="s">
        <v>537</v>
      </c>
      <c r="C543" s="3" t="str">
        <f>IFERROR(__xludf.DUMMYFUNCTION("GOOGLETRANSLATE(B543,""id"",""en"")"),"['clock', 'night', 'contents',' application ',' via ',' web ',' minutes', 'direct', 'telephone', 'confirm', 'morning', 'right', ' Install ',' task ',' spacious', 'responsive', 'confirm', 'path', 'cable', 'pairs',' telephone ',' obstacle ',' smooth ',' Jay"&amp;"a ',' responsive ' , 'really', 'super', 'service', 'product']")</f>
        <v>['clock', 'night', 'contents',' application ',' via ',' web ',' minutes', 'direct', 'telephone', 'confirm', 'morning', 'right', ' Install ',' task ',' spacious', 'responsive', 'confirm', 'path', 'cable', 'pairs',' telephone ',' obstacle ',' smooth ',' Jaya ',' responsive ' , 'really', 'super', 'service', 'product']</v>
      </c>
      <c r="D543" s="3">
        <v>5.0</v>
      </c>
    </row>
    <row r="544" ht="15.75" customHeight="1">
      <c r="A544" s="1">
        <v>587.0</v>
      </c>
      <c r="B544" s="3" t="s">
        <v>538</v>
      </c>
      <c r="C544" s="3" t="str">
        <f>IFERROR(__xludf.DUMMYFUNCTION("GOOGLETRANSLATE(B544,""id"",""en"")"),"['Mantab', '']")</f>
        <v>['Mantab', '']</v>
      </c>
      <c r="D544" s="3">
        <v>5.0</v>
      </c>
    </row>
    <row r="545" ht="15.75" customHeight="1">
      <c r="A545" s="1">
        <v>588.0</v>
      </c>
      <c r="B545" s="3" t="s">
        <v>539</v>
      </c>
      <c r="C545" s="3" t="str">
        <f>IFERROR(__xludf.DUMMYFUNCTION("GOOGLETRANSLATE(B545,""id"",""en"")"),"['', 'poor', 'understand', 'language', 'Indonesia', 'replace', 'remote', 'ugly', 'letter', 'button', 'lost', 'told', 'replace ',' Battery ',' stupid ',' ']")</f>
        <v>['', 'poor', 'understand', 'language', 'Indonesia', 'replace', 'remote', 'ugly', 'letter', 'button', 'lost', 'told', 'replace ',' Battery ',' stupid ',' ']</v>
      </c>
      <c r="D545" s="3">
        <v>1.0</v>
      </c>
    </row>
    <row r="546" ht="15.75" customHeight="1">
      <c r="A546" s="1">
        <v>589.0</v>
      </c>
      <c r="B546" s="3" t="s">
        <v>540</v>
      </c>
      <c r="C546" s="3" t="str">
        <f>IFERROR(__xludf.DUMMYFUNCTION("GOOGLETRANSLATE(B546,""id"",""en"")"),"['Main', 'game', 'signal', 'ugly', 'severe', 'top', 'ms', 'mlu', 'ping it']")</f>
        <v>['Main', 'game', 'signal', 'ugly', 'severe', 'top', 'ms', 'mlu', 'ping it']</v>
      </c>
      <c r="D546" s="3">
        <v>1.0</v>
      </c>
    </row>
    <row r="547" ht="15.75" customHeight="1">
      <c r="A547" s="1">
        <v>590.0</v>
      </c>
      <c r="B547" s="3" t="s">
        <v>541</v>
      </c>
      <c r="C547" s="3" t="str">
        <f>IFERROR(__xludf.DUMMYFUNCTION("GOOGLETRANSLATE(B547,""id"",""en"")"),"['Lemotttt', 'Boskuhh']")</f>
        <v>['Lemotttt', 'Boskuhh']</v>
      </c>
      <c r="D547" s="3">
        <v>1.0</v>
      </c>
    </row>
    <row r="548" ht="15.75" customHeight="1">
      <c r="A548" s="1">
        <v>591.0</v>
      </c>
      <c r="B548" s="3" t="s">
        <v>542</v>
      </c>
      <c r="C548" s="3" t="str">
        <f>IFERROR(__xludf.DUMMYFUNCTION("GOOGLETRANSLATE(B548,""id"",""en"")"),"['ulimited', 'mas', 'quotanya', 'how', 'indihome', 'iki', 'lose', 'telkomsel', 'unlimited', 'really', 'sosmed']")</f>
        <v>['ulimited', 'mas', 'quotanya', 'how', 'indihome', 'iki', 'lose', 'telkomsel', 'unlimited', 'really', 'sosmed']</v>
      </c>
      <c r="D548" s="3">
        <v>1.0</v>
      </c>
    </row>
    <row r="549" ht="15.75" customHeight="1">
      <c r="A549" s="1">
        <v>592.0</v>
      </c>
      <c r="B549" s="3" t="s">
        <v>543</v>
      </c>
      <c r="C549" s="3" t="str">
        <f>IFERROR(__xludf.DUMMYFUNCTION("GOOGLETRANSLATE(B549,""id"",""en"")"),"['Good', 'Fast', 'response', 'report']")</f>
        <v>['Good', 'Fast', 'response', 'report']</v>
      </c>
      <c r="D549" s="3">
        <v>5.0</v>
      </c>
    </row>
    <row r="550" ht="15.75" customHeight="1">
      <c r="A550" s="1">
        <v>593.0</v>
      </c>
      <c r="B550" s="3" t="s">
        <v>544</v>
      </c>
      <c r="C550" s="3" t="str">
        <f>IFERROR(__xludf.DUMMYFUNCTION("GOOGLETRANSLATE(B550,""id"",""en"")"),"['Application', 'crash']")</f>
        <v>['Application', 'crash']</v>
      </c>
      <c r="D550" s="3">
        <v>1.0</v>
      </c>
    </row>
    <row r="551" ht="15.75" customHeight="1">
      <c r="A551" s="1">
        <v>594.0</v>
      </c>
      <c r="B551" s="3" t="s">
        <v>545</v>
      </c>
      <c r="C551" s="3" t="str">
        <f>IFERROR(__xludf.DUMMYFUNCTION("GOOGLETRANSLATE(B551,""id"",""en"")"),"['responds',' complaints', 'pellance', 'value', 'value', 'ngantri', 'indita', 'clock', 'ngak', 'response', 'you', 'service', ' good']")</f>
        <v>['responds',' complaints', 'pellance', 'value', 'value', 'ngantri', 'indita', 'clock', 'ngak', 'response', 'you', 'service', ' good']</v>
      </c>
      <c r="D551" s="3">
        <v>1.0</v>
      </c>
    </row>
    <row r="552" ht="15.75" customHeight="1">
      <c r="A552" s="1">
        <v>595.0</v>
      </c>
      <c r="B552" s="3" t="s">
        <v>546</v>
      </c>
      <c r="C552" s="3" t="str">
        <f>IFERROR(__xludf.DUMMYFUNCTION("GOOGLETRANSLATE(B552,""id"",""en"")"),"['wifi', 'indihome', 'direct', 'top', 'fast']")</f>
        <v>['wifi', 'indihome', 'direct', 'top', 'fast']</v>
      </c>
      <c r="D552" s="3">
        <v>5.0</v>
      </c>
    </row>
    <row r="553" ht="15.75" customHeight="1">
      <c r="A553" s="1">
        <v>596.0</v>
      </c>
      <c r="B553" s="3" t="s">
        <v>547</v>
      </c>
      <c r="C553" s="3" t="str">
        <f>IFERROR(__xludf.DUMMYFUNCTION("GOOGLETRANSLATE(B553,""id"",""en"")"),"['natural', 'difficult', 'sod', 'myindihome', 'appears', 'notification', 'failed']")</f>
        <v>['natural', 'difficult', 'sod', 'myindihome', 'appears', 'notification', 'failed']</v>
      </c>
      <c r="D553" s="3">
        <v>1.0</v>
      </c>
    </row>
    <row r="554" ht="15.75" customHeight="1">
      <c r="A554" s="1">
        <v>597.0</v>
      </c>
      <c r="B554" s="3" t="s">
        <v>548</v>
      </c>
      <c r="C554" s="3" t="str">
        <f>IFERROR(__xludf.DUMMYFUNCTION("GOOGLETRANSLATE(B554,""id"",""en"")"),"['Hold', 'net', 'lot', 'day', 'thank', 'love']")</f>
        <v>['Hold', 'net', 'lot', 'day', 'thank', 'love']</v>
      </c>
      <c r="D554" s="3">
        <v>5.0</v>
      </c>
    </row>
    <row r="555" ht="15.75" customHeight="1">
      <c r="A555" s="1">
        <v>598.0</v>
      </c>
      <c r="B555" s="3" t="s">
        <v>549</v>
      </c>
      <c r="C555" s="3" t="str">
        <f>IFERROR(__xludf.DUMMYFUNCTION("GOOGLETRANSLATE(B555,""id"",""en"")"),"['Indihome', 'skrg', 'really', 'disturbing', 'week', 'hyphen', 'keonternet', 'sometimes', 'noon']")</f>
        <v>['Indihome', 'skrg', 'really', 'disturbing', 'week', 'hyphen', 'keonternet', 'sometimes', 'noon']</v>
      </c>
      <c r="D555" s="3">
        <v>4.0</v>
      </c>
    </row>
    <row r="556" ht="15.75" customHeight="1">
      <c r="A556" s="1">
        <v>599.0</v>
      </c>
      <c r="B556" s="3" t="s">
        <v>550</v>
      </c>
      <c r="C556" s="3" t="str">
        <f>IFERROR(__xludf.DUMMYFUNCTION("GOOGLETRANSLATE(B556,""id"",""en"")"),"['Guna', 'Application', 'Report', 'Disturbs',' Report ',' Disturbs', 'Process',' Good ',' Mending ',' Ush ',' Application ',' Krna ',' To use']")</f>
        <v>['Guna', 'Application', 'Report', 'Disturbs',' Report ',' Disturbs', 'Process',' Good ',' Mending ',' Ush ',' Application ',' Krna ',' To use']</v>
      </c>
      <c r="D556" s="3">
        <v>1.0</v>
      </c>
    </row>
    <row r="557" ht="15.75" customHeight="1">
      <c r="A557" s="1">
        <v>600.0</v>
      </c>
      <c r="B557" s="3" t="s">
        <v>551</v>
      </c>
      <c r="C557" s="3" t="str">
        <f>IFERROR(__xludf.DUMMYFUNCTION("GOOGLETRANSLATE(B557,""id"",""en"")"),"['original', 'oath', 'cave', 'disappointed', 'service', 'lot', 'rich', 'conch', 'already', 'wifi', 'die', 'home', ' Cave ',' Sia ',' Pay ',' expensive ',' ']")</f>
        <v>['original', 'oath', 'cave', 'disappointed', 'service', 'lot', 'rich', 'conch', 'already', 'wifi', 'die', 'home', ' Cave ',' Sia ',' Pay ',' expensive ',' ']</v>
      </c>
      <c r="D557" s="3">
        <v>1.0</v>
      </c>
    </row>
    <row r="558" ht="15.75" customHeight="1">
      <c r="A558" s="1">
        <v>602.0</v>
      </c>
      <c r="B558" s="3" t="s">
        <v>552</v>
      </c>
      <c r="C558" s="3" t="str">
        <f>IFERROR(__xludf.DUMMYFUNCTION("GOOGLETRANSLATE(B558,""id"",""en"")"),"['INDIHOME', 'INDIHOME', 'Tide', 'On', 'Error', ""]")</f>
        <v>['INDIHOME', 'INDIHOME', 'Tide', 'On', 'Error', "]</v>
      </c>
      <c r="D558" s="3">
        <v>3.0</v>
      </c>
    </row>
    <row r="559" ht="15.75" customHeight="1">
      <c r="A559" s="1">
        <v>603.0</v>
      </c>
      <c r="B559" s="3" t="s">
        <v>553</v>
      </c>
      <c r="C559" s="3" t="str">
        <f>IFERROR(__xludf.DUMMYFUNCTION("GOOGLETRANSLATE(B559,""id"",""en"")"),"['ASW', 'net', 'poor', 'regret', 'Tide', 'COK', 'Game', 'Ajah', 'Ngelag', ""]")</f>
        <v>['ASW', 'net', 'poor', 'regret', 'Tide', 'COK', 'Game', 'Ajah', 'Ngelag', "]</v>
      </c>
      <c r="D559" s="3">
        <v>1.0</v>
      </c>
    </row>
    <row r="560" ht="15.75" customHeight="1">
      <c r="A560" s="1">
        <v>604.0</v>
      </c>
      <c r="B560" s="3" t="s">
        <v>554</v>
      </c>
      <c r="C560" s="3" t="str">
        <f>IFERROR(__xludf.DUMMYFUNCTION("GOOGLETRANSLATE(B560,""id"",""en"")"),"['thank', 'love', 'responsive', 'follow up', 'complained', 'night']")</f>
        <v>['thank', 'love', 'responsive', 'follow up', 'complained', 'night']</v>
      </c>
      <c r="D560" s="3">
        <v>5.0</v>
      </c>
    </row>
    <row r="561" ht="15.75" customHeight="1">
      <c r="A561" s="1">
        <v>605.0</v>
      </c>
      <c r="B561" s="3" t="s">
        <v>555</v>
      </c>
      <c r="C561" s="3" t="str">
        <f>IFERROR(__xludf.DUMMYFUNCTION("GOOGLETRANSLATE(B561,""id"",""en"")"),"['Leet', 'Teross', 'Pay', 'Current']")</f>
        <v>['Leet', 'Teross', 'Pay', 'Current']</v>
      </c>
      <c r="D561" s="3">
        <v>1.0</v>
      </c>
    </row>
    <row r="562" ht="15.75" customHeight="1">
      <c r="A562" s="1">
        <v>606.0</v>
      </c>
      <c r="B562" s="3" t="s">
        <v>556</v>
      </c>
      <c r="C562" s="3" t="str">
        <f>IFERROR(__xludf.DUMMYFUNCTION("GOOGLETRANSLATE(B562,""id"",""en"")"),"['honest', 'application', 'for', 'except', 'check', 'quota', 'stop', 'service', 'application', 'bln', 'service', 'need']")</f>
        <v>['honest', 'application', 'for', 'except', 'check', 'quota', 'stop', 'service', 'application', 'bln', 'service', 'need']</v>
      </c>
      <c r="D562" s="3">
        <v>1.0</v>
      </c>
    </row>
    <row r="563" ht="15.75" customHeight="1">
      <c r="A563" s="1">
        <v>607.0</v>
      </c>
      <c r="B563" s="3" t="s">
        <v>557</v>
      </c>
      <c r="C563" s="3" t="str">
        <f>IFERROR(__xludf.DUMMYFUNCTION("GOOGLETRANSLATE(B563,""id"",""en"")"),"['Verification', 'phone', 'code', 'secret', 'send', 'try', 'times', 'times', 'bored']")</f>
        <v>['Verification', 'phone', 'code', 'secret', 'send', 'try', 'times', 'times', 'bored']</v>
      </c>
      <c r="D563" s="3">
        <v>3.0</v>
      </c>
    </row>
    <row r="564" ht="15.75" customHeight="1">
      <c r="A564" s="1">
        <v>608.0</v>
      </c>
      <c r="B564" s="3" t="s">
        <v>558</v>
      </c>
      <c r="C564" s="3" t="str">
        <f>IFERROR(__xludf.DUMMYFUNCTION("GOOGLETRANSLATE(B564,""id"",""en"")"),"['like', 'ngelag', 'net', 'stable', '']")</f>
        <v>['like', 'ngelag', 'net', 'stable', '']</v>
      </c>
      <c r="D564" s="3">
        <v>1.0</v>
      </c>
    </row>
    <row r="565" ht="15.75" customHeight="1">
      <c r="A565" s="1">
        <v>609.0</v>
      </c>
      <c r="B565" s="3" t="s">
        <v>559</v>
      </c>
      <c r="C565" s="3" t="str">
        <f>IFERROR(__xludf.DUMMYFUNCTION("GOOGLETRANSLATE(B565,""id"",""en"")"),"['Times', 'Code', 'Visit', 'Thank', 'SMS', 'Code', 'Verification']")</f>
        <v>['Times', 'Code', 'Visit', 'Thank', 'SMS', 'Code', 'Verification']</v>
      </c>
      <c r="D565" s="3">
        <v>1.0</v>
      </c>
    </row>
    <row r="566" ht="15.75" customHeight="1">
      <c r="A566" s="1">
        <v>610.0</v>
      </c>
      <c r="B566" s="3" t="s">
        <v>560</v>
      </c>
      <c r="C566" s="3" t="str">
        <f>IFERROR(__xludf.DUMMYFUNCTION("GOOGLETRANSLATE(B566,""id"",""en"")"),"['Info', 'Fupnya', 'missing', 'help']")</f>
        <v>['Info', 'Fupnya', 'missing', 'help']</v>
      </c>
      <c r="D566" s="3">
        <v>1.0</v>
      </c>
    </row>
    <row r="567" ht="15.75" customHeight="1">
      <c r="A567" s="1">
        <v>611.0</v>
      </c>
      <c r="B567" s="3" t="s">
        <v>561</v>
      </c>
      <c r="C567" s="3" t="str">
        <f>IFERROR(__xludf.DUMMYFUNCTION("GOOGLETRANSLATE(B567,""id"",""en"")"),"['Application', 'Connect', 'Data', '']")</f>
        <v>['Application', 'Connect', 'Data', '']</v>
      </c>
      <c r="D567" s="3">
        <v>1.0</v>
      </c>
    </row>
    <row r="568" ht="15.75" customHeight="1">
      <c r="A568" s="1">
        <v>612.0</v>
      </c>
      <c r="B568" s="3" t="s">
        <v>562</v>
      </c>
      <c r="C568" s="3" t="str">
        <f>IFERROR(__xludf.DUMMYFUNCTION("GOOGLETRANSLATE(B568,""id"",""en"")"),"['Sorry', 'Star', 'Love', 'Register', 'Use', 'Different', 'Different', 'Different', 'Application', 'Code', 'Verification', 'Send', ' Inbox ',' Application ',' Gun ',' Application ',' Love ',' Bintang ',' Thank you ', ""]")</f>
        <v>['Sorry', 'Star', 'Love', 'Register', 'Use', 'Different', 'Different', 'Different', 'Application', 'Code', 'Verification', 'Send', ' Inbox ',' Application ',' Gun ',' Application ',' Love ',' Bintang ',' Thank you ', "]</v>
      </c>
      <c r="D568" s="3">
        <v>1.0</v>
      </c>
    </row>
    <row r="569" ht="15.75" customHeight="1">
      <c r="A569" s="1">
        <v>613.0</v>
      </c>
      <c r="B569" s="3" t="s">
        <v>563</v>
      </c>
      <c r="C569" s="3" t="str">
        <f>IFERROR(__xludf.DUMMYFUNCTION("GOOGLETRANSLATE(B569,""id"",""en"")"),"['', 'very', '']")</f>
        <v>['', 'very', '']</v>
      </c>
      <c r="D569" s="3">
        <v>5.0</v>
      </c>
    </row>
    <row r="570" ht="15.75" customHeight="1">
      <c r="A570" s="1">
        <v>614.0</v>
      </c>
      <c r="B570" s="3" t="s">
        <v>564</v>
      </c>
      <c r="C570" s="3" t="str">
        <f>IFERROR(__xludf.DUMMYFUNCTION("GOOGLETRANSLATE(B570,""id"",""en"")"),"['week', 'red', 'tros', 'good', 'job']")</f>
        <v>['week', 'red', 'tros', 'good', 'job']</v>
      </c>
      <c r="D570" s="3">
        <v>1.0</v>
      </c>
    </row>
    <row r="571" ht="15.75" customHeight="1">
      <c r="A571" s="1">
        <v>615.0</v>
      </c>
      <c r="B571" s="3" t="s">
        <v>565</v>
      </c>
      <c r="C571" s="3" t="str">
        <f>IFERROR(__xludf.DUMMYFUNCTION("GOOGLETRANSLATE(B571,""id"",""en"")"),"['difficult', 'OTP', 'SMS', 'enter', 'Disappointed']")</f>
        <v>['difficult', 'OTP', 'SMS', 'enter', 'Disappointed']</v>
      </c>
      <c r="D571" s="3">
        <v>1.0</v>
      </c>
    </row>
    <row r="572" ht="15.75" customHeight="1">
      <c r="A572" s="1">
        <v>616.0</v>
      </c>
      <c r="B572" s="3" t="s">
        <v>566</v>
      </c>
      <c r="C572" s="3" t="str">
        <f>IFERROR(__xludf.DUMMYFUNCTION("GOOGLETRANSLATE(B572,""id"",""en"")"),"['application', 'send', 'otp', 'how', 'upgrade', 'login', 'start', 'difficult']")</f>
        <v>['application', 'send', 'otp', 'how', 'upgrade', 'login', 'start', 'difficult']</v>
      </c>
      <c r="D572" s="3">
        <v>1.0</v>
      </c>
    </row>
    <row r="573" ht="15.75" customHeight="1">
      <c r="A573" s="1">
        <v>617.0</v>
      </c>
      <c r="B573" s="3" t="s">
        <v>567</v>
      </c>
      <c r="C573" s="3" t="str">
        <f>IFERROR(__xludf.DUMMYFUNCTION("GOOGLETRANSLATE(B573,""id"",""en"")"),"['Code', 'OTP', 'Verif', 'Login', 'Send', 'Send', '']")</f>
        <v>['Code', 'OTP', 'Verif', 'Login', 'Send', 'Send', '']</v>
      </c>
      <c r="D573" s="3">
        <v>3.0</v>
      </c>
    </row>
    <row r="574" ht="15.75" customHeight="1">
      <c r="A574" s="1">
        <v>619.0</v>
      </c>
      <c r="B574" s="3" t="s">
        <v>568</v>
      </c>
      <c r="C574" s="3" t="str">
        <f>IFERROR(__xludf.DUMMYFUNCTION("GOOGLETRANSLATE(B574,""id"",""en"")"),"['Verification', 'FAIL', 'BOSSS', 'Please', 'Lahh', 'Fixingggggg']")</f>
        <v>['Verification', 'FAIL', 'BOSSS', 'Please', 'Lahh', 'Fixingggggg']</v>
      </c>
      <c r="D574" s="3">
        <v>1.0</v>
      </c>
    </row>
    <row r="575" ht="15.75" customHeight="1">
      <c r="A575" s="1">
        <v>620.0</v>
      </c>
      <c r="B575" s="3" t="s">
        <v>569</v>
      </c>
      <c r="C575" s="3" t="str">
        <f>IFERROR(__xludf.DUMMYFUNCTION("GOOGLETRANSLATE(B575,""id"",""en"")"),"['Recomended', 'gamer', 'tooson', 'trs', 'mes', 'internet', 'help', 'tosooon']")</f>
        <v>['Recomended', 'gamer', 'tooson', 'trs', 'mes', 'internet', 'help', 'tosooon']</v>
      </c>
      <c r="D575" s="3">
        <v>1.0</v>
      </c>
    </row>
    <row r="576" ht="15.75" customHeight="1">
      <c r="A576" s="1">
        <v>622.0</v>
      </c>
      <c r="B576" s="3" t="s">
        <v>570</v>
      </c>
      <c r="C576" s="3" t="str">
        <f>IFERROR(__xludf.DUMMYFUNCTION("GOOGLETRANSLATE(B576,""id"",""en"")"),"['Tool', 'Install', 'Select', 'Address', '']")</f>
        <v>['Tool', 'Install', 'Select', 'Address', '']</v>
      </c>
      <c r="D576" s="3">
        <v>2.0</v>
      </c>
    </row>
    <row r="577" ht="15.75" customHeight="1">
      <c r="A577" s="1">
        <v>623.0</v>
      </c>
      <c r="B577" s="3" t="s">
        <v>571</v>
      </c>
      <c r="C577" s="3" t="str">
        <f>IFERROR(__xludf.DUMMYFUNCTION("GOOGLETRANSLATE(B577,""id"",""en"")"),"['service', 'right', 'response', 'subscribe', 'loyal', 'hopefully', 'quality', 'front']")</f>
        <v>['service', 'right', 'response', 'subscribe', 'loyal', 'hopefully', 'quality', 'front']</v>
      </c>
      <c r="D577" s="3">
        <v>5.0</v>
      </c>
    </row>
    <row r="578" ht="15.75" customHeight="1">
      <c r="A578" s="1">
        <v>624.0</v>
      </c>
      <c r="B578" s="3" t="s">
        <v>572</v>
      </c>
      <c r="C578" s="3" t="str">
        <f>IFERROR(__xludf.DUMMYFUNCTION("GOOGLETRANSLATE(B578,""id"",""en"")"),"['Net', 'Internet', 'BLM', 'Normal', 'Add', 'Tool', 'Strong', 'Net', 'BLM', 'Help', 'Disturbs',' Salur ',' ']")</f>
        <v>['Net', 'Internet', 'BLM', 'Normal', 'Add', 'Tool', 'Strong', 'Net', 'BLM', 'Help', 'Disturbs',' Salur ',' ']</v>
      </c>
      <c r="D578" s="3">
        <v>3.0</v>
      </c>
    </row>
    <row r="579" ht="15.75" customHeight="1">
      <c r="A579" s="1">
        <v>625.0</v>
      </c>
      <c r="B579" s="3" t="s">
        <v>573</v>
      </c>
      <c r="C579" s="3" t="str">
        <f>IFERROR(__xludf.DUMMYFUNCTION("GOOGLETRANSLATE(B579,""id"",""en"")"),"['Matuuul']")</f>
        <v>['Matuuul']</v>
      </c>
      <c r="D579" s="3">
        <v>5.0</v>
      </c>
    </row>
    <row r="580" ht="15.75" customHeight="1">
      <c r="A580" s="1">
        <v>626.0</v>
      </c>
      <c r="B580" s="3" t="s">
        <v>574</v>
      </c>
      <c r="C580" s="3" t="str">
        <f>IFERROR(__xludf.DUMMYFUNCTION("GOOGLETRANSLATE(B580,""id"",""en"")"),"['sumpeh', 'heavy', 'really', 'application', '']")</f>
        <v>['sumpeh', 'heavy', 'really', 'application', '']</v>
      </c>
      <c r="D580" s="3">
        <v>2.0</v>
      </c>
    </row>
    <row r="581" ht="15.75" customHeight="1">
      <c r="A581" s="1">
        <v>627.0</v>
      </c>
      <c r="B581" s="3" t="s">
        <v>261</v>
      </c>
      <c r="C581" s="3" t="str">
        <f>IFERROR(__xludf.DUMMYFUNCTION("GOOGLETRANSLATE(B581,""id"",""en"")"),"['', '']")</f>
        <v>['', '']</v>
      </c>
      <c r="D581" s="3">
        <v>5.0</v>
      </c>
    </row>
    <row r="582" ht="15.75" customHeight="1">
      <c r="A582" s="1">
        <v>628.0</v>
      </c>
      <c r="B582" s="3" t="s">
        <v>575</v>
      </c>
      <c r="C582" s="3" t="str">
        <f>IFERROR(__xludf.DUMMYFUNCTION("GOOGLETRANSLATE(B582,""id"",""en"")"),"['Help', 'Indihome', 'subscribe', 'disappointed', 'net', 'lot', 'really', 'lights',' indicator ',' Los', 'red', 'disappointed', ' Report ',' Tide ',' net ',' report ',' response ',' oath ',' regret ',' really ',' mohoh ',' always', 'payati', 'complained',"&amp;" 'subscribe' , '']")</f>
        <v>['Help', 'Indihome', 'subscribe', 'disappointed', 'net', 'lot', 'really', 'lights',' indicator ',' Los', 'red', 'disappointed', ' Report ',' Tide ',' net ',' report ',' response ',' oath ',' regret ',' really ',' mohoh ',' always', 'payati', 'complained', 'subscribe' , '']</v>
      </c>
      <c r="D582" s="3">
        <v>1.0</v>
      </c>
    </row>
    <row r="583" ht="15.75" customHeight="1">
      <c r="A583" s="1">
        <v>630.0</v>
      </c>
      <c r="B583" s="3" t="s">
        <v>576</v>
      </c>
      <c r="C583" s="3" t="str">
        <f>IFERROR(__xludf.DUMMYFUNCTION("GOOGLETRANSLATE(B583,""id"",""en"")"),"['noon', 'night', 'signal', 'lot', 'upgrade', 'lot', 'late', 'pay', 'get', 'fine', 'good', 'severe', ' Indihome ',' Maki ',' NTR ',' getting ',' Article ',' Hina ',' Cape ',' Dech ']")</f>
        <v>['noon', 'night', 'signal', 'lot', 'upgrade', 'lot', 'late', 'pay', 'get', 'fine', 'good', 'severe', ' Indihome ',' Maki ',' NTR ',' getting ',' Article ',' Hina ',' Cape ',' Dech ']</v>
      </c>
      <c r="D583" s="3">
        <v>1.0</v>
      </c>
    </row>
    <row r="584" ht="15.75" customHeight="1">
      <c r="A584" s="1">
        <v>631.0</v>
      </c>
      <c r="B584" s="3" t="s">
        <v>577</v>
      </c>
      <c r="C584" s="3" t="str">
        <f>IFERROR(__xludf.DUMMYFUNCTION("GOOGLETRANSLATE(B584,""id"",""en"")"),"['Good', 'net', 'Golir', 'Dilunasin', 'Leet', 'Mulu', ""]")</f>
        <v>['Good', 'net', 'Golir', 'Dilunasin', 'Leet', 'Mulu', "]</v>
      </c>
      <c r="D584" s="3">
        <v>1.0</v>
      </c>
    </row>
    <row r="585" ht="15.75" customHeight="1">
      <c r="A585" s="1">
        <v>632.0</v>
      </c>
      <c r="B585" s="3" t="s">
        <v>578</v>
      </c>
      <c r="C585" s="3" t="str">
        <f>IFERROR(__xludf.DUMMYFUNCTION("GOOGLETRANSLATE(B585,""id"",""en"")"),"['laggggg']")</f>
        <v>['laggggg']</v>
      </c>
      <c r="D585" s="3">
        <v>1.0</v>
      </c>
    </row>
    <row r="586" ht="15.75" customHeight="1">
      <c r="A586" s="1">
        <v>633.0</v>
      </c>
      <c r="B586" s="3" t="s">
        <v>579</v>
      </c>
      <c r="C586" s="3" t="str">
        <f>IFERROR(__xludf.DUMMYFUNCTION("GOOGLETRANSLATE(B586,""id"",""en"")"),"['Sorry', 'Say', 'Win', 'BUMN', 'Doang', 'Price', 'Inet', 'Expensive', 'Process',' Install ',' Down ',' Subscribe ',' njelimet ',' lemotttttttt ',' kapok ',' take care ',' ama ',' ISP ',' consumer ',' kek ',' price ',' mgkn ',' BUMN ',' Toplang ',' state "&amp;"' , 'Different', 'private', '']")</f>
        <v>['Sorry', 'Say', 'Win', 'BUMN', 'Doang', 'Price', 'Inet', 'Expensive', 'Process',' Install ',' Down ',' Subscribe ',' njelimet ',' lemotttttttt ',' kapok ',' take care ',' ama ',' ISP ',' consumer ',' kek ',' price ',' mgkn ',' BUMN ',' Toplang ',' state ' , 'Different', 'private', '']</v>
      </c>
      <c r="D586" s="3">
        <v>1.0</v>
      </c>
    </row>
    <row r="587" ht="15.75" customHeight="1">
      <c r="A587" s="1">
        <v>634.0</v>
      </c>
      <c r="B587" s="3" t="s">
        <v>580</v>
      </c>
      <c r="C587" s="3" t="str">
        <f>IFERROR(__xludf.DUMMYFUNCTION("GOOGLETRANSLATE(B587,""id"",""en"")"),"['Please', 'SENAH', 'Application', 'Menu', 'Adu', 'Error', 'Mulu', ""]")</f>
        <v>['Please', 'SENAH', 'Application', 'Menu', 'Adu', 'Error', 'Mulu', "]</v>
      </c>
      <c r="D587" s="3">
        <v>1.0</v>
      </c>
    </row>
    <row r="588" ht="15.75" customHeight="1">
      <c r="A588" s="1">
        <v>635.0</v>
      </c>
      <c r="B588" s="3" t="s">
        <v>581</v>
      </c>
      <c r="C588" s="3" t="str">
        <f>IFERROR(__xludf.DUMMYFUNCTION("GOOGLETRANSLATE(B588,""id"",""en"")"),"['Hmm', 'Disappointed']")</f>
        <v>['Hmm', 'Disappointed']</v>
      </c>
      <c r="D588" s="3">
        <v>1.0</v>
      </c>
    </row>
    <row r="589" ht="15.75" customHeight="1">
      <c r="A589" s="1">
        <v>636.0</v>
      </c>
      <c r="B589" s="3" t="s">
        <v>582</v>
      </c>
      <c r="C589" s="3" t="str">
        <f>IFERROR(__xludf.DUMMYFUNCTION("GOOGLETRANSLATE(B589,""id"",""en"")"),"['signal', 'lag', 'severe', 'restart', 'ping', 'red', 'ngegame', 'subscribe', 'indihome', 'disappointed', '']")</f>
        <v>['signal', 'lag', 'severe', 'restart', 'ping', 'red', 'ngegame', 'subscribe', 'indihome', 'disappointed', '']</v>
      </c>
      <c r="D589" s="3">
        <v>1.0</v>
      </c>
    </row>
    <row r="590" ht="15.75" customHeight="1">
      <c r="A590" s="1">
        <v>637.0</v>
      </c>
      <c r="B590" s="3" t="s">
        <v>583</v>
      </c>
      <c r="C590" s="3" t="str">
        <f>IFERROR(__xludf.DUMMYFUNCTION("GOOGLETRANSLATE(B590,""id"",""en"")"),"['Quality', 'ugly', 'pay', 'road', 'internet', 'slow', 'missing', 'arising', 'already', 'technician', 'home']")</f>
        <v>['Quality', 'ugly', 'pay', 'road', 'internet', 'slow', 'missing', 'arising', 'already', 'technician', 'home']</v>
      </c>
      <c r="D590" s="3">
        <v>1.0</v>
      </c>
    </row>
    <row r="591" ht="15.75" customHeight="1">
      <c r="A591" s="1">
        <v>638.0</v>
      </c>
      <c r="B591" s="3" t="s">
        <v>584</v>
      </c>
      <c r="C591" s="3" t="str">
        <f>IFERROR(__xludf.DUMMYFUNCTION("GOOGLETRANSLATE(B591,""id"",""en"")"),"['Review', 'Pay', 'Road', 'Even', 'Internet', 'Leet', 'Lost', 'Embossed', 'MUAS', 'How', 'Solution', 'Technician', ' House']")</f>
        <v>['Review', 'Pay', 'Road', 'Even', 'Internet', 'Leet', 'Lost', 'Embossed', 'MUAS', 'How', 'Solution', 'Technician', ' House']</v>
      </c>
      <c r="D591" s="3">
        <v>1.0</v>
      </c>
    </row>
    <row r="592" ht="15.75" customHeight="1">
      <c r="A592" s="1">
        <v>639.0</v>
      </c>
      <c r="B592" s="3" t="s">
        <v>585</v>
      </c>
      <c r="C592" s="3" t="str">
        <f>IFERROR(__xludf.DUMMYFUNCTION("GOOGLETRANSLATE(B592,""id"",""en"")"),"['Fast', 'response']")</f>
        <v>['Fast', 'response']</v>
      </c>
      <c r="D592" s="3">
        <v>5.0</v>
      </c>
    </row>
    <row r="593" ht="15.75" customHeight="1">
      <c r="A593" s="1">
        <v>640.0</v>
      </c>
      <c r="B593" s="3" t="s">
        <v>586</v>
      </c>
      <c r="C593" s="3" t="str">
        <f>IFERROR(__xludf.DUMMYFUNCTION("GOOGLETRANSLATE(B593,""id"",""en"")"),"['service', 'slow', 'response', 'difficult', 'responsive', 'net', 'wifinya', 'ilang', 'hjlas', 'solution']")</f>
        <v>['service', 'slow', 'response', 'difficult', 'responsive', 'net', 'wifinya', 'ilang', 'hjlas', 'solution']</v>
      </c>
      <c r="D593" s="3">
        <v>1.0</v>
      </c>
    </row>
    <row r="594" ht="15.75" customHeight="1">
      <c r="A594" s="1">
        <v>641.0</v>
      </c>
      <c r="B594" s="3" t="s">
        <v>587</v>
      </c>
      <c r="C594" s="3" t="str">
        <f>IFERROR(__xludf.DUMMYFUNCTION("GOOGLETRANSLATE(B594,""id"",""en"")"),"['Internet', 'slow', 'Cupu']")</f>
        <v>['Internet', 'slow', 'Cupu']</v>
      </c>
      <c r="D594" s="3">
        <v>1.0</v>
      </c>
    </row>
    <row r="595" ht="15.75" customHeight="1">
      <c r="A595" s="1">
        <v>642.0</v>
      </c>
      <c r="B595" s="3" t="s">
        <v>588</v>
      </c>
      <c r="C595" s="3" t="str">
        <f>IFERROR(__xludf.DUMMYFUNCTION("GOOGLETRANSLATE(B595,""id"",""en"")"),"['Internet', 'down', 'check', 'tags',' application ',' difficult ',' complaints', 'response', 'slow', 'pay', 'tap', 'tdak', ' slow ',' fast ',' lead ',' back ',' draw ']")</f>
        <v>['Internet', 'down', 'check', 'tags',' application ',' difficult ',' complaints', 'response', 'slow', 'pay', 'tap', 'tdak', ' slow ',' fast ',' lead ',' back ',' draw ']</v>
      </c>
      <c r="D595" s="3">
        <v>1.0</v>
      </c>
    </row>
    <row r="596" ht="15.75" customHeight="1">
      <c r="A596" s="1">
        <v>643.0</v>
      </c>
      <c r="B596" s="3" t="s">
        <v>589</v>
      </c>
      <c r="C596" s="3" t="str">
        <f>IFERROR(__xludf.DUMMYFUNCTION("GOOGLETRANSLATE(B596,""id"",""en"")"),"['Fast', 'Respond', 'Nice', 'Good', 'People', 'Service', 'Division', 'Change', 'Star', 'Thanks',' Frely ',' Installer ',' Service ',' Division ',' County ',' Sorong ',' Good ',' Job ',' Have ',' Great ',' Day ',' God ',' Bless', 'Regard', 'STV' , 'Ali']")</f>
        <v>['Fast', 'Respond', 'Nice', 'Good', 'People', 'Service', 'Division', 'Change', 'Star', 'Thanks',' Frely ',' Installer ',' Service ',' Division ',' County ',' Sorong ',' Good ',' Job ',' Have ',' Great ',' Day ',' God ',' Bless', 'Regard', 'STV' , 'Ali']</v>
      </c>
      <c r="D596" s="3">
        <v>4.0</v>
      </c>
    </row>
    <row r="597" ht="15.75" customHeight="1">
      <c r="A597" s="1">
        <v>645.0</v>
      </c>
      <c r="B597" s="3" t="s">
        <v>590</v>
      </c>
      <c r="C597" s="3" t="str">
        <f>IFERROR(__xludf.DUMMYFUNCTION("GOOGLETRANSLATE(B597,""id"",""en"")"),"['application', 'good']")</f>
        <v>['application', 'good']</v>
      </c>
      <c r="D597" s="3">
        <v>5.0</v>
      </c>
    </row>
    <row r="598" ht="15.75" customHeight="1">
      <c r="A598" s="1">
        <v>646.0</v>
      </c>
      <c r="B598" s="3" t="s">
        <v>591</v>
      </c>
      <c r="C598" s="3" t="str">
        <f>IFERROR(__xludf.DUMMYFUNCTION("GOOGLETRANSLATE(B598,""id"",""en"")"),"['service', 'Telkom', 'disappointed', 'times', 'list', 'pairs', 'wifi', 'month', 'visits', 'service', ""]")</f>
        <v>['service', 'Telkom', 'disappointed', 'times', 'list', 'pairs', 'wifi', 'month', 'visits', 'service', "]</v>
      </c>
      <c r="D598" s="3">
        <v>1.0</v>
      </c>
    </row>
    <row r="599" ht="15.75" customHeight="1">
      <c r="A599" s="1">
        <v>647.0</v>
      </c>
      <c r="B599" s="3" t="s">
        <v>592</v>
      </c>
      <c r="C599" s="3" t="str">
        <f>IFERROR(__xludf.DUMMYFUNCTION("GOOGLETRANSLATE(B599,""id"",""en"")"),"['meek', 'use', 'internet', 'tags', 'month', 'direct', 'application', 'practical', 'really']")</f>
        <v>['meek', 'use', 'internet', 'tags', 'month', 'direct', 'application', 'practical', 'really']</v>
      </c>
      <c r="D599" s="3">
        <v>5.0</v>
      </c>
    </row>
    <row r="600" ht="15.75" customHeight="1">
      <c r="A600" s="1">
        <v>648.0</v>
      </c>
      <c r="B600" s="3" t="s">
        <v>593</v>
      </c>
      <c r="C600" s="3" t="str">
        <f>IFERROR(__xludf.DUMMYFUNCTION("GOOGLETRANSLATE(B600,""id"",""en"")"),"['Subscribe', 'Indihome', 'Direct', 'Application', 'Practical', 'fast', 'process']")</f>
        <v>['Subscribe', 'Indihome', 'Direct', 'Application', 'Practical', 'fast', 'process']</v>
      </c>
      <c r="D600" s="3">
        <v>5.0</v>
      </c>
    </row>
    <row r="601" ht="15.75" customHeight="1">
      <c r="A601" s="1">
        <v>649.0</v>
      </c>
      <c r="B601" s="3" t="s">
        <v>594</v>
      </c>
      <c r="C601" s="3" t="str">
        <f>IFERROR(__xludf.DUMMYFUNCTION("GOOGLETRANSLATE(B601,""id"",""en"")"),"['service', 'communicative', 'fast', 'success', 'indihome']")</f>
        <v>['service', 'communicative', 'fast', 'success', 'indihome']</v>
      </c>
      <c r="D601" s="3">
        <v>5.0</v>
      </c>
    </row>
    <row r="602" ht="15.75" customHeight="1">
      <c r="A602" s="1">
        <v>651.0</v>
      </c>
      <c r="B602" s="3" t="s">
        <v>595</v>
      </c>
      <c r="C602" s="3" t="str">
        <f>IFERROR(__xludf.DUMMYFUNCTION("GOOGLETRANSLATE(B602,""id"",""en"")"),"['Redeem', 'Points', 'Easy', 'suggestion', 'merchant']")</f>
        <v>['Redeem', 'Points', 'Easy', 'suggestion', 'merchant']</v>
      </c>
      <c r="D602" s="3">
        <v>5.0</v>
      </c>
    </row>
    <row r="603" ht="15.75" customHeight="1">
      <c r="A603" s="1">
        <v>652.0</v>
      </c>
      <c r="B603" s="3" t="s">
        <v>596</v>
      </c>
      <c r="C603" s="3" t="str">
        <f>IFERROR(__xludf.DUMMYFUNCTION("GOOGLETRANSLATE(B603,""id"",""en"")"),"['Lot', 'really', 'Dahh', 'Want', 'Move', 'Provider', 'Bgini', 'Loss',' Pay ',' Lot ',' Please ',' Level ',' ']")</f>
        <v>['Lot', 'really', 'Dahh', 'Want', 'Move', 'Provider', 'Bgini', 'Loss',' Pay ',' Lot ',' Please ',' Level ',' ']</v>
      </c>
      <c r="D603" s="3">
        <v>2.0</v>
      </c>
    </row>
    <row r="604" ht="15.75" customHeight="1">
      <c r="A604" s="1">
        <v>653.0</v>
      </c>
      <c r="B604" s="3" t="s">
        <v>597</v>
      </c>
      <c r="C604" s="3" t="str">
        <f>IFERROR(__xludf.DUMMYFUNCTION("GOOGLETRANSLATE(B604,""id"",""en"")"),"['Cost', 'Security', 'TAGIH', 'More', 'Harga']")</f>
        <v>['Cost', 'Security', 'TAGIH', 'More', 'Harga']</v>
      </c>
      <c r="D604" s="3">
        <v>2.0</v>
      </c>
    </row>
    <row r="605" ht="15.75" customHeight="1">
      <c r="A605" s="1">
        <v>654.0</v>
      </c>
      <c r="B605" s="3" t="s">
        <v>598</v>
      </c>
      <c r="C605" s="3" t="str">
        <f>IFERROR(__xludf.DUMMYFUNCTION("GOOGLETRANSLATE(B605,""id"",""en"")"),"['Doang', 'Wuissss', 'Cepet', 'here', 'Open', 'Image', 'Rich', 'Klomang', 'Narik', 'Grobak', ""]")</f>
        <v>['Doang', 'Wuissss', 'Cepet', 'here', 'Open', 'Image', 'Rich', 'Klomang', 'Narik', 'Grobak', "]</v>
      </c>
      <c r="D605" s="3">
        <v>1.0</v>
      </c>
    </row>
    <row r="606" ht="15.75" customHeight="1">
      <c r="A606" s="1">
        <v>655.0</v>
      </c>
      <c r="B606" s="3" t="s">
        <v>599</v>
      </c>
      <c r="C606" s="3" t="str">
        <f>IFERROR(__xludf.DUMMYFUNCTION("GOOGLETRANSLATE(B606,""id"",""en"")"),"['Direct', 'Report', 'Disturbed', 'Application', 'Practical', 'Fast', 'Hand']")</f>
        <v>['Direct', 'Report', 'Disturbed', 'Application', 'Practical', 'Fast', 'Hand']</v>
      </c>
      <c r="D606" s="3">
        <v>5.0</v>
      </c>
    </row>
    <row r="607" ht="15.75" customHeight="1">
      <c r="A607" s="1">
        <v>656.0</v>
      </c>
      <c r="B607" s="3" t="s">
        <v>600</v>
      </c>
      <c r="C607" s="3" t="str">
        <f>IFERROR(__xludf.DUMMYFUNCTION("GOOGLETRANSLATE(B607,""id"",""en"")"),"['dilapidated', 'quality', 'net', 'lot', 'appeal', 'lmao']")</f>
        <v>['dilapidated', 'quality', 'net', 'lot', 'appeal', 'lmao']</v>
      </c>
      <c r="D607" s="3">
        <v>1.0</v>
      </c>
    </row>
    <row r="608" ht="15.75" customHeight="1">
      <c r="A608" s="1">
        <v>658.0</v>
      </c>
      <c r="B608" s="3" t="s">
        <v>601</v>
      </c>
      <c r="C608" s="3" t="str">
        <f>IFERROR(__xludf.DUMMYFUNCTION("GOOGLETRANSLATE(B608,""id"",""en"")"),"['Mantaab']")</f>
        <v>['Mantaab']</v>
      </c>
      <c r="D608" s="3">
        <v>5.0</v>
      </c>
    </row>
    <row r="609" ht="15.75" customHeight="1">
      <c r="A609" s="1">
        <v>659.0</v>
      </c>
      <c r="B609" s="3" t="s">
        <v>602</v>
      </c>
      <c r="C609" s="3" t="str">
        <f>IFERROR(__xludf.DUMMYFUNCTION("GOOGLETRANSLATE(B609,""id"",""en"")"),"['APGRADE', 'SPEED', 'NETWORK', 'WIFI', 'TSB', 'TTP', 'NDAK']")</f>
        <v>['APGRADE', 'SPEED', 'NETWORK', 'WIFI', 'TSB', 'TTP', 'NDAK']</v>
      </c>
      <c r="D609" s="3">
        <v>1.0</v>
      </c>
    </row>
    <row r="610" ht="15.75" customHeight="1">
      <c r="A610" s="1">
        <v>660.0</v>
      </c>
      <c r="B610" s="3" t="s">
        <v>603</v>
      </c>
      <c r="C610" s="3" t="str">
        <f>IFERROR(__xludf.DUMMYFUNCTION("GOOGLETRANSLATE(B610,""id"",""en"")"),"['spoiled', 'subscribe', 'promo', 'package', 'cheap', 'subscribe', 'list', 'package', 'cheap', 'dream', 'mere', '']")</f>
        <v>['spoiled', 'subscribe', 'promo', 'package', 'cheap', 'subscribe', 'list', 'package', 'cheap', 'dream', 'mere', '']</v>
      </c>
      <c r="D610" s="3">
        <v>1.0</v>
      </c>
    </row>
    <row r="611" ht="15.75" customHeight="1">
      <c r="A611" s="1">
        <v>661.0</v>
      </c>
      <c r="B611" s="3" t="s">
        <v>604</v>
      </c>
      <c r="C611" s="3" t="str">
        <f>IFERROR(__xludf.DUMMYFUNCTION("GOOGLETRANSLATE(B611,""id"",""en"")"),"['Ngellag', 'signal']")</f>
        <v>['Ngellag', 'signal']</v>
      </c>
      <c r="D611" s="3">
        <v>1.0</v>
      </c>
    </row>
    <row r="612" ht="15.75" customHeight="1">
      <c r="A612" s="1">
        <v>662.0</v>
      </c>
      <c r="B612" s="3" t="s">
        <v>605</v>
      </c>
      <c r="C612" s="3" t="str">
        <f>IFERROR(__xludf.DUMMYFUNCTION("GOOGLETRANSLATE(B612,""id"",""en"")"),"['Since', 'Upgrade', 'Speed', 'Mbps',' Mbps', 'Bln', 'Speed', 'Down', 'Accept', 'TLP', 'WhatsApp', 'Hard', ' watch ',' Yutub ',' buffer ',' stable ',' net ',' prnh ',' cable ',' fiber ',' optics', 'pole', 'broke', 'wire', 'sangga' , 'cable', 'fiber', 'opt"&amp;"ics',' pumped ',' technician ',' dtng ',' continued ',' wire ',' sangga ',' doang ',' cable ',' fiber ',' Tumpus', 'pole', 'lgsg', 'kermh', 'TNP', 'wire', 'sangga', 'broken', 'cable', 'fiber', 'optical', 'tense', 'resistant' , 'burden', '']")</f>
        <v>['Since', 'Upgrade', 'Speed', 'Mbps',' Mbps', 'Bln', 'Speed', 'Down', 'Accept', 'TLP', 'WhatsApp', 'Hard', ' watch ',' Yutub ',' buffer ',' stable ',' net ',' prnh ',' cable ',' fiber ',' optics', 'pole', 'broke', 'wire', 'sangga' , 'cable', 'fiber', 'optics',' pumped ',' technician ',' dtng ',' continued ',' wire ',' sangga ',' doang ',' cable ',' fiber ',' Tumpus', 'pole', 'lgsg', 'kermh', 'TNP', 'wire', 'sangga', 'broken', 'cable', 'fiber', 'optical', 'tense', 'resistant' , 'burden', '']</v>
      </c>
      <c r="D612" s="3">
        <v>1.0</v>
      </c>
    </row>
    <row r="613" ht="15.75" customHeight="1">
      <c r="A613" s="1">
        <v>663.0</v>
      </c>
      <c r="B613" s="3" t="s">
        <v>606</v>
      </c>
      <c r="C613" s="3" t="str">
        <f>IFERROR(__xludf.DUMMYFUNCTION("GOOGLETRANSLATE(B613,""id"",""en"")"),"['already', 'Thanks',' Change ',' number ',' suggestion ',' min ',' skrg ',' appears', 'provider', 'wifi', 'price', 'cheap', ' fast ',' price ',' Please ',' payati ']")</f>
        <v>['already', 'Thanks',' Change ',' number ',' suggestion ',' min ',' skrg ',' appears', 'provider', 'wifi', 'price', 'cheap', ' fast ',' price ',' Please ',' payati ']</v>
      </c>
      <c r="D613" s="3">
        <v>4.0</v>
      </c>
    </row>
    <row r="614" ht="15.75" customHeight="1">
      <c r="A614" s="1">
        <v>664.0</v>
      </c>
      <c r="B614" s="3" t="s">
        <v>607</v>
      </c>
      <c r="C614" s="3" t="str">
        <f>IFERROR(__xludf.DUMMYFUNCTION("GOOGLETRANSLATE(B614,""id"",""en"")"),"['Lot', 'Download', 'Upload', 'WFH', 'Terat', 'Difficult', 'Even though', 'Fast', 'Help', 'WFH', 'Give', 'Fup']")</f>
        <v>['Lot', 'Download', 'Upload', 'WFH', 'Terat', 'Difficult', 'Even though', 'Fast', 'Help', 'WFH', 'Give', 'Fup']</v>
      </c>
      <c r="D614" s="3">
        <v>1.0</v>
      </c>
    </row>
    <row r="615" ht="15.75" customHeight="1">
      <c r="A615" s="1">
        <v>665.0</v>
      </c>
      <c r="B615" s="3" t="s">
        <v>608</v>
      </c>
      <c r="C615" s="3" t="str">
        <f>IFERROR(__xludf.DUMMYFUNCTION("GOOGLETRANSLATE(B615,""id"",""en"")"),"['help', 'tags', 'help', 'service', 'indihome']")</f>
        <v>['help', 'tags', 'help', 'service', 'indihome']</v>
      </c>
      <c r="D615" s="3">
        <v>5.0</v>
      </c>
    </row>
    <row r="616" ht="15.75" customHeight="1">
      <c r="A616" s="1">
        <v>666.0</v>
      </c>
      <c r="B616" s="3" t="s">
        <v>609</v>
      </c>
      <c r="C616" s="3" t="str">
        <f>IFERROR(__xludf.DUMMYFUNCTION("GOOGLETRANSLATE(B616,""id"",""en"")"),"['Application', 'Stone', 'Super', 'Lot', 'Layan']")</f>
        <v>['Application', 'Stone', 'Super', 'Lot', 'Layan']</v>
      </c>
      <c r="D616" s="3">
        <v>1.0</v>
      </c>
    </row>
    <row r="617" ht="15.75" customHeight="1">
      <c r="A617" s="1">
        <v>667.0</v>
      </c>
      <c r="B617" s="3" t="s">
        <v>610</v>
      </c>
      <c r="C617" s="3" t="str">
        <f>IFERROR(__xludf.DUMMYFUNCTION("GOOGLETRANSLATE(B617,""id"",""en"")"),"['Not', 'Recomended', 'Telkomsel', 'Indihome', 'signal', 'bar', 'ilang', 'already', 'slow', 'really', 'village', 'city', ' ']")</f>
        <v>['Not', 'Recomended', 'Telkomsel', 'Indihome', 'signal', 'bar', 'ilang', 'already', 'slow', 'really', 'village', 'city', ' ']</v>
      </c>
      <c r="D617" s="3">
        <v>1.0</v>
      </c>
    </row>
    <row r="618" ht="15.75" customHeight="1">
      <c r="A618" s="1">
        <v>668.0</v>
      </c>
      <c r="B618" s="3" t="s">
        <v>611</v>
      </c>
      <c r="C618" s="3" t="str">
        <f>IFERROR(__xludf.DUMMYFUNCTION("GOOGLETRANSLATE(B618,""id"",""en"")"),"['Remote', 'Indihome', 'Exchange', 'TTP', 'Nggk', 'Coneck', 'Speaker', 'Dead', ""]")</f>
        <v>['Remote', 'Indihome', 'Exchange', 'TTP', 'Nggk', 'Coneck', 'Speaker', 'Dead', "]</v>
      </c>
      <c r="D618" s="3">
        <v>4.0</v>
      </c>
    </row>
    <row r="619" ht="15.75" customHeight="1">
      <c r="A619" s="1">
        <v>669.0</v>
      </c>
      <c r="B619" s="3" t="s">
        <v>612</v>
      </c>
      <c r="C619" s="3" t="str">
        <f>IFERROR(__xludf.DUMMYFUNCTION("GOOGLETRANSLATE(B619,""id"",""en"")"),"['Indihome', 'Disappointed', 'Tide', 'Current', 'The Line', 'Moon', 'Connection', 'Drop', 'Device', 'HUKU', 'Doank', 'Please', ' Telecommunications', 'Slalu', 'Monitor', 'Connection', 'intetnet', 'Drop', '']")</f>
        <v>['Indihome', 'Disappointed', 'Tide', 'Current', 'The Line', 'Moon', 'Connection', 'Drop', 'Device', 'HUKU', 'Doank', 'Please', ' Telecommunications', 'Slalu', 'Monitor', 'Connection', 'intetnet', 'Drop', '']</v>
      </c>
      <c r="D619" s="3">
        <v>1.0</v>
      </c>
    </row>
    <row r="620" ht="15.75" customHeight="1">
      <c r="A620" s="1">
        <v>671.0</v>
      </c>
      <c r="B620" s="3" t="s">
        <v>613</v>
      </c>
      <c r="C620" s="3" t="str">
        <f>IFERROR(__xludf.DUMMYFUNCTION("GOOGLETRANSLATE(B620,""id"",""en"")"),"['Upgrade', 'Speed', 'Ehh', 'Tacmbah', 'Costs', 'Buy', 'Package', 'Molatv', ""]")</f>
        <v>['Upgrade', 'Speed', 'Ehh', 'Tacmbah', 'Costs', 'Buy', 'Package', 'Molatv', "]</v>
      </c>
      <c r="D620" s="3">
        <v>1.0</v>
      </c>
    </row>
    <row r="621" ht="15.75" customHeight="1">
      <c r="A621" s="1">
        <v>672.0</v>
      </c>
      <c r="B621" s="3" t="s">
        <v>614</v>
      </c>
      <c r="C621" s="3" t="str">
        <f>IFERROR(__xludf.DUMMYFUNCTION("GOOGLETRANSLATE(B621,""id"",""en"")"),"['signal', 'missing']")</f>
        <v>['signal', 'missing']</v>
      </c>
      <c r="D621" s="3">
        <v>1.0</v>
      </c>
    </row>
    <row r="622" ht="15.75" customHeight="1">
      <c r="A622" s="1">
        <v>673.0</v>
      </c>
      <c r="B622" s="3" t="s">
        <v>615</v>
      </c>
      <c r="C622" s="3" t="str">
        <f>IFERROR(__xludf.DUMMYFUNCTION("GOOGLETRANSLATE(B622,""id"",""en"")"),"['Indihome', 'bad', 'Severe', 'WiFi', 'Disconnect', 'Mulu', 'like', 'Connect', 'wifi', 'already', 'Pay', 'expensive', ' Results', 'Gembel', 'numb']")</f>
        <v>['Indihome', 'bad', 'Severe', 'WiFi', 'Disconnect', 'Mulu', 'like', 'Connect', 'wifi', 'already', 'Pay', 'expensive', ' Results', 'Gembel', 'numb']</v>
      </c>
      <c r="D622" s="3">
        <v>1.0</v>
      </c>
    </row>
    <row r="623" ht="15.75" customHeight="1">
      <c r="A623" s="1">
        <v>674.0</v>
      </c>
      <c r="B623" s="3" t="s">
        <v>616</v>
      </c>
      <c r="C623" s="3" t="str">
        <f>IFERROR(__xludf.DUMMYFUNCTION("GOOGLETRANSLATE(B623,""id"",""en"")"),"['Please', 'Level', 'Layan']")</f>
        <v>['Please', 'Level', 'Layan']</v>
      </c>
      <c r="D623" s="3">
        <v>1.0</v>
      </c>
    </row>
    <row r="624" ht="15.75" customHeight="1">
      <c r="A624" s="1">
        <v>675.0</v>
      </c>
      <c r="B624" s="3" t="s">
        <v>617</v>
      </c>
      <c r="C624" s="3" t="str">
        <f>IFERROR(__xludf.DUMMYFUNCTION("GOOGLETRANSLATE(B624,""id"",""en"")"),"['Level', 'engine', 'help']")</f>
        <v>['Level', 'engine', 'help']</v>
      </c>
      <c r="D624" s="3">
        <v>5.0</v>
      </c>
    </row>
    <row r="625" ht="15.75" customHeight="1">
      <c r="A625" s="1">
        <v>676.0</v>
      </c>
      <c r="B625" s="3" t="s">
        <v>618</v>
      </c>
      <c r="C625" s="3" t="str">
        <f>IFERROR(__xludf.DUMMYFUNCTION("GOOGLETRANSLATE(B625,""id"",""en"")"),"['level', 'quality', 'net', 'delay', 'enter', 'activity', 'application']")</f>
        <v>['level', 'quality', 'net', 'delay', 'enter', 'activity', 'application']</v>
      </c>
      <c r="D625" s="3">
        <v>3.0</v>
      </c>
    </row>
    <row r="626" ht="15.75" customHeight="1">
      <c r="A626" s="1">
        <v>677.0</v>
      </c>
      <c r="B626" s="3" t="s">
        <v>619</v>
      </c>
      <c r="C626" s="3" t="str">
        <f>IFERROR(__xludf.DUMMYFUNCTION("GOOGLETRANSLATE(B626,""id"",""en"")"),"['Application', 'Help', 'Guna', 'Indihome']")</f>
        <v>['Application', 'Help', 'Guna', 'Indihome']</v>
      </c>
      <c r="D626" s="3">
        <v>5.0</v>
      </c>
    </row>
    <row r="627" ht="15.75" customHeight="1">
      <c r="A627" s="1">
        <v>678.0</v>
      </c>
      <c r="B627" s="3" t="s">
        <v>620</v>
      </c>
      <c r="C627" s="3" t="str">
        <f>IFERROR(__xludf.DUMMYFUNCTION("GOOGLETRANSLATE(B627,""id"",""en"")"),"['Good', 'open', 'service', 'screen', 'white', '']")</f>
        <v>['Good', 'open', 'service', 'screen', 'white', '']</v>
      </c>
      <c r="D627" s="3">
        <v>3.0</v>
      </c>
    </row>
    <row r="628" ht="15.75" customHeight="1">
      <c r="A628" s="1">
        <v>679.0</v>
      </c>
      <c r="B628" s="3" t="s">
        <v>621</v>
      </c>
      <c r="C628" s="3" t="str">
        <f>IFERROR(__xludf.DUMMYFUNCTION("GOOGLETRANSLATE(B628,""id"",""en"")"),"['', 'Far', 'good']")</f>
        <v>['', 'Far', 'good']</v>
      </c>
      <c r="D628" s="3">
        <v>5.0</v>
      </c>
    </row>
    <row r="629" ht="15.75" customHeight="1">
      <c r="A629" s="1">
        <v>681.0</v>
      </c>
      <c r="B629" s="3" t="s">
        <v>622</v>
      </c>
      <c r="C629" s="3" t="str">
        <f>IFERROR(__xludf.DUMMYFUNCTION("GOOGLETRANSLATE(B629,""id"",""en"")"),"['Tide', 'wifi', 'home', 'say', 'technician', 'telkomnya', 'slot', 'tmpt', 'udh', 'full', 'try', ' Online ',' data ',' area ',' msh ',' spacious', 'said', 'full', 'strange', 'BUMN']")</f>
        <v>['Tide', 'wifi', 'home', 'say', 'technician', 'telkomnya', 'slot', 'tmpt', 'udh', 'full', 'try', ' Online ',' data ',' area ',' msh ',' spacious', 'said', 'full', 'strange', 'BUMN']</v>
      </c>
      <c r="D629" s="3">
        <v>5.0</v>
      </c>
    </row>
    <row r="630" ht="15.75" customHeight="1">
      <c r="A630" s="1">
        <v>682.0</v>
      </c>
      <c r="B630" s="3" t="s">
        <v>623</v>
      </c>
      <c r="C630" s="3" t="str">
        <f>IFERROR(__xludf.DUMMYFUNCTION("GOOGLETRANSLATE(B630,""id"",""en"")"),"['response', 'fast', 'service', 'customer', 'service', 'friendly', 'give', 'clear', 'direction', 'direction', 'hope', 'team', ' indihome ',' healthy ',' success', 'thank', 'love']")</f>
        <v>['response', 'fast', 'service', 'customer', 'service', 'friendly', 'give', 'clear', 'direction', 'direction', 'hope', 'team', ' indihome ',' healthy ',' success', 'thank', 'love']</v>
      </c>
      <c r="D630" s="3">
        <v>5.0</v>
      </c>
    </row>
    <row r="631" ht="15.75" customHeight="1">
      <c r="A631" s="1">
        <v>683.0</v>
      </c>
      <c r="B631" s="3" t="s">
        <v>624</v>
      </c>
      <c r="C631" s="3" t="str">
        <f>IFERROR(__xludf.DUMMYFUNCTION("GOOGLETRANSLATE(B631,""id"",""en"")"),"['service', 'bad', 'confirm', 'telephone', 'call', 'center', 'indihome', 'hook', 'change', 'number', 'office', 'plaza', ' close ',' response ',' now ',' entry ',' apk ',' severe ',' service ',' replace ',' number ',' shelter ',' urus']")</f>
        <v>['service', 'bad', 'confirm', 'telephone', 'call', 'center', 'indihome', 'hook', 'change', 'number', 'office', 'plaza', ' close ',' response ',' now ',' entry ',' apk ',' severe ',' service ',' replace ',' number ',' shelter ',' urus']</v>
      </c>
      <c r="D631" s="3">
        <v>1.0</v>
      </c>
    </row>
    <row r="632" ht="15.75" customHeight="1">
      <c r="A632" s="1">
        <v>684.0</v>
      </c>
      <c r="B632" s="3" t="s">
        <v>625</v>
      </c>
      <c r="C632" s="3" t="str">
        <f>IFERROR(__xludf.DUMMYFUNCTION("GOOGLETRANSLATE(B632,""id"",""en"")"),"['wifi', 'problem', 'times',' technicians', 'indihome', 'home', 'lights',' indicators', 'internet', 'dead', 'application', 'phone', ' Reply ']")</f>
        <v>['wifi', 'problem', 'times',' technicians', 'indihome', 'home', 'lights',' indicators', 'internet', 'dead', 'application', 'phone', ' Reply ']</v>
      </c>
      <c r="D632" s="3">
        <v>1.0</v>
      </c>
    </row>
    <row r="633" ht="15.75" customHeight="1">
      <c r="A633" s="1">
        <v>685.0</v>
      </c>
      <c r="B633" s="3" t="s">
        <v>626</v>
      </c>
      <c r="C633" s="3" t="str">
        <f>IFERROR(__xludf.DUMMYFUNCTION("GOOGLETRANSLATE(B633,""id"",""en"")"),"['Thank you', 'Response']")</f>
        <v>['Thank you', 'Response']</v>
      </c>
      <c r="D633" s="3">
        <v>5.0</v>
      </c>
    </row>
    <row r="634" ht="15.75" customHeight="1">
      <c r="A634" s="1">
        <v>686.0</v>
      </c>
      <c r="B634" s="3" t="s">
        <v>627</v>
      </c>
      <c r="C634" s="3" t="str">
        <f>IFERROR(__xludf.DUMMYFUNCTION("GOOGLETRANSLATE(B634,""id"",""en"")"),"['Error', 'application']")</f>
        <v>['Error', 'application']</v>
      </c>
      <c r="D634" s="3">
        <v>1.0</v>
      </c>
    </row>
    <row r="635" ht="15.75" customHeight="1">
      <c r="A635" s="1">
        <v>687.0</v>
      </c>
      <c r="B635" s="3" t="s">
        <v>628</v>
      </c>
      <c r="C635" s="3" t="str">
        <f>IFERROR(__xludf.DUMMYFUNCTION("GOOGLETRANSLATE(B635,""id"",""en"")"),"['Login', 'use', 'email']")</f>
        <v>['Login', 'use', 'email']</v>
      </c>
      <c r="D635" s="3">
        <v>5.0</v>
      </c>
    </row>
    <row r="636" ht="15.75" customHeight="1">
      <c r="A636" s="1">
        <v>689.0</v>
      </c>
      <c r="B636" s="3" t="s">
        <v>629</v>
      </c>
      <c r="C636" s="3" t="str">
        <f>IFERROR(__xludf.DUMMYFUNCTION("GOOGLETRANSLATE(B636,""id"",""en"")"),"['Sorry', 'number', 'subscribe', 'knp', 'list', 'number']")</f>
        <v>['Sorry', 'number', 'subscribe', 'knp', 'list', 'number']</v>
      </c>
      <c r="D636" s="3">
        <v>1.0</v>
      </c>
    </row>
    <row r="637" ht="15.75" customHeight="1">
      <c r="A637" s="1">
        <v>690.0</v>
      </c>
      <c r="B637" s="3" t="s">
        <v>630</v>
      </c>
      <c r="C637" s="3" t="str">
        <f>IFERROR(__xludf.DUMMYFUNCTION("GOOGLETRANSLATE(B637,""id"",""en"")"),"['Application', 'checked', 'come out', 'telephone', 'slj']")</f>
        <v>['Application', 'checked', 'come out', 'telephone', 'slj']</v>
      </c>
      <c r="D637" s="3">
        <v>2.0</v>
      </c>
    </row>
    <row r="638" ht="15.75" customHeight="1">
      <c r="A638" s="1">
        <v>692.0</v>
      </c>
      <c r="B638" s="3" t="s">
        <v>631</v>
      </c>
      <c r="C638" s="3" t="str">
        <f>IFERROR(__xludf.DUMMYFUNCTION("GOOGLETRANSLATE(B638,""id"",""en"")"),"['Application', 'strange', 'Indihome', 'Pay', 'IUR', 'Application', 'Say', 'Tunggak', 'Capital', 'Curious',' Check ',' Kt ',' Lunas', 'Download', 'reset', 'Login', 'Failed', 'Alas',' Number ',' Tel ',' Indihome ',' Know ',' System ',' Strange ',' Very ' ,"&amp;" 'Report', 'results', 'zero', 'morning', 'try', 'enter', 'application', 'results', 'net', 'broke', 'night']")</f>
        <v>['Application', 'strange', 'Indihome', 'Pay', 'IUR', 'Application', 'Say', 'Tunggak', 'Capital', 'Curious',' Check ',' Kt ',' Lunas', 'Download', 'reset', 'Login', 'Failed', 'Alas',' Number ',' Tel ',' Indihome ',' Know ',' System ',' Strange ',' Very ' , 'Report', 'results', 'zero', 'morning', 'try', 'enter', 'application', 'results', 'net', 'broke', 'night']</v>
      </c>
      <c r="D638" s="3">
        <v>1.0</v>
      </c>
    </row>
    <row r="639" ht="15.75" customHeight="1">
      <c r="A639" s="1">
        <v>693.0</v>
      </c>
      <c r="B639" s="3" t="s">
        <v>632</v>
      </c>
      <c r="C639" s="3" t="str">
        <f>IFERROR(__xludf.DUMMYFUNCTION("GOOGLETRANSLATE(B639,""id"",""en"")"),"['Application', 'Edan', 'Login', 'Pakek', 'Account', 'Appears',' Data ',' Data ',' Belonging ',' People ',' Crazy ',' Adu ',' Response ',' Pay ',' Time ',' Layan ',' How ',' Application ',' How ',' ']")</f>
        <v>['Application', 'Edan', 'Login', 'Pakek', 'Account', 'Appears',' Data ',' Data ',' Belonging ',' People ',' Crazy ',' Adu ',' Response ',' Pay ',' Time ',' Layan ',' How ',' Application ',' How ',' ']</v>
      </c>
      <c r="D639" s="3">
        <v>1.0</v>
      </c>
    </row>
    <row r="640" ht="15.75" customHeight="1">
      <c r="A640" s="1">
        <v>694.0</v>
      </c>
      <c r="B640" s="3" t="s">
        <v>253</v>
      </c>
      <c r="C640" s="3" t="str">
        <f>IFERROR(__xludf.DUMMYFUNCTION("GOOGLETRANSLATE(B640,""id"",""en"")"),"['difficult', 'login']")</f>
        <v>['difficult', 'login']</v>
      </c>
      <c r="D640" s="3">
        <v>1.0</v>
      </c>
    </row>
    <row r="641" ht="15.75" customHeight="1">
      <c r="A641" s="1">
        <v>695.0</v>
      </c>
      <c r="B641" s="3" t="s">
        <v>633</v>
      </c>
      <c r="C641" s="3" t="str">
        <f>IFERROR(__xludf.DUMMYFUNCTION("GOOGLETRANSLATE(B641,""id"",""en"")"),"['Signal', 'right', 'good', 'hereinin', 'ugly', '']")</f>
        <v>['Signal', 'right', 'good', 'hereinin', 'ugly', '']</v>
      </c>
      <c r="D641" s="3">
        <v>1.0</v>
      </c>
    </row>
    <row r="642" ht="15.75" customHeight="1">
      <c r="A642" s="1">
        <v>696.0</v>
      </c>
      <c r="B642" s="3" t="s">
        <v>634</v>
      </c>
      <c r="C642" s="3" t="str">
        <f>IFERROR(__xludf.DUMMYFUNCTION("GOOGLETRANSLATE(B642,""id"",""en"")"),"['IndiHome', 'ugly', 'disappointed', 'fast', 'internet', 'destroyed', 'play', 'game', 'online', 'destroyed', 'melting', 'clock', ' Suggestion ',' Mending ',' Sampe ',' Subscribe ',' Disappointed ',' Karna ',' Pay ',' Expensive ',' Quality ',' Gabik ']")</f>
        <v>['IndiHome', 'ugly', 'disappointed', 'fast', 'internet', 'destroyed', 'play', 'game', 'online', 'destroyed', 'melting', 'clock', ' Suggestion ',' Mending ',' Sampe ',' Subscribe ',' Disappointed ',' Karna ',' Pay ',' Expensive ',' Quality ',' Gabik ']</v>
      </c>
      <c r="D642" s="3">
        <v>1.0</v>
      </c>
    </row>
    <row r="643" ht="15.75" customHeight="1">
      <c r="A643" s="1">
        <v>697.0</v>
      </c>
      <c r="B643" s="3" t="s">
        <v>635</v>
      </c>
      <c r="C643" s="3" t="str">
        <f>IFERROR(__xludf.DUMMYFUNCTION("GOOGLETRANSLATE(B643,""id"",""en"")"),"['already', 'paid', 'tags', 'internet', 'got', 'FUP', 'service', 'indihome']")</f>
        <v>['already', 'paid', 'tags', 'internet', 'got', 'FUP', 'service', 'indihome']</v>
      </c>
      <c r="D643" s="3">
        <v>1.0</v>
      </c>
    </row>
    <row r="644" ht="15.75" customHeight="1">
      <c r="A644" s="1">
        <v>698.0</v>
      </c>
      <c r="B644" s="3" t="s">
        <v>636</v>
      </c>
      <c r="C644" s="3" t="str">
        <f>IFERROR(__xludf.DUMMYFUNCTION("GOOGLETRANSLATE(B644,""id"",""en"")"),"['Sorry', 'boss', 'go to', 'added', 'phone', 'got', 'added', 'how', 'boss', 'Tutu', 'solution']")</f>
        <v>['Sorry', 'boss', 'go to', 'added', 'phone', 'got', 'added', 'how', 'boss', 'Tutu', 'solution']</v>
      </c>
      <c r="D644" s="3">
        <v>5.0</v>
      </c>
    </row>
    <row r="645" ht="15.75" customHeight="1">
      <c r="A645" s="1">
        <v>699.0</v>
      </c>
      <c r="B645" s="3" t="s">
        <v>637</v>
      </c>
      <c r="C645" s="3" t="str">
        <f>IFERROR(__xludf.DUMMYFUNCTION("GOOGLETRANSLATE(B645,""id"",""en"")"),"['Severe', 'Season', 'can', 'talk', ""]")</f>
        <v>['Severe', 'Season', 'can', 'talk', "]</v>
      </c>
      <c r="D645" s="3">
        <v>1.0</v>
      </c>
    </row>
    <row r="646" ht="15.75" customHeight="1">
      <c r="A646" s="1">
        <v>700.0</v>
      </c>
      <c r="B646" s="3" t="s">
        <v>261</v>
      </c>
      <c r="C646" s="3" t="str">
        <f>IFERROR(__xludf.DUMMYFUNCTION("GOOGLETRANSLATE(B646,""id"",""en"")"),"['', '']")</f>
        <v>['', '']</v>
      </c>
      <c r="D646" s="3">
        <v>5.0</v>
      </c>
    </row>
    <row r="647" ht="15.75" customHeight="1">
      <c r="A647" s="1">
        <v>701.0</v>
      </c>
      <c r="B647" s="3" t="s">
        <v>638</v>
      </c>
      <c r="C647" s="3" t="str">
        <f>IFERROR(__xludf.DUMMYFUNCTION("GOOGLETRANSLATE(B647,""id"",""en"")"),"['lag', 'cuy', 'UDH', 'Benerin', 'lag', 'disappointed', 'Udh', 'Jan']")</f>
        <v>['lag', 'cuy', 'UDH', 'Benerin', 'lag', 'disappointed', 'Udh', 'Jan']</v>
      </c>
      <c r="D647" s="3">
        <v>1.0</v>
      </c>
    </row>
    <row r="648" ht="15.75" customHeight="1">
      <c r="A648" s="1">
        <v>702.0</v>
      </c>
      <c r="B648" s="3" t="s">
        <v>639</v>
      </c>
      <c r="C648" s="3" t="str">
        <f>IFERROR(__xludf.DUMMYFUNCTION("GOOGLETRANSLATE(B648,""id"",""en"")"),"['open', 'application', 'heavy', 'use', 'indihome']")</f>
        <v>['open', 'application', 'heavy', 'use', 'indihome']</v>
      </c>
      <c r="D648" s="3">
        <v>1.0</v>
      </c>
    </row>
    <row r="649" ht="15.75" customHeight="1">
      <c r="A649" s="1">
        <v>703.0</v>
      </c>
      <c r="B649" s="3" t="s">
        <v>640</v>
      </c>
      <c r="C649" s="3" t="str">
        <f>IFERROR(__xludf.DUMMYFUNCTION("GOOGLETRANSLATE(B649,""id"",""en"")"),"['Application', 'version', 'new', 'responsive', 'price', 'add', 'minipack', 'hopefully', 'cheap', 'yaa']")</f>
        <v>['Application', 'version', 'new', 'responsive', 'price', 'add', 'minipack', 'hopefully', 'cheap', 'yaa']</v>
      </c>
      <c r="D649" s="3">
        <v>5.0</v>
      </c>
    </row>
    <row r="650" ht="15.75" customHeight="1">
      <c r="A650" s="1">
        <v>704.0</v>
      </c>
      <c r="B650" s="3" t="s">
        <v>641</v>
      </c>
      <c r="C650" s="3" t="str">
        <f>IFERROR(__xludf.DUMMYFUNCTION("GOOGLETRANSLATE(B650,""id"",""en"")"),"['Please', 'Hook', 'hook', 'move', 'device', 'wake up', 'meter', 'ask for', 'cost', 'task', 'airy', 'rb', ' Pay ',' Task ',' Direct ',' Call ',' Call ',' Center ',' Info ',' Costs', 'Move', 'Free', 'Add', 'Cable', 'Please' , 'Solution', 'Thank', 'Love']")</f>
        <v>['Please', 'Hook', 'hook', 'move', 'device', 'wake up', 'meter', 'ask for', 'cost', 'task', 'airy', 'rb', ' Pay ',' Task ',' Direct ',' Call ',' Call ',' Center ',' Info ',' Costs', 'Move', 'Free', 'Add', 'Cable', 'Please' , 'Solution', 'Thank', 'Love']</v>
      </c>
      <c r="D650" s="3">
        <v>1.0</v>
      </c>
    </row>
    <row r="651" ht="15.75" customHeight="1">
      <c r="A651" s="1">
        <v>705.0</v>
      </c>
      <c r="B651" s="3" t="s">
        <v>642</v>
      </c>
      <c r="C651" s="3" t="str">
        <f>IFERROR(__xludf.DUMMYFUNCTION("GOOGLETRANSLATE(B651,""id"",""en"")"),"['Subscribe', 'Indihome', 'Direct', 'Application', 'Fast', 'Processa']")</f>
        <v>['Subscribe', 'Indihome', 'Direct', 'Application', 'Fast', 'Processa']</v>
      </c>
      <c r="D651" s="3">
        <v>5.0</v>
      </c>
    </row>
    <row r="652" ht="15.75" customHeight="1">
      <c r="A652" s="1">
        <v>706.0</v>
      </c>
      <c r="B652" s="3" t="s">
        <v>599</v>
      </c>
      <c r="C652" s="3" t="str">
        <f>IFERROR(__xludf.DUMMYFUNCTION("GOOGLETRANSLATE(B652,""id"",""en"")"),"['Direct', 'Report', 'Disturbed', 'Application', 'Practical', 'Fast', 'Hand']")</f>
        <v>['Direct', 'Report', 'Disturbed', 'Application', 'Practical', 'Fast', 'Hand']</v>
      </c>
      <c r="D652" s="3">
        <v>5.0</v>
      </c>
    </row>
    <row r="653" ht="15.75" customHeight="1">
      <c r="A653" s="1">
        <v>708.0</v>
      </c>
      <c r="B653" s="3" t="s">
        <v>643</v>
      </c>
      <c r="C653" s="3" t="str">
        <f>IFERROR(__xludf.DUMMYFUNCTION("GOOGLETRANSLATE(B653,""id"",""en"")"),"['thank you']")</f>
        <v>['thank you']</v>
      </c>
      <c r="D653" s="3">
        <v>5.0</v>
      </c>
    </row>
    <row r="654" ht="15.75" customHeight="1">
      <c r="A654" s="1">
        <v>709.0</v>
      </c>
      <c r="B654" s="3" t="s">
        <v>644</v>
      </c>
      <c r="C654" s="3" t="str">
        <f>IFERROR(__xludf.DUMMYFUNCTION("GOOGLETRANSLATE(B654,""id"",""en"")"),"['poor', 'Professional', 'year', 'list', 'skrg', 'pairs']")</f>
        <v>['poor', 'Professional', 'year', 'list', 'skrg', 'pairs']</v>
      </c>
      <c r="D654" s="3">
        <v>1.0</v>
      </c>
    </row>
    <row r="655" ht="15.75" customHeight="1">
      <c r="A655" s="1">
        <v>711.0</v>
      </c>
      <c r="B655" s="3" t="s">
        <v>645</v>
      </c>
      <c r="C655" s="3" t="str">
        <f>IFERROR(__xludf.DUMMYFUNCTION("GOOGLETRANSLATE(B655,""id"",""en"")"),"['Application', 'Rich', 'Click', 'Keburu', 'Ngeblank', 'White', 'Nets',' Internet ',' Loading ',' Disconnect ',' Internet ',' Technician ',' This is true ',' ']")</f>
        <v>['Application', 'Rich', 'Click', 'Keburu', 'Ngeblank', 'White', 'Nets',' Internet ',' Loading ',' Disconnect ',' Internet ',' Technician ',' This is true ',' ']</v>
      </c>
      <c r="D655" s="3">
        <v>1.0</v>
      </c>
    </row>
    <row r="656" ht="15.75" customHeight="1">
      <c r="A656" s="1">
        <v>712.0</v>
      </c>
      <c r="B656" s="3" t="s">
        <v>26</v>
      </c>
      <c r="C656" s="3" t="str">
        <f>IFERROR(__xludf.DUMMYFUNCTION("GOOGLETRANSLATE(B656,""id"",""en"")"),"Of course")</f>
        <v>Of course</v>
      </c>
      <c r="D656" s="3">
        <v>5.0</v>
      </c>
    </row>
    <row r="657" ht="15.75" customHeight="1">
      <c r="A657" s="1">
        <v>713.0</v>
      </c>
      <c r="B657" s="3" t="s">
        <v>646</v>
      </c>
      <c r="C657" s="3" t="str">
        <f>IFERROR(__xludf.DUMMYFUNCTION("GOOGLETRANSLATE(B657,""id"",""en"")"),"['Nang', 'old', ""]")</f>
        <v>['Nang', 'old', "]</v>
      </c>
      <c r="D657" s="3">
        <v>1.0</v>
      </c>
    </row>
    <row r="658" ht="15.75" customHeight="1">
      <c r="A658" s="1">
        <v>714.0</v>
      </c>
      <c r="B658" s="3" t="s">
        <v>647</v>
      </c>
      <c r="C658" s="3" t="str">
        <f>IFERROR(__xludf.DUMMYFUNCTION("GOOGLETRANSLATE(B658,""id"",""en"")"),"['easy', 'kece', 'billing', 'tagging']")</f>
        <v>['easy', 'kece', 'billing', 'tagging']</v>
      </c>
      <c r="D658" s="3">
        <v>5.0</v>
      </c>
    </row>
    <row r="659" ht="15.75" customHeight="1">
      <c r="A659" s="1">
        <v>715.0</v>
      </c>
      <c r="B659" s="3" t="s">
        <v>648</v>
      </c>
      <c r="C659" s="3" t="str">
        <f>IFERROR(__xludf.DUMMYFUNCTION("GOOGLETRANSLATE(B659,""id"",""en"")"),"['Features', 'Report', 'Disturbs', 'Benefits', '']")</f>
        <v>['Features', 'Report', 'Disturbs', 'Benefits', '']</v>
      </c>
      <c r="D659" s="3">
        <v>5.0</v>
      </c>
    </row>
    <row r="660" ht="15.75" customHeight="1">
      <c r="A660" s="1">
        <v>716.0</v>
      </c>
      <c r="B660" s="3" t="s">
        <v>649</v>
      </c>
      <c r="C660" s="3" t="str">
        <f>IFERROR(__xludf.DUMMYFUNCTION("GOOGLETRANSLATE(B660,""id"",""en"")"),"['Lonjak', 'tags', 'notification']")</f>
        <v>['Lonjak', 'tags', 'notification']</v>
      </c>
      <c r="D660" s="3">
        <v>1.0</v>
      </c>
    </row>
    <row r="661" ht="15.75" customHeight="1">
      <c r="A661" s="1">
        <v>717.0</v>
      </c>
      <c r="B661" s="3" t="s">
        <v>650</v>
      </c>
      <c r="C661" s="3" t="str">
        <f>IFERROR(__xludf.DUMMYFUNCTION("GOOGLETRANSLATE(B661,""id"",""en"")"),"['I', 'like', 'Select', 'Wallpaper', 'Cool', 'Cool', '']")</f>
        <v>['I', 'like', 'Select', 'Wallpaper', 'Cool', 'Cool', '']</v>
      </c>
      <c r="D661" s="3">
        <v>5.0</v>
      </c>
    </row>
    <row r="662" ht="15.75" customHeight="1">
      <c r="A662" s="1">
        <v>718.0</v>
      </c>
      <c r="B662" s="3" t="s">
        <v>651</v>
      </c>
      <c r="C662" s="3" t="str">
        <f>IFERROR(__xludf.DUMMYFUNCTION("GOOGLETRANSLATE(B662,""id"",""en"")"),"['Cool', 'application']")</f>
        <v>['Cool', 'application']</v>
      </c>
      <c r="D662" s="3">
        <v>5.0</v>
      </c>
    </row>
    <row r="663" ht="15.75" customHeight="1">
      <c r="A663" s="1">
        <v>720.0</v>
      </c>
      <c r="B663" s="3" t="s">
        <v>652</v>
      </c>
      <c r="C663" s="3" t="str">
        <f>IFERROR(__xludf.DUMMYFUNCTION("GOOGLETRANSLATE(B663,""id"",""en"")"),"['employee', 'already', 'explained', 'pairs', 'can', 'package', 'internet', 'telephone', 'sleepy', 'forgiveness', 'work', ""]")</f>
        <v>['employee', 'already', 'explained', 'pairs', 'can', 'package', 'internet', 'telephone', 'sleepy', 'forgiveness', 'work', "]</v>
      </c>
      <c r="D663" s="3">
        <v>1.0</v>
      </c>
    </row>
    <row r="664" ht="15.75" customHeight="1">
      <c r="A664" s="1">
        <v>721.0</v>
      </c>
      <c r="B664" s="3" t="s">
        <v>653</v>
      </c>
      <c r="C664" s="3" t="str">
        <f>IFERROR(__xludf.DUMMYFUNCTION("GOOGLETRANSLATE(B664,""id"",""en"")"),"['Likes', 'Application', 'Indihome']")</f>
        <v>['Likes', 'Application', 'Indihome']</v>
      </c>
      <c r="D664" s="3">
        <v>5.0</v>
      </c>
    </row>
    <row r="665" ht="15.75" customHeight="1">
      <c r="A665" s="1">
        <v>722.0</v>
      </c>
      <c r="B665" s="3" t="s">
        <v>654</v>
      </c>
      <c r="C665" s="3" t="str">
        <f>IFERROR(__xludf.DUMMYFUNCTION("GOOGLETRANSLATE(B665,""id"",""en"")"),"['Disappointed', 'service', 'Indihome', 'slow', 'slow', 'hand', 'move', 'address',' week ',' AJU ',' PDA ',' contents', ' Data ',' Link ',' Install ',' Indihome ',' Confirmation ',' Komplen ',' For ',' Sales', 'Center', 'Technician', 'APK', 'Indihome', 'O"&amp;"ffice' , 'Solution', 'told', 'Wait', 'Install', 'Indihome', 'work', 'work', 'pending', ""]")</f>
        <v>['Disappointed', 'service', 'Indihome', 'slow', 'slow', 'hand', 'move', 'address',' week ',' AJU ',' PDA ',' contents', ' Data ',' Link ',' Install ',' Indihome ',' Confirmation ',' Komplen ',' For ',' Sales', 'Center', 'Technician', 'APK', 'Indihome', 'Office' , 'Solution', 'told', 'Wait', 'Install', 'Indihome', 'work', 'work', 'pending', "]</v>
      </c>
      <c r="D665" s="3">
        <v>2.0</v>
      </c>
    </row>
    <row r="666" ht="15.75" customHeight="1">
      <c r="A666" s="1">
        <v>723.0</v>
      </c>
      <c r="B666" s="3" t="s">
        <v>655</v>
      </c>
      <c r="C666" s="3" t="str">
        <f>IFERROR(__xludf.DUMMYFUNCTION("GOOGLETRANSLATE(B666,""id"",""en"")"),"['service', 'bad', 'people', 'really', 'internet', 'told', 'wait', 'until', 'week', 'until', 'lined', 'people', ' Pay ',' times']")</f>
        <v>['service', 'bad', 'people', 'really', 'internet', 'told', 'wait', 'until', 'week', 'until', 'lined', 'people', ' Pay ',' times']</v>
      </c>
      <c r="D666" s="3">
        <v>1.0</v>
      </c>
    </row>
    <row r="667" ht="15.75" customHeight="1">
      <c r="A667" s="1">
        <v>724.0</v>
      </c>
      <c r="B667" s="3" t="s">
        <v>656</v>
      </c>
      <c r="C667" s="3" t="str">
        <f>IFERROR(__xludf.DUMMYFUNCTION("GOOGLETRANSLATE(B667,""id"",""en"")"),"['process', 'easy', 'fast']")</f>
        <v>['process', 'easy', 'fast']</v>
      </c>
      <c r="D667" s="3">
        <v>5.0</v>
      </c>
    </row>
    <row r="668" ht="15.75" customHeight="1">
      <c r="A668" s="1">
        <v>725.0</v>
      </c>
      <c r="B668" s="3" t="s">
        <v>657</v>
      </c>
      <c r="C668" s="3" t="str">
        <f>IFERROR(__xludf.DUMMYFUNCTION("GOOGLETRANSLATE(B668,""id"",""en"")"),"['Level', 'Bugs', 'Fixing', 'Features', 'Easy', 'Guna', '']")</f>
        <v>['Level', 'Bugs', 'Fixing', 'Features', 'Easy', 'Guna', '']</v>
      </c>
      <c r="D668" s="3">
        <v>5.0</v>
      </c>
    </row>
    <row r="669" ht="15.75" customHeight="1">
      <c r="A669" s="1">
        <v>726.0</v>
      </c>
      <c r="B669" s="3" t="s">
        <v>658</v>
      </c>
      <c r="C669" s="3" t="str">
        <f>IFERROR(__xludf.DUMMYFUNCTION("GOOGLETRANSLATE(B669,""id"",""en"")"),"['Jingan', 'play', 'game', 'lag', 'stable']")</f>
        <v>['Jingan', 'play', 'game', 'lag', 'stable']</v>
      </c>
      <c r="D669" s="3">
        <v>1.0</v>
      </c>
    </row>
    <row r="670" ht="15.75" customHeight="1">
      <c r="A670" s="1">
        <v>727.0</v>
      </c>
      <c r="B670" s="3" t="s">
        <v>659</v>
      </c>
      <c r="C670" s="3" t="str">
        <f>IFERROR(__xludf.DUMMYFUNCTION("GOOGLETRANSLATE(B670,""id"",""en"")"),"['skrng', 'Indihone', 'Disturbs', ""]")</f>
        <v>['skrng', 'Indihone', 'Disturbs', "]</v>
      </c>
      <c r="D670" s="3">
        <v>3.0</v>
      </c>
    </row>
    <row r="671" ht="15.75" customHeight="1">
      <c r="A671" s="1">
        <v>728.0</v>
      </c>
      <c r="B671" s="3" t="s">
        <v>660</v>
      </c>
      <c r="C671" s="3" t="str">
        <f>IFERROR(__xludf.DUMMYFUNCTION("GOOGLETRANSLATE(B671,""id"",""en"")"),"['Lot', 'really', 'anjimmmmm', 'ngilan', 'net', 'aing', 'tournament', 'Lost', 'Anjim', 'watch', 'Golir', 'Nge', ' Game ',' asuuuue ',' mas', 'agus',' news', ""]")</f>
        <v>['Lot', 'really', 'anjimmmmm', 'ngilan', 'net', 'aing', 'tournament', 'Lost', 'Anjim', 'watch', 'Golir', 'Nge', ' Game ',' asuuuue ',' mas', 'agus',' news', "]</v>
      </c>
      <c r="D671" s="3">
        <v>1.0</v>
      </c>
    </row>
    <row r="672" ht="15.75" customHeight="1">
      <c r="A672" s="1">
        <v>729.0</v>
      </c>
      <c r="B672" s="3" t="s">
        <v>661</v>
      </c>
      <c r="C672" s="3" t="str">
        <f>IFERROR(__xludf.DUMMYFUNCTION("GOOGLETRANSLATE(B672,""id"",""en"")"),"['', 'Install', 'Indihome', 'task', 'dtng', 'ktng', 'check', 'net', 'skrng', 'blm', 'confirm', 'neighbor', 'pairs ',' Indihome ',' purpose ',' search ',' net ',' bgmn ',' ']")</f>
        <v>['', 'Install', 'Indihome', 'task', 'dtng', 'ktng', 'check', 'net', 'skrng', 'blm', 'confirm', 'neighbor', 'pairs ',' Indihome ',' purpose ',' search ',' net ',' bgmn ',' ']</v>
      </c>
      <c r="D672" s="3">
        <v>1.0</v>
      </c>
    </row>
    <row r="673" ht="15.75" customHeight="1">
      <c r="A673" s="1">
        <v>730.0</v>
      </c>
      <c r="B673" s="3" t="s">
        <v>662</v>
      </c>
      <c r="C673" s="3" t="str">
        <f>IFERROR(__xludf.DUMMYFUNCTION("GOOGLETRANSLATE(B673,""id"",""en"")"),"['Help', 'complain', 'Hold']")</f>
        <v>['Help', 'complain', 'Hold']</v>
      </c>
      <c r="D673" s="3">
        <v>5.0</v>
      </c>
    </row>
    <row r="674" ht="15.75" customHeight="1">
      <c r="A674" s="1">
        <v>732.0</v>
      </c>
      <c r="B674" s="3" t="s">
        <v>663</v>
      </c>
      <c r="C674" s="3" t="str">
        <f>IFERROR(__xludf.DUMMYFUNCTION("GOOGLETRANSLATE(B674,""id"",""en"")"),"['How', 'Open', 'Open', 'Please', 'Wait', 'Lamaaaaaaaaaaa', 'BGD', 'Century']")</f>
        <v>['How', 'Open', 'Open', 'Please', 'Wait', 'Lamaaaaaaaaaaa', 'BGD', 'Century']</v>
      </c>
      <c r="D674" s="3">
        <v>2.0</v>
      </c>
    </row>
    <row r="675" ht="15.75" customHeight="1">
      <c r="A675" s="1">
        <v>733.0</v>
      </c>
      <c r="B675" s="3" t="s">
        <v>664</v>
      </c>
      <c r="C675" s="3" t="str">
        <f>IFERROR(__xludf.DUMMYFUNCTION("GOOGLETRANSLATE(B675,""id"",""en"")"),"['', 'already', 'results', 'registration', 'gabisa', 'login', 'poor', '']")</f>
        <v>['', 'already', 'results', 'registration', 'gabisa', 'login', 'poor', '']</v>
      </c>
      <c r="D675" s="3">
        <v>1.0</v>
      </c>
    </row>
    <row r="676" ht="15.75" customHeight="1">
      <c r="A676" s="1">
        <v>734.0</v>
      </c>
      <c r="B676" s="3" t="s">
        <v>665</v>
      </c>
      <c r="C676" s="3" t="str">
        <f>IFERROR(__xludf.DUMMYFUNCTION("GOOGLETRANSLATE(B676,""id"",""en"")"),"['Nob']")</f>
        <v>['Nob']</v>
      </c>
      <c r="D676" s="3">
        <v>1.0</v>
      </c>
    </row>
    <row r="677" ht="15.75" customHeight="1">
      <c r="A677" s="1">
        <v>735.0</v>
      </c>
      <c r="B677" s="3" t="s">
        <v>666</v>
      </c>
      <c r="C677" s="3" t="str">
        <f>IFERROR(__xludf.DUMMYFUNCTION("GOOGLETRANSLATE(B677,""id"",""en"")"),"['min', 'times', 'serious', 'play', 'valorant', 'you', 'down', 'connection', 'Katin', 'noob']")</f>
        <v>['min', 'times', 'serious', 'play', 'valorant', 'you', 'down', 'connection', 'Katin', 'noob']</v>
      </c>
      <c r="D677" s="3">
        <v>1.0</v>
      </c>
    </row>
    <row r="678" ht="15.75" customHeight="1">
      <c r="A678" s="1">
        <v>736.0</v>
      </c>
      <c r="B678" s="3" t="s">
        <v>667</v>
      </c>
      <c r="C678" s="3" t="str">
        <f>IFERROR(__xludf.DUMMYFUNCTION("GOOGLETRANSLATE(B678,""id"",""en"")"),"['help']")</f>
        <v>['help']</v>
      </c>
      <c r="D678" s="3">
        <v>5.0</v>
      </c>
    </row>
    <row r="679" ht="15.75" customHeight="1">
      <c r="A679" s="1">
        <v>737.0</v>
      </c>
      <c r="B679" s="3" t="s">
        <v>668</v>
      </c>
      <c r="C679" s="3" t="str">
        <f>IFERROR(__xludf.DUMMYFUNCTION("GOOGLETRANSLATE(B679,""id"",""en"")"),"['Good', 'Adu', 'then', 'fast']")</f>
        <v>['Good', 'Adu', 'then', 'fast']</v>
      </c>
      <c r="D679" s="3">
        <v>5.0</v>
      </c>
    </row>
    <row r="680" ht="15.75" customHeight="1">
      <c r="A680" s="1">
        <v>738.0</v>
      </c>
      <c r="B680" s="3" t="s">
        <v>669</v>
      </c>
      <c r="C680" s="3" t="str">
        <f>IFERROR(__xludf.DUMMYFUNCTION("GOOGLETRANSLATE(B680,""id"",""en"")"),"['Restless', '']")</f>
        <v>['Restless', '']</v>
      </c>
      <c r="D680" s="3">
        <v>1.0</v>
      </c>
    </row>
    <row r="681" ht="15.75" customHeight="1">
      <c r="A681" s="1">
        <v>739.0</v>
      </c>
      <c r="B681" s="3" t="s">
        <v>670</v>
      </c>
      <c r="C681" s="3" t="str">
        <f>IFERROR(__xludf.DUMMYFUNCTION("GOOGLETRANSLATE(B681,""id"",""en"")"),"['Gedeg', 'Indihomne', 'already', 'Date', 'Until', 'No "",' Bener ',' Promise ',' Mulu ',' Date ',' Estimation ',' Clock ',' Afternoon ',' clock ',' clock ',' afternoon ',' tomorrow ',' backward ',' estimation ',' until ',' date ',' backward ',' estimatio"&amp;"n ',' date ',' date ' , 'Telfon', 'clock', 'effort', 'until', 'right', 'so', 'already', 'no', 'telephone', 'block', 'times',' tired ',' Kompain ',' I also ',' tired ',' complain ',' no ',' Bener ',' Sunday ']")</f>
        <v>['Gedeg', 'Indihomne', 'already', 'Date', 'Until', 'No ",' Bener ',' Promise ',' Mulu ',' Date ',' Estimation ',' Clock ',' Afternoon ',' clock ',' clock ',' afternoon ',' tomorrow ',' backward ',' estimation ',' until ',' date ',' backward ',' estimation ',' date ',' date ' , 'Telfon', 'clock', 'effort', 'until', 'right', 'so', 'already', 'no', 'telephone', 'block', 'times',' tired ',' Kompain ',' I also ',' tired ',' complain ',' no ',' Bener ',' Sunday ']</v>
      </c>
      <c r="D681" s="3">
        <v>1.0</v>
      </c>
    </row>
    <row r="682" ht="15.75" customHeight="1">
      <c r="A682" s="1">
        <v>740.0</v>
      </c>
      <c r="B682" s="3" t="s">
        <v>671</v>
      </c>
      <c r="C682" s="3" t="str">
        <f>IFERROR(__xludf.DUMMYFUNCTION("GOOGLETRANSLATE(B682,""id"",""en"")"),"['wifi', 'expensive', 'net', 'KB', 'situ', 'ngelair', '']")</f>
        <v>['wifi', 'expensive', 'net', 'KB', 'situ', 'ngelair', '']</v>
      </c>
      <c r="D682" s="3">
        <v>1.0</v>
      </c>
    </row>
    <row r="683" ht="15.75" customHeight="1">
      <c r="A683" s="1">
        <v>741.0</v>
      </c>
      <c r="B683" s="3" t="s">
        <v>672</v>
      </c>
      <c r="C683" s="3" t="str">
        <f>IFERROR(__xludf.DUMMYFUNCTION("GOOGLETRANSLATE(B683,""id"",""en"")"),"['Application', 'practical', 'checked', 'use', 'internet', 'tags', 'month', 'direct', 'application']")</f>
        <v>['Application', 'practical', 'checked', 'use', 'internet', 'tags', 'month', 'direct', 'application']</v>
      </c>
      <c r="D683" s="3">
        <v>5.0</v>
      </c>
    </row>
    <row r="684" ht="15.75" customHeight="1">
      <c r="A684" s="1">
        <v>742.0</v>
      </c>
      <c r="B684" s="3" t="s">
        <v>673</v>
      </c>
      <c r="C684" s="3" t="str">
        <f>IFERROR(__xludf.DUMMYFUNCTION("GOOGLETRANSLATE(B684,""id"",""en"")"),"['service', 'fast', 'numb']")</f>
        <v>['service', 'fast', 'numb']</v>
      </c>
      <c r="D684" s="3">
        <v>5.0</v>
      </c>
    </row>
    <row r="685" ht="15.75" customHeight="1">
      <c r="A685" s="1">
        <v>744.0</v>
      </c>
      <c r="B685" s="3" t="s">
        <v>674</v>
      </c>
      <c r="C685" s="3" t="str">
        <f>IFERROR(__xludf.DUMMYFUNCTION("GOOGLETRANSLATE(B685,""id"",""en"")"),"['ugly', 'really', 'application', 'easy', 'report', 'disturb', 'contents', 'tap', 'already', 'kayak', 'depcolate']")</f>
        <v>['ugly', 'really', 'application', 'easy', 'report', 'disturb', 'contents', 'tap', 'already', 'kayak', 'depcolate']</v>
      </c>
      <c r="D685" s="3">
        <v>1.0</v>
      </c>
    </row>
    <row r="686" ht="15.75" customHeight="1">
      <c r="A686" s="1">
        <v>745.0</v>
      </c>
      <c r="B686" s="3" t="s">
        <v>675</v>
      </c>
      <c r="C686" s="3" t="str">
        <f>IFERROR(__xludf.DUMMYFUNCTION("GOOGLETRANSLATE(B686,""id"",""en"")"),"['Help', 'see', 'use', 'quota', 'etc.']")</f>
        <v>['Help', 'see', 'use', 'quota', 'etc.']</v>
      </c>
      <c r="D686" s="3">
        <v>5.0</v>
      </c>
    </row>
    <row r="687" ht="15.75" customHeight="1">
      <c r="A687" s="1">
        <v>746.0</v>
      </c>
      <c r="B687" s="3" t="s">
        <v>676</v>
      </c>
      <c r="C687" s="3" t="str">
        <f>IFERROR(__xludf.DUMMYFUNCTION("GOOGLETRANSLATE(B687,""id"",""en"")"),"['wifi', 'function', 'report', 'good', 'chaotic']")</f>
        <v>['wifi', 'function', 'report', 'good', 'chaotic']</v>
      </c>
      <c r="D687" s="3">
        <v>1.0</v>
      </c>
    </row>
    <row r="688" ht="15.75" customHeight="1">
      <c r="A688" s="1">
        <v>747.0</v>
      </c>
      <c r="B688" s="3" t="s">
        <v>677</v>
      </c>
      <c r="C688" s="3" t="str">
        <f>IFERROR(__xludf.DUMMYFUNCTION("GOOGLETRANSLATE(B688,""id"",""en"")"),"['Layan', 'Subscribe', 'News']")</f>
        <v>['Layan', 'Subscribe', 'News']</v>
      </c>
      <c r="D688" s="3">
        <v>1.0</v>
      </c>
    </row>
    <row r="689" ht="15.75" customHeight="1">
      <c r="A689" s="1">
        <v>748.0</v>
      </c>
      <c r="B689" s="3" t="s">
        <v>678</v>
      </c>
      <c r="C689" s="3" t="str">
        <f>IFERROR(__xludf.DUMMYFUNCTION("GOOGLETRANSLATE(B689,""id"",""en"")"),"['Application', 'Help', 'Delete', 'Playstore', 'Sis', 'Connect', 'WiFi', 'hilarious']")</f>
        <v>['Application', 'Help', 'Delete', 'Playstore', 'Sis', 'Connect', 'WiFi', 'hilarious']</v>
      </c>
      <c r="D689" s="3">
        <v>1.0</v>
      </c>
    </row>
    <row r="690" ht="15.75" customHeight="1">
      <c r="A690" s="1">
        <v>749.0</v>
      </c>
      <c r="B690" s="3" t="s">
        <v>679</v>
      </c>
      <c r="C690" s="3" t="str">
        <f>IFERROR(__xludf.DUMMYFUNCTION("GOOGLETRANSLATE(B690,""id"",""en"")"),"['Good', 'trouble', 'slow', 'cook', 'uda', 'good', 'rotten', 'employee', 'lazy']")</f>
        <v>['Good', 'trouble', 'slow', 'cook', 'uda', 'good', 'rotten', 'employee', 'lazy']</v>
      </c>
      <c r="D690" s="3">
        <v>1.0</v>
      </c>
    </row>
    <row r="691" ht="15.75" customHeight="1">
      <c r="A691" s="1">
        <v>750.0</v>
      </c>
      <c r="B691" s="3" t="s">
        <v>680</v>
      </c>
      <c r="C691" s="3" t="str">
        <f>IFERROR(__xludf.DUMMYFUNCTION("GOOGLETRANSLATE(B691,""id"",""en"")"),"['Customs', 'package', 'expensive', 'subscribe', 'zzzzzzz']")</f>
        <v>['Customs', 'package', 'expensive', 'subscribe', 'zzzzzzz']</v>
      </c>
      <c r="D691" s="3">
        <v>1.0</v>
      </c>
    </row>
    <row r="692" ht="15.75" customHeight="1">
      <c r="A692" s="1">
        <v>751.0</v>
      </c>
      <c r="B692" s="3" t="s">
        <v>681</v>
      </c>
      <c r="C692" s="3" t="str">
        <f>IFERROR(__xludf.DUMMYFUNCTION("GOOGLETRANSLATE(B692,""id"",""en"")"),"['Application', 'Difficult', 'Life']")</f>
        <v>['Application', 'Difficult', 'Life']</v>
      </c>
      <c r="D692" s="3">
        <v>1.0</v>
      </c>
    </row>
    <row r="693" ht="15.75" customHeight="1">
      <c r="A693" s="1">
        <v>752.0</v>
      </c>
      <c r="B693" s="3" t="s">
        <v>682</v>
      </c>
      <c r="C693" s="3" t="str">
        <f>IFERROR(__xludf.DUMMYFUNCTION("GOOGLETRANSLATE(B693,""id"",""en"")"),"['Indihome', 'skrng', 'use', 'play', 'game', 'like', 'slow', ""]")</f>
        <v>['Indihome', 'skrng', 'use', 'play', 'game', 'like', 'slow', "]</v>
      </c>
      <c r="D693" s="3">
        <v>1.0</v>
      </c>
    </row>
    <row r="694" ht="15.75" customHeight="1">
      <c r="A694" s="1">
        <v>753.0</v>
      </c>
      <c r="B694" s="3" t="s">
        <v>683</v>
      </c>
      <c r="C694" s="3" t="str">
        <f>IFERROR(__xludf.DUMMYFUNCTION("GOOGLETRANSLATE(B694,""id"",""en"")"),"['Mantab']")</f>
        <v>['Mantab']</v>
      </c>
      <c r="D694" s="3">
        <v>5.0</v>
      </c>
    </row>
    <row r="695" ht="15.75" customHeight="1">
      <c r="A695" s="1">
        <v>754.0</v>
      </c>
      <c r="B695" s="3" t="s">
        <v>684</v>
      </c>
      <c r="C695" s="3" t="str">
        <f>IFERROR(__xludf.DUMMYFUNCTION("GOOGLETRANSLATE(B695,""id"",""en"")"),"['application', 'work', 'tags', 'function', 'contact', 'all-round', 'failed', 'failed', 'fail', 'information', 'hang', ""]")</f>
        <v>['application', 'work', 'tags', 'function', 'contact', 'all-round', 'failed', 'failed', 'fail', 'information', 'hang', "]</v>
      </c>
      <c r="D695" s="3">
        <v>1.0</v>
      </c>
    </row>
    <row r="696" ht="15.75" customHeight="1">
      <c r="A696" s="1">
        <v>755.0</v>
      </c>
      <c r="B696" s="3" t="s">
        <v>685</v>
      </c>
      <c r="C696" s="3" t="str">
        <f>IFERROR(__xludf.DUMMYFUNCTION("GOOGLETRANSLATE(B696,""id"",""en"")"),"['', 'dech']")</f>
        <v>['', 'dech']</v>
      </c>
      <c r="D696" s="3">
        <v>5.0</v>
      </c>
    </row>
    <row r="697" ht="15.75" customHeight="1">
      <c r="A697" s="1">
        <v>756.0</v>
      </c>
      <c r="B697" s="3" t="s">
        <v>686</v>
      </c>
      <c r="C697" s="3" t="str">
        <f>IFERROR(__xludf.DUMMYFUNCTION("GOOGLETRANSLATE(B697,""id"",""en"")"),"['skrang', 'net', 'jdi', 'disturbed', 'every time', 'lazy', 'nghbngi', 'then', 'bln', 'kblkang', 'okay', 'TPI', ' Skrranf ',' Duhh ',' Jdi ',' Ken ',' Unplug ',' Indihomen ']")</f>
        <v>['skrang', 'net', 'jdi', 'disturbed', 'every time', 'lazy', 'nghbngi', 'then', 'bln', 'kblkang', 'okay', 'TPI', ' Skrranf ',' Duhh ',' Jdi ',' Ken ',' Unplug ',' Indihomen ']</v>
      </c>
      <c r="D697" s="3">
        <v>1.0</v>
      </c>
    </row>
    <row r="698" ht="15.75" customHeight="1">
      <c r="A698" s="1">
        <v>757.0</v>
      </c>
      <c r="B698" s="3" t="s">
        <v>687</v>
      </c>
      <c r="C698" s="3" t="str">
        <f>IFERROR(__xludf.DUMMYFUNCTION("GOOGLETRANSLATE(B698,""id"",""en"")"),"['Ampo', 'Costs', 'Moon', 'wise', 'Indihome', 'intention', 'Tipu', 'poor']")</f>
        <v>['Ampo', 'Costs', 'Moon', 'wise', 'Indihome', 'intention', 'Tipu', 'poor']</v>
      </c>
      <c r="D698" s="3">
        <v>1.0</v>
      </c>
    </row>
    <row r="699" ht="15.75" customHeight="1">
      <c r="A699" s="1">
        <v>760.0</v>
      </c>
      <c r="B699" s="3" t="s">
        <v>688</v>
      </c>
      <c r="C699" s="3" t="str">
        <f>IFERROR(__xludf.DUMMYFUNCTION("GOOGLETRANSLATE(B699,""id"",""en"")"),"['Application', 'idiot', 'OTP', 'Gadadaet', 'get']")</f>
        <v>['Application', 'idiot', 'OTP', 'Gadadaet', 'get']</v>
      </c>
      <c r="D699" s="3">
        <v>1.0</v>
      </c>
    </row>
    <row r="700" ht="15.75" customHeight="1">
      <c r="A700" s="1">
        <v>761.0</v>
      </c>
      <c r="B700" s="3" t="s">
        <v>689</v>
      </c>
      <c r="C700" s="3" t="str">
        <f>IFERROR(__xludf.DUMMYFUNCTION("GOOGLETRANSLATE(B700,""id"",""en"")"),"['Tide', 'easy', 'response', 'fast', 'mantapp']")</f>
        <v>['Tide', 'easy', 'response', 'fast', 'mantapp']</v>
      </c>
      <c r="D700" s="3">
        <v>5.0</v>
      </c>
    </row>
    <row r="701" ht="15.75" customHeight="1">
      <c r="A701" s="1">
        <v>762.0</v>
      </c>
      <c r="B701" s="3" t="s">
        <v>690</v>
      </c>
      <c r="C701" s="3" t="str">
        <f>IFERROR(__xludf.DUMMYFUNCTION("GOOGLETRANSLATE(B701,""id"",""en"")"),"['number', 'Indihome', 'appears', 'code', '']")</f>
        <v>['number', 'Indihome', 'appears', 'code', '']</v>
      </c>
      <c r="D701" s="3">
        <v>5.0</v>
      </c>
    </row>
    <row r="702" ht="15.75" customHeight="1">
      <c r="A702" s="1">
        <v>763.0</v>
      </c>
      <c r="B702" s="3" t="s">
        <v>691</v>
      </c>
      <c r="C702" s="3" t="str">
        <f>IFERROR(__xludf.DUMMYFUNCTION("GOOGLETRANSLATE(B702,""id"",""en"")"),"['Senen', 'Subscribe']")</f>
        <v>['Senen', 'Subscribe']</v>
      </c>
      <c r="D702" s="3">
        <v>5.0</v>
      </c>
    </row>
    <row r="703" ht="15.75" customHeight="1">
      <c r="A703" s="1">
        <v>764.0</v>
      </c>
      <c r="B703" s="3" t="s">
        <v>692</v>
      </c>
      <c r="C703" s="3" t="str">
        <f>IFERROR(__xludf.DUMMYFUNCTION("GOOGLETRANSLATE(B703,""id"",""en"")"),"['Mantab', 'love', 'star', '']")</f>
        <v>['Mantab', 'love', 'star', '']</v>
      </c>
      <c r="D703" s="3">
        <v>5.0</v>
      </c>
    </row>
    <row r="704" ht="15.75" customHeight="1">
      <c r="A704" s="1">
        <v>765.0</v>
      </c>
      <c r="B704" s="3" t="s">
        <v>693</v>
      </c>
      <c r="C704" s="3" t="str">
        <f>IFERROR(__xludf.DUMMYFUNCTION("GOOGLETRANSLATE(B704,""id"",""en"")"),"['manteb', 'nik', 'features']")</f>
        <v>['manteb', 'nik', 'features']</v>
      </c>
      <c r="D704" s="3">
        <v>5.0</v>
      </c>
    </row>
    <row r="705" ht="15.75" customHeight="1">
      <c r="A705" s="1">
        <v>766.0</v>
      </c>
      <c r="B705" s="3" t="s">
        <v>694</v>
      </c>
      <c r="C705" s="3" t="str">
        <f>IFERROR(__xludf.DUMMYFUNCTION("GOOGLETRANSLATE(B705,""id"",""en"")"),"['easy', 'pay', 'tags', 'check', 'tags', 'check', 'use', 'indihome']")</f>
        <v>['easy', 'pay', 'tags', 'check', 'tags', 'check', 'use', 'indihome']</v>
      </c>
      <c r="D705" s="3">
        <v>5.0</v>
      </c>
    </row>
    <row r="706" ht="15.75" customHeight="1">
      <c r="A706" s="1">
        <v>767.0</v>
      </c>
      <c r="B706" s="3" t="s">
        <v>695</v>
      </c>
      <c r="C706" s="3" t="str">
        <f>IFERROR(__xludf.DUMMYFUNCTION("GOOGLETRANSLATE(B706,""id"",""en"")"),"['', 'home', 'activation', 'application', 'use', 'indihome']")</f>
        <v>['', 'home', 'activation', 'application', 'use', 'indihome']</v>
      </c>
      <c r="D706" s="3">
        <v>5.0</v>
      </c>
    </row>
    <row r="707" ht="15.75" customHeight="1">
      <c r="A707" s="1">
        <v>768.0</v>
      </c>
      <c r="B707" s="3" t="s">
        <v>696</v>
      </c>
      <c r="C707" s="3" t="str">
        <f>IFERROR(__xludf.DUMMYFUNCTION("GOOGLETRANSLATE(B707,""id"",""en"")"),"['easy', 'use', 'check']")</f>
        <v>['easy', 'use', 'check']</v>
      </c>
      <c r="D707" s="3">
        <v>5.0</v>
      </c>
    </row>
    <row r="708" ht="15.75" customHeight="1">
      <c r="A708" s="1">
        <v>769.0</v>
      </c>
      <c r="B708" s="3" t="s">
        <v>697</v>
      </c>
      <c r="C708" s="3" t="str">
        <f>IFERROR(__xludf.DUMMYFUNCTION("GOOGLETRANSLATE(B708,""id"",""en"")"),"['Cool', 'Easy', 'Activation', 'Guna', 'Indihome']")</f>
        <v>['Cool', 'Easy', 'Activation', 'Guna', 'Indihome']</v>
      </c>
      <c r="D708" s="3">
        <v>5.0</v>
      </c>
    </row>
    <row r="709" ht="15.75" customHeight="1">
      <c r="A709" s="1">
        <v>770.0</v>
      </c>
      <c r="B709" s="3" t="s">
        <v>698</v>
      </c>
      <c r="C709" s="3" t="str">
        <f>IFERROR(__xludf.DUMMYFUNCTION("GOOGLETRANSLATE(B709,""id"",""en"")"),"['Report', 'Direct', 'Good', '']")</f>
        <v>['Report', 'Direct', 'Good', '']</v>
      </c>
      <c r="D709" s="3">
        <v>5.0</v>
      </c>
    </row>
    <row r="710" ht="15.75" customHeight="1">
      <c r="A710" s="1">
        <v>771.0</v>
      </c>
      <c r="B710" s="3" t="s">
        <v>699</v>
      </c>
      <c r="C710" s="3" t="str">
        <f>IFERROR(__xludf.DUMMYFUNCTION("GOOGLETRANSLATE(B710,""id"",""en"")"),"['annoyed', 'no', 'watch', 'access',' internet ',' stay ',' forest ',' times', 'already', 'telephone', 'times',' times', ' Promise ',' Come ',' rich ',' gin ',' no ',' compensation ',' pay ',' month ',' nominal ',' annoyed ', ""]")</f>
        <v>['annoyed', 'no', 'watch', 'access',' internet ',' stay ',' forest ',' times', 'already', 'telephone', 'times',' times', ' Promise ',' Come ',' rich ',' gin ',' no ',' compensation ',' pay ',' month ',' nominal ',' annoyed ', "]</v>
      </c>
      <c r="D710" s="3">
        <v>3.0</v>
      </c>
    </row>
    <row r="711" ht="15.75" customHeight="1">
      <c r="A711" s="1">
        <v>772.0</v>
      </c>
      <c r="B711" s="3" t="s">
        <v>700</v>
      </c>
      <c r="C711" s="3" t="str">
        <f>IFERROR(__xludf.DUMMYFUNCTION("GOOGLETRANSLATE(B711,""id"",""en"")"),"['response', 'customer', 'service', 'wifi', 'obstacles', 'slow']")</f>
        <v>['response', 'customer', 'service', 'wifi', 'obstacles', 'slow']</v>
      </c>
      <c r="D711" s="3">
        <v>1.0</v>
      </c>
    </row>
    <row r="712" ht="15.75" customHeight="1">
      <c r="A712" s="1">
        <v>773.0</v>
      </c>
      <c r="B712" s="3" t="s">
        <v>701</v>
      </c>
      <c r="C712" s="3" t="str">
        <f>IFERROR(__xludf.DUMMYFUNCTION("GOOGLETRANSLATE(B712,""id"",""en"")"),"['application', 'Indihome', 'easy', 'principal', 'service', 'news',' disturbing ',' fight ',' upgrade ',' fast ',' internet ',' hopefully ',' success']")</f>
        <v>['application', 'Indihome', 'easy', 'principal', 'service', 'news',' disturbing ',' fight ',' upgrade ',' fast ',' internet ',' hopefully ',' success']</v>
      </c>
      <c r="D712" s="3">
        <v>5.0</v>
      </c>
    </row>
    <row r="713" ht="15.75" customHeight="1">
      <c r="A713" s="1">
        <v>774.0</v>
      </c>
      <c r="B713" s="3" t="s">
        <v>702</v>
      </c>
      <c r="C713" s="3" t="str">
        <f>IFERROR(__xludf.DUMMYFUNCTION("GOOGLETRANSLATE(B713,""id"",""en"")"),"['Recon', 'net', 'destroyed']")</f>
        <v>['Recon', 'net', 'destroyed']</v>
      </c>
      <c r="D713" s="3">
        <v>1.0</v>
      </c>
    </row>
    <row r="714" ht="15.75" customHeight="1">
      <c r="A714" s="1">
        <v>775.0</v>
      </c>
      <c r="B714" s="3" t="s">
        <v>703</v>
      </c>
      <c r="C714" s="3" t="str">
        <f>IFERROR(__xludf.DUMMYFUNCTION("GOOGLETRANSLATE(B714,""id"",""en"")"),"['bad']")</f>
        <v>['bad']</v>
      </c>
      <c r="D714" s="3">
        <v>1.0</v>
      </c>
    </row>
    <row r="715" ht="15.75" customHeight="1">
      <c r="A715" s="1">
        <v>776.0</v>
      </c>
      <c r="B715" s="3" t="s">
        <v>704</v>
      </c>
      <c r="C715" s="3" t="str">
        <f>IFERROR(__xludf.DUMMYFUNCTION("GOOGLETRANSLATE(B715,""id"",""en"")"),"['reliable', 'please', 'good', 'sometimes', 'confused', 'APK', 'check', 'accurate', 'blenk', 'info']")</f>
        <v>['reliable', 'please', 'good', 'sometimes', 'confused', 'APK', 'check', 'accurate', 'blenk', 'info']</v>
      </c>
      <c r="D715" s="3">
        <v>1.0</v>
      </c>
    </row>
    <row r="716" ht="15.75" customHeight="1">
      <c r="A716" s="1">
        <v>777.0</v>
      </c>
      <c r="B716" s="3" t="s">
        <v>705</v>
      </c>
      <c r="C716" s="3" t="str">
        <f>IFERROR(__xludf.DUMMYFUNCTION("GOOGLETRANSLATE(B716,""id"",""en"")"),"['Ngeleg', 'DANCOKK', 'Maen', 'Game', 'Gabisa', 'Taekkk', 'Agus', 'Indihom', 'Gamau', 'Benerin', 'Indihom', 'Taekk']")</f>
        <v>['Ngeleg', 'DANCOKK', 'Maen', 'Game', 'Gabisa', 'Taekkk', 'Agus', 'Indihom', 'Gamau', 'Benerin', 'Indihom', 'Taekk']</v>
      </c>
      <c r="D716" s="3">
        <v>1.0</v>
      </c>
    </row>
    <row r="717" ht="15.75" customHeight="1">
      <c r="A717" s="1">
        <v>778.0</v>
      </c>
      <c r="B717" s="3" t="s">
        <v>706</v>
      </c>
      <c r="C717" s="3" t="str">
        <f>IFERROR(__xludf.DUMMYFUNCTION("GOOGLETRANSLATE(B717,""id"",""en"")"),"['Bayr']")</f>
        <v>['Bayr']</v>
      </c>
      <c r="D717" s="3">
        <v>3.0</v>
      </c>
    </row>
    <row r="718" ht="15.75" customHeight="1">
      <c r="A718" s="1">
        <v>779.0</v>
      </c>
      <c r="B718" s="3" t="s">
        <v>707</v>
      </c>
      <c r="C718" s="3" t="str">
        <f>IFERROR(__xludf.DUMMYFUNCTION("GOOGLETRANSLATE(B718,""id"",""en"")"),"['help', '']")</f>
        <v>['help', '']</v>
      </c>
      <c r="D718" s="3">
        <v>5.0</v>
      </c>
    </row>
    <row r="719" ht="15.75" customHeight="1">
      <c r="A719" s="1">
        <v>780.0</v>
      </c>
      <c r="B719" s="3" t="s">
        <v>708</v>
      </c>
      <c r="C719" s="3" t="str">
        <f>IFERROR(__xludf.DUMMYFUNCTION("GOOGLETRANSLATE(B719,""id"",""en"")"),"['Net', 'Lot', 'Uda', 'Subscribe', 'Servise', 'Good', 'Pay', 'Speedy', 'Parahhhhhh']")</f>
        <v>['Net', 'Lot', 'Uda', 'Subscribe', 'Servise', 'Good', 'Pay', 'Speedy', 'Parahhhhhh']</v>
      </c>
      <c r="D719" s="3">
        <v>1.0</v>
      </c>
    </row>
    <row r="720" ht="15.75" customHeight="1">
      <c r="A720" s="1">
        <v>782.0</v>
      </c>
      <c r="B720" s="3" t="s">
        <v>709</v>
      </c>
      <c r="C720" s="3" t="str">
        <f>IFERROR(__xludf.DUMMYFUNCTION("GOOGLETRANSLATE(B720,""id"",""en"")"),"['Golir', 'Nyari', 'subscribe', 'sweet', 'mouth', 'all', 'golir', 'slow', 'response', 'less',' technician ',' gmna ',' Pdhal ',' Technicians', 'Indihome', 'Ready', 'Mulu', 'DPN', 'Complex']")</f>
        <v>['Golir', 'Nyari', 'subscribe', 'sweet', 'mouth', 'all', 'golir', 'slow', 'response', 'less',' technician ',' gmna ',' Pdhal ',' Technicians', 'Indihome', 'Ready', 'Mulu', 'DPN', 'Complex']</v>
      </c>
      <c r="D720" s="3">
        <v>1.0</v>
      </c>
    </row>
    <row r="721" ht="15.75" customHeight="1">
      <c r="A721" s="1">
        <v>783.0</v>
      </c>
      <c r="B721" s="3" t="s">
        <v>710</v>
      </c>
      <c r="C721" s="3" t="str">
        <f>IFERROR(__xludf.DUMMYFUNCTION("GOOGLETRANSLATE(B721,""id"",""en"")"),"['min', 'list', 'indihome', 'car', 'use', 'use', 'data', 'card', 'day', 'email', 'enter', 'TTG', ' ',' Indihome ',' story ',' how ',' rest ',' diwarkop ',' use ',' wifi ',' warkop ',' mhn ', ""]")</f>
        <v>['min', 'list', 'indihome', 'car', 'use', 'use', 'data', 'card', 'day', 'email', 'enter', 'TTG', ' ',' Indihome ',' story ',' how ',' rest ',' diwarkop ',' use ',' wifi ',' warkop ',' mhn ', "]</v>
      </c>
      <c r="D721" s="3">
        <v>1.0</v>
      </c>
    </row>
    <row r="722" ht="15.75" customHeight="1">
      <c r="A722" s="1">
        <v>784.0</v>
      </c>
      <c r="B722" s="3" t="s">
        <v>711</v>
      </c>
      <c r="C722" s="3" t="str">
        <f>IFERROR(__xludf.DUMMYFUNCTION("GOOGLETRANSLATE(B722,""id"",""en"")"),"['already', 'good', 'appears', 'app', 'bug', 'bug', 'total', 'use', 'internet', 'read', 'tetep', 'GB']")</f>
        <v>['already', 'good', 'appears', 'app', 'bug', 'bug', 'total', 'use', 'internet', 'read', 'tetep', 'GB']</v>
      </c>
      <c r="D722" s="3">
        <v>3.0</v>
      </c>
    </row>
    <row r="723" ht="15.75" customHeight="1">
      <c r="A723" s="1">
        <v>785.0</v>
      </c>
      <c r="B723" s="3" t="s">
        <v>712</v>
      </c>
      <c r="C723" s="3" t="str">
        <f>IFERROR(__xludf.DUMMYFUNCTION("GOOGLETRANSLATE(B723,""id"",""en"")"),"['Login', 'Daddy', 'Address',' Email ',' Change ',' As', 'Say', 'Register', 'Sync', 'Email', 'Email', ' Sync ',' people ']")</f>
        <v>['Login', 'Daddy', 'Address',' Email ',' Change ',' As', 'Say', 'Register', 'Sync', 'Email', 'Email', ' Sync ',' people ']</v>
      </c>
      <c r="D723" s="3">
        <v>1.0</v>
      </c>
    </row>
    <row r="724" ht="15.75" customHeight="1">
      <c r="A724" s="1">
        <v>786.0</v>
      </c>
      <c r="B724" s="3" t="s">
        <v>713</v>
      </c>
      <c r="C724" s="3" t="str">
        <f>IFERROR(__xludf.DUMMYFUNCTION("GOOGLETRANSLATE(B724,""id"",""en"")"),"['Login', 'difficult', 'Try', 'reset', 'reset', 'help', 'indihome']")</f>
        <v>['Login', 'difficult', 'Try', 'reset', 'reset', 'help', 'indihome']</v>
      </c>
      <c r="D724" s="3">
        <v>1.0</v>
      </c>
    </row>
    <row r="725" ht="15.75" customHeight="1">
      <c r="A725" s="1">
        <v>787.0</v>
      </c>
      <c r="B725" s="3" t="s">
        <v>714</v>
      </c>
      <c r="C725" s="3" t="str">
        <f>IFERROR(__xludf.DUMMYFUNCTION("GOOGLETRANSLATE(B725,""id"",""en"")"),"['easy', 'access']")</f>
        <v>['easy', 'access']</v>
      </c>
      <c r="D725" s="3">
        <v>5.0</v>
      </c>
    </row>
    <row r="726" ht="15.75" customHeight="1">
      <c r="A726" s="1">
        <v>788.0</v>
      </c>
      <c r="B726" s="3" t="s">
        <v>715</v>
      </c>
      <c r="C726" s="3" t="str">
        <f>IFERROR(__xludf.DUMMYFUNCTION("GOOGLETRANSLATE(B726,""id"",""en"")"),"['alternating', 'TLP', 'operator', 'telkom', 'replied', 'disturbing', 'mass',' disturbing ',' mass', 'clock', 'clock', 'clock', ' Morning ',' INDIHOME ',' Life ',' Disturbs', 'Neighbors',' Life ',' WiFi ',' Indihome ',' Check ',' Ter ',' Pole ',' Box ',' "&amp;"Black ' , 'cable', 'broke', 'TLP', 'operator', 'msh', 'answer', 'msh', 'disturbing', 'mass',' kayak ',' communication ',' telkom ',' Bengkulu ',' center ']")</f>
        <v>['alternating', 'TLP', 'operator', 'telkom', 'replied', 'disturbing', 'mass',' disturbing ',' mass', 'clock', 'clock', 'clock', ' Morning ',' INDIHOME ',' Life ',' Disturbs', 'Neighbors',' Life ',' WiFi ',' Indihome ',' Check ',' Ter ',' Pole ',' Box ',' Black ' , 'cable', 'broke', 'TLP', 'operator', 'msh', 'answer', 'msh', 'disturbing', 'mass',' kayak ',' communication ',' telkom ',' Bengkulu ',' center ']</v>
      </c>
      <c r="D726" s="3">
        <v>1.0</v>
      </c>
    </row>
    <row r="727" ht="15.75" customHeight="1">
      <c r="A727" s="1">
        <v>789.0</v>
      </c>
      <c r="B727" s="3" t="s">
        <v>716</v>
      </c>
      <c r="C727" s="3" t="str">
        <f>IFERROR(__xludf.DUMMYFUNCTION("GOOGLETRANSLATE(B727,""id"",""en"")"),"['Good', 'Kalaubada', 'Notification', 'Capital', 'Cepet', 'Mustaining', 'Golir', 'Deer', 'Slow', 'Response']")</f>
        <v>['Good', 'Kalaubada', 'Notification', 'Capital', 'Cepet', 'Mustaining', 'Golir', 'Deer', 'Slow', 'Response']</v>
      </c>
      <c r="D727" s="3">
        <v>5.0</v>
      </c>
    </row>
    <row r="728" ht="15.75" customHeight="1">
      <c r="A728" s="1">
        <v>790.0</v>
      </c>
      <c r="B728" s="3" t="s">
        <v>717</v>
      </c>
      <c r="C728" s="3" t="str">
        <f>IFERROR(__xludf.DUMMYFUNCTION("GOOGLETRANSLATE(B728,""id"",""en"")"),"['Enter', 'Disappointed', 'APP']")</f>
        <v>['Enter', 'Disappointed', 'APP']</v>
      </c>
      <c r="D728" s="3">
        <v>1.0</v>
      </c>
    </row>
    <row r="729" ht="15.75" customHeight="1">
      <c r="A729" s="1">
        <v>791.0</v>
      </c>
      <c r="B729" s="3" t="s">
        <v>718</v>
      </c>
      <c r="C729" s="3" t="str">
        <f>IFERROR(__xludf.DUMMYFUNCTION("GOOGLETRANSLATE(B729,""id"",""en"")"),"['sipppp']")</f>
        <v>['sipppp']</v>
      </c>
      <c r="D729" s="3">
        <v>5.0</v>
      </c>
    </row>
    <row r="730" ht="15.75" customHeight="1">
      <c r="A730" s="1">
        <v>792.0</v>
      </c>
      <c r="B730" s="3" t="s">
        <v>719</v>
      </c>
      <c r="C730" s="3" t="str">
        <f>IFERROR(__xludf.DUMMYFUNCTION("GOOGLETRANSLATE(B730,""id"",""en"")"),"['Please', 'Indihome', 'Application', 'Login', 'reset', 'Mulu']")</f>
        <v>['Please', 'Indihome', 'Application', 'Login', 'reset', 'Mulu']</v>
      </c>
      <c r="D730" s="3">
        <v>1.0</v>
      </c>
    </row>
    <row r="731" ht="15.75" customHeight="1">
      <c r="A731" s="1">
        <v>793.0</v>
      </c>
      <c r="B731" s="3" t="s">
        <v>720</v>
      </c>
      <c r="C731" s="3" t="str">
        <f>IFERROR(__xludf.DUMMYFUNCTION("GOOGLETRANSLATE(B731,""id"",""en"")"),"['Destroyed', 'nets', 'disturbing', 'continued', 'report', 'gnggguan', 'turn', 'pearl', 'waste', 'pulse']")</f>
        <v>['Destroyed', 'nets', 'disturbing', 'continued', 'report', 'gnggguan', 'turn', 'pearl', 'waste', 'pulse']</v>
      </c>
      <c r="D731" s="3">
        <v>1.0</v>
      </c>
    </row>
    <row r="732" ht="15.75" customHeight="1">
      <c r="A732" s="1">
        <v>794.0</v>
      </c>
      <c r="B732" s="3" t="s">
        <v>721</v>
      </c>
      <c r="C732" s="3" t="str">
        <f>IFERROR(__xludf.DUMMYFUNCTION("GOOGLETRANSLATE(B732,""id"",""en"")"),"['Okkk']")</f>
        <v>['Okkk']</v>
      </c>
      <c r="D732" s="3">
        <v>5.0</v>
      </c>
    </row>
    <row r="733" ht="15.75" customHeight="1">
      <c r="A733" s="1">
        <v>795.0</v>
      </c>
      <c r="B733" s="3" t="s">
        <v>722</v>
      </c>
      <c r="C733" s="3" t="str">
        <f>IFERROR(__xludf.DUMMYFUNCTION("GOOGLETRANSLATE(B733,""id"",""en"")"),"['Indihome', 'here', 'lag', 'pay', 'already', 'upgrade', 'Mbps', 'no', 'response', '']")</f>
        <v>['Indihome', 'here', 'lag', 'pay', 'already', 'upgrade', 'Mbps', 'no', 'response', '']</v>
      </c>
      <c r="D733" s="3">
        <v>2.0</v>
      </c>
    </row>
    <row r="734" ht="15.75" customHeight="1">
      <c r="A734" s="1">
        <v>796.0</v>
      </c>
      <c r="B734" s="3" t="s">
        <v>723</v>
      </c>
      <c r="C734" s="3" t="str">
        <f>IFERROR(__xludf.DUMMYFUNCTION("GOOGLETRANSLATE(B734,""id"",""en"")"),"['deposits', 'liquid', 'use', 'Tungg', '']")</f>
        <v>['deposits', 'liquid', 'use', 'Tungg', '']</v>
      </c>
      <c r="D734" s="3">
        <v>1.0</v>
      </c>
    </row>
    <row r="735" ht="15.75" customHeight="1">
      <c r="A735" s="1">
        <v>797.0</v>
      </c>
      <c r="B735" s="3" t="s">
        <v>724</v>
      </c>
      <c r="C735" s="3" t="str">
        <f>IFERROR(__xludf.DUMMYFUNCTION("GOOGLETRANSLATE(B735,""id"",""en"")"),"['Mhn', 'update', 'boss', 'use', 'ngeta', ""]")</f>
        <v>['Mhn', 'update', 'boss', 'use', 'ngeta', "]</v>
      </c>
      <c r="D735" s="3">
        <v>1.0</v>
      </c>
    </row>
    <row r="736" ht="15.75" customHeight="1">
      <c r="A736" s="1">
        <v>798.0</v>
      </c>
      <c r="B736" s="3" t="s">
        <v>725</v>
      </c>
      <c r="C736" s="3" t="str">
        <f>IFERROR(__xludf.DUMMYFUNCTION("GOOGLETRANSLATE(B736,""id"",""en"")"),"['Tide', 'told', 'Money', 'Deposit', 'Gercep', 'hope', 'wifi', 'home', 'Wait', 'news',' technician ',' Dateng ',' aje ',' Wait ',' Wait ',' News', 'Happy', 'Laen', 'Moon', 'Technician', 'Dateng', 'Dateng', 'once', 'news',' slot ' , 'full', 'told', 'Wait',"&amp;" 'yaudah', 'ber', 'century', 'cancel', 'app', 'money', 'kaga', 'budug', 'already', ' year ',' list ',' darling ',' really ',' class', 'indihome', 'ngunuku', 'net', 'fiber', 'wkwkland']")</f>
        <v>['Tide', 'told', 'Money', 'Deposit', 'Gercep', 'hope', 'wifi', 'home', 'Wait', 'news',' technician ',' Dateng ',' aje ',' Wait ',' Wait ',' News', 'Happy', 'Laen', 'Moon', 'Technician', 'Dateng', 'Dateng', 'once', 'news',' slot ' , 'full', 'told', 'Wait', 'yaudah', 'ber', 'century', 'cancel', 'app', 'money', 'kaga', 'budug', 'already', ' year ',' list ',' darling ',' really ',' class', 'indihome', 'ngunuku', 'net', 'fiber', 'wkwkland']</v>
      </c>
      <c r="D736" s="3">
        <v>1.0</v>
      </c>
    </row>
    <row r="737" ht="15.75" customHeight="1">
      <c r="A737" s="1">
        <v>799.0</v>
      </c>
      <c r="B737" s="3" t="s">
        <v>726</v>
      </c>
      <c r="C737" s="3" t="str">
        <f>IFERROR(__xludf.DUMMYFUNCTION("GOOGLETRANSLATE(B737,""id"",""en"")"),"['service', 'bad', 'slow', 'people', 'wait', 'day']")</f>
        <v>['service', 'bad', 'slow', 'people', 'wait', 'day']</v>
      </c>
      <c r="D737" s="3">
        <v>1.0</v>
      </c>
    </row>
    <row r="738" ht="15.75" customHeight="1">
      <c r="A738" s="1">
        <v>801.0</v>
      </c>
      <c r="B738" s="3" t="s">
        <v>727</v>
      </c>
      <c r="C738" s="3" t="str">
        <f>IFERROR(__xludf.DUMMYFUNCTION("GOOGLETRANSLATE(B738,""id"",""en"")"),"['Sangaat', 'help', 'mantaaap']")</f>
        <v>['Sangaat', 'help', 'mantaaap']</v>
      </c>
      <c r="D738" s="3">
        <v>5.0</v>
      </c>
    </row>
    <row r="739" ht="15.75" customHeight="1">
      <c r="A739" s="1">
        <v>802.0</v>
      </c>
      <c r="B739" s="3" t="s">
        <v>728</v>
      </c>
      <c r="C739" s="3" t="str">
        <f>IFERROR(__xludf.DUMMYFUNCTION("GOOGLETRANSLATE(B739,""id"",""en"")"),"['times',' times', 'TLF', 'date', 'December', 'paid out', 'unplug', 'application', 'device', 'response', 'finished', 'money', ' refund ',' deposit ',' back ',' krja ',' please ',' wait ',' pulse ',' abis', 'money', 'guarantee', 'smpe', 'transfer', 'applic"&amp;"ation' , 'Mobile', 'tags', 'UDH', 'LUNAS', 'Disappointed', '']")</f>
        <v>['times',' times', 'TLF', 'date', 'December', 'paid out', 'unplug', 'application', 'device', 'response', 'finished', 'money', ' refund ',' deposit ',' back ',' krja ',' please ',' wait ',' pulse ',' abis', 'money', 'guarantee', 'smpe', 'transfer', 'application' , 'Mobile', 'tags', 'UDH', 'LUNAS', 'Disappointed', '']</v>
      </c>
      <c r="D739" s="3">
        <v>1.0</v>
      </c>
    </row>
    <row r="740" ht="15.75" customHeight="1">
      <c r="A740" s="1">
        <v>803.0</v>
      </c>
      <c r="B740" s="3" t="s">
        <v>729</v>
      </c>
      <c r="C740" s="3" t="str">
        <f>IFERROR(__xludf.DUMMYFUNCTION("GOOGLETRANSLATE(B740,""id"",""en"")"),"['Details', 'use', 'month', 'use', 'brp', 'already', 'limit']")</f>
        <v>['Details', 'use', 'month', 'use', 'brp', 'already', 'limit']</v>
      </c>
      <c r="D740" s="3">
        <v>2.0</v>
      </c>
    </row>
    <row r="741" ht="15.75" customHeight="1">
      <c r="A741" s="1">
        <v>804.0</v>
      </c>
      <c r="B741" s="3" t="s">
        <v>730</v>
      </c>
      <c r="C741" s="3" t="str">
        <f>IFERROR(__xludf.DUMMYFUNCTION("GOOGLETRANSLATE(B741,""id"",""en"")"),"['Please', 'Tasks',' Telkom ',' Indihome ',' Village ',' Paras', 'Wetan', 'North', 'sub-district', 'Tegal', 'Siwalan', 'Please', ' wake up ',' net ',' wifi ',' problem ',' masang ',' indihome ',' home ',' net ',' trimakasih ']")</f>
        <v>['Please', 'Tasks',' Telkom ',' Indihome ',' Village ',' Paras', 'Wetan', 'North', 'sub-district', 'Tegal', 'Siwalan', 'Please', ' wake up ',' net ',' wifi ',' problem ',' masang ',' indihome ',' home ',' net ',' trimakasih ']</v>
      </c>
      <c r="D741" s="3">
        <v>1.0</v>
      </c>
    </row>
    <row r="742" ht="15.75" customHeight="1">
      <c r="A742" s="1">
        <v>805.0</v>
      </c>
      <c r="B742" s="3" t="s">
        <v>731</v>
      </c>
      <c r="C742" s="3" t="str">
        <f>IFERROR(__xludf.DUMMYFUNCTION("GOOGLETRANSLATE(B742,""id"",""en"")"),"['complaus',' finished ',' clock ',' defecate ',' number ',' ticket ',' complained ',' im ',' please ',' responded ',' severe ',' indihome ',' giirahan ',' tags', 'enthusiasm', 'golir', 'complained', 'subscribe', 'melempem']")</f>
        <v>['complaus',' finished ',' clock ',' defecate ',' number ',' ticket ',' complained ',' im ',' please ',' responded ',' severe ',' indihome ',' giirahan ',' tags', 'enthusiasm', 'golir', 'complained', 'subscribe', 'melempem']</v>
      </c>
      <c r="D742" s="3">
        <v>1.0</v>
      </c>
    </row>
    <row r="743" ht="15.75" customHeight="1">
      <c r="A743" s="1">
        <v>806.0</v>
      </c>
      <c r="B743" s="3" t="s">
        <v>732</v>
      </c>
      <c r="C743" s="3" t="str">
        <f>IFERROR(__xludf.DUMMYFUNCTION("GOOGLETRANSLATE(B743,""id"",""en"")"),"['Take', 'package', 'Mbps', 'month', 'yesterday', 'according to', 'procedure', 'promise', 'emang', 'added', 'cost', 'please' ']")</f>
        <v>['Take', 'package', 'Mbps', 'month', 'yesterday', 'according to', 'procedure', 'promise', 'emang', 'added', 'cost', 'please' ']</v>
      </c>
      <c r="D743" s="3">
        <v>1.0</v>
      </c>
    </row>
    <row r="744" ht="15.75" customHeight="1">
      <c r="A744" s="1">
        <v>807.0</v>
      </c>
      <c r="B744" s="3" t="s">
        <v>733</v>
      </c>
      <c r="C744" s="3" t="str">
        <f>IFERROR(__xludf.DUMMYFUNCTION("GOOGLETRANSLATE(B744,""id"",""en"")"),"['Equek', 'marketer', 'internet', 'UDH', 'update']")</f>
        <v>['Equek', 'marketer', 'internet', 'UDH', 'update']</v>
      </c>
      <c r="D744" s="3">
        <v>4.0</v>
      </c>
    </row>
    <row r="745" ht="15.75" customHeight="1">
      <c r="A745" s="1">
        <v>808.0</v>
      </c>
      <c r="B745" s="3" t="s">
        <v>734</v>
      </c>
      <c r="C745" s="3" t="str">
        <f>IFERROR(__xludf.DUMMYFUNCTION("GOOGLETRANSLATE(B745,""id"",""en"")"),"['account', 'list', 'try', 'login', 'failed', 'Alas',' OTP ',' Kali ',' send ',' times', 'Please', 'good', ' Login ',' trs', 'pairs',' difficult ',' ']")</f>
        <v>['account', 'list', 'try', 'login', 'failed', 'Alas',' OTP ',' Kali ',' send ',' times', 'Please', 'good', ' Login ',' trs', 'pairs',' difficult ',' ']</v>
      </c>
      <c r="D745" s="3">
        <v>2.0</v>
      </c>
    </row>
    <row r="746" ht="15.75" customHeight="1">
      <c r="A746" s="1">
        <v>809.0</v>
      </c>
      <c r="B746" s="3" t="s">
        <v>735</v>
      </c>
      <c r="C746" s="3" t="str">
        <f>IFERROR(__xludf.DUMMYFUNCTION("GOOGLETRANSLATE(B746,""id"",""en"")"),"['STB', 'replace', 'zte', 'menu', 'main', 'watch', 'demand', 'restart', ""]")</f>
        <v>['STB', 'replace', 'zte', 'menu', 'main', 'watch', 'demand', 'restart', "]</v>
      </c>
      <c r="D746" s="3">
        <v>3.0</v>
      </c>
    </row>
    <row r="747" ht="15.75" customHeight="1">
      <c r="A747" s="1">
        <v>810.0</v>
      </c>
      <c r="B747" s="3" t="s">
        <v>736</v>
      </c>
      <c r="C747" s="3" t="str">
        <f>IFERROR(__xludf.DUMMYFUNCTION("GOOGLETRANSLATE(B747,""id"",""en"")"),"['Application', 'screen', 'white', 'access']")</f>
        <v>['Application', 'screen', 'white', 'access']</v>
      </c>
      <c r="D747" s="3">
        <v>1.0</v>
      </c>
    </row>
    <row r="748" ht="15.75" customHeight="1">
      <c r="A748" s="1">
        <v>811.0</v>
      </c>
      <c r="B748" s="3" t="s">
        <v>737</v>
      </c>
      <c r="C748" s="3" t="str">
        <f>IFERROR(__xludf.DUMMYFUNCTION("GOOGLETRANSLATE(B748,""id"",""en"")"),"['Indihome', 'Internet', 'function']")</f>
        <v>['Indihome', 'Internet', 'function']</v>
      </c>
      <c r="D748" s="3">
        <v>4.0</v>
      </c>
    </row>
    <row r="749" ht="15.75" customHeight="1">
      <c r="A749" s="1">
        <v>812.0</v>
      </c>
      <c r="B749" s="3" t="s">
        <v>738</v>
      </c>
      <c r="C749" s="3" t="str">
        <f>IFERROR(__xludf.DUMMYFUNCTION("GOOGLETRANSLATE(B749,""id"",""en"")"),"['application', 'heavy', 'lot', 'refresh', 'skrng', 'login', 'contact', 'indihome', 'jga', 'tetep', '']")</f>
        <v>['application', 'heavy', 'lot', 'refresh', 'skrng', 'login', 'contact', 'indihome', 'jga', 'tetep', '']</v>
      </c>
      <c r="D749" s="3">
        <v>1.0</v>
      </c>
    </row>
    <row r="750" ht="15.75" customHeight="1">
      <c r="A750" s="1">
        <v>813.0</v>
      </c>
      <c r="B750" s="3" t="s">
        <v>739</v>
      </c>
      <c r="C750" s="3" t="str">
        <f>IFERROR(__xludf.DUMMYFUNCTION("GOOGLETRANSLATE(B750,""id"",""en"")"),"['Delete', 'cache', 'reset', 'times',' sya ',' uninstall ',' then ',' download ',' reset ',' ngebug ',' screen ',' white ',' how']")</f>
        <v>['Delete', 'cache', 'reset', 'times',' sya ',' uninstall ',' then ',' download ',' reset ',' ngebug ',' screen ',' white ',' how']</v>
      </c>
      <c r="D750" s="3">
        <v>1.0</v>
      </c>
    </row>
    <row r="751" ht="15.75" customHeight="1">
      <c r="A751" s="1">
        <v>814.0</v>
      </c>
      <c r="B751" s="3" t="s">
        <v>740</v>
      </c>
      <c r="C751" s="3" t="str">
        <f>IFERROR(__xludf.DUMMYFUNCTION("GOOGLETRANSLATE(B751,""id"",""en"")"),"['Stupid', 'Provider']")</f>
        <v>['Stupid', 'Provider']</v>
      </c>
      <c r="D751" s="3">
        <v>1.0</v>
      </c>
    </row>
    <row r="752" ht="15.75" customHeight="1">
      <c r="A752" s="1">
        <v>815.0</v>
      </c>
      <c r="B752" s="3" t="s">
        <v>741</v>
      </c>
      <c r="C752" s="3" t="str">
        <f>IFERROR(__xludf.DUMMYFUNCTION("GOOGLETRANSLATE(B752,""id"",""en"")"),"['Sya', 'enter', 'NMR', 'Indihome', 'failed', 'Sya', 'Download', 'number']")</f>
        <v>['Sya', 'enter', 'NMR', 'Indihome', 'failed', 'Sya', 'Download', 'number']</v>
      </c>
      <c r="D752" s="3">
        <v>2.0</v>
      </c>
    </row>
    <row r="753" ht="15.75" customHeight="1">
      <c r="A753" s="1">
        <v>816.0</v>
      </c>
      <c r="B753" s="3" t="s">
        <v>742</v>
      </c>
      <c r="C753" s="3" t="str">
        <f>IFERROR(__xludf.DUMMYFUNCTION("GOOGLETRANSLATE(B753,""id"",""en"")"),"['', 'login', 'failed', 'login', 'website', 'indihome']")</f>
        <v>['', 'login', 'failed', 'login', 'website', 'indihome']</v>
      </c>
      <c r="D753" s="3">
        <v>5.0</v>
      </c>
    </row>
    <row r="754" ht="15.75" customHeight="1">
      <c r="A754" s="1">
        <v>817.0</v>
      </c>
      <c r="B754" s="3" t="s">
        <v>531</v>
      </c>
      <c r="C754" s="3" t="str">
        <f>IFERROR(__xludf.DUMMYFUNCTION("GOOGLETRANSLATE(B754,""id"",""en"")"),"['lag']")</f>
        <v>['lag']</v>
      </c>
      <c r="D754" s="3">
        <v>1.0</v>
      </c>
    </row>
    <row r="755" ht="15.75" customHeight="1">
      <c r="A755" s="1">
        <v>818.0</v>
      </c>
      <c r="B755" s="3" t="s">
        <v>743</v>
      </c>
      <c r="C755" s="3" t="str">
        <f>IFERROR(__xludf.DUMMYFUNCTION("GOOGLETRANSLATE(B755,""id"",""en"")"),"['Steady', 'Success']")</f>
        <v>['Steady', 'Success']</v>
      </c>
      <c r="D755" s="3">
        <v>5.0</v>
      </c>
    </row>
    <row r="756" ht="15.75" customHeight="1">
      <c r="A756" s="1">
        <v>819.0</v>
      </c>
      <c r="B756" s="3" t="s">
        <v>744</v>
      </c>
      <c r="C756" s="3" t="str">
        <f>IFERROR(__xludf.DUMMYFUNCTION("GOOGLETRANSLATE(B756,""id"",""en"")"),"['Mantap', 'Success', 'Minn', '']")</f>
        <v>['Mantap', 'Success', 'Minn', '']</v>
      </c>
      <c r="D756" s="3">
        <v>5.0</v>
      </c>
    </row>
    <row r="757" ht="15.75" customHeight="1">
      <c r="A757" s="1">
        <v>820.0</v>
      </c>
      <c r="B757" s="3" t="s">
        <v>745</v>
      </c>
      <c r="C757" s="3" t="str">
        <f>IFERROR(__xludf.DUMMYFUNCTION("GOOGLETRANSLATE(B757,""id"",""en"")"),"['stop', 'subscribe', 'seamless', 'application', 'failed', 'told', 'office', 'telkom', 'use', 'menu', 'application']")</f>
        <v>['stop', 'subscribe', 'seamless', 'application', 'failed', 'told', 'office', 'telkom', 'use', 'menu', 'application']</v>
      </c>
      <c r="D757" s="3">
        <v>1.0</v>
      </c>
    </row>
    <row r="758" ht="15.75" customHeight="1">
      <c r="A758" s="1">
        <v>821.0</v>
      </c>
      <c r="B758" s="3" t="s">
        <v>746</v>
      </c>
      <c r="C758" s="3" t="str">
        <f>IFERROR(__xludf.DUMMYFUNCTION("GOOGLETRANSLATE(B758,""id"",""en"")"),"['Help', 'available', 'information', 'use', 'internet', 'telephone', 'tivi', 'tags', 'lonjak']")</f>
        <v>['Help', 'available', 'information', 'use', 'internet', 'telephone', 'tivi', 'tags', 'lonjak']</v>
      </c>
      <c r="D758" s="3">
        <v>4.0</v>
      </c>
    </row>
    <row r="759" ht="15.75" customHeight="1">
      <c r="A759" s="1">
        <v>823.0</v>
      </c>
      <c r="B759" s="3" t="s">
        <v>747</v>
      </c>
      <c r="C759" s="3" t="str">
        <f>IFERROR(__xludf.DUMMYFUNCTION("GOOGLETRANSLATE(B759,""id"",""en"")"),"['Login', 'difficult', 'failed', 'Please', 'good']")</f>
        <v>['Login', 'difficult', 'failed', 'Please', 'good']</v>
      </c>
      <c r="D759" s="3">
        <v>2.0</v>
      </c>
    </row>
    <row r="760" ht="15.75" customHeight="1">
      <c r="A760" s="1">
        <v>824.0</v>
      </c>
      <c r="B760" s="3" t="s">
        <v>748</v>
      </c>
      <c r="C760" s="3" t="str">
        <f>IFERROR(__xludf.DUMMYFUNCTION("GOOGLETRANSLATE(B760,""id"",""en"")"),"['Guna', 'Indihome', 'tags',' ntah ',' go up ',' telephone ',' connection ',' lot ',' crazyaaaaaaaaaa ',' severe ',' unplug ',' Must ',' turning back ',' cable ',' etc. ',' complicated ',' try ',' home ',' lot ',' please ',' good ',' connection ',' money "&amp;"',' late ',' pay ' , 'fine', 'Mulu']")</f>
        <v>['Guna', 'Indihome', 'tags',' ntah ',' go up ',' telephone ',' connection ',' lot ',' crazyaaaaaaaaaa ',' severe ',' unplug ',' Must ',' turning back ',' cable ',' etc. ',' complicated ',' try ',' home ',' lot ',' please ',' good ',' connection ',' money ',' late ',' pay ' , 'fine', 'Mulu']</v>
      </c>
      <c r="D760" s="3">
        <v>1.0</v>
      </c>
    </row>
    <row r="761" ht="15.75" customHeight="1">
      <c r="A761" s="1">
        <v>825.0</v>
      </c>
      <c r="B761" s="3" t="s">
        <v>749</v>
      </c>
      <c r="C761" s="3" t="str">
        <f>IFERROR(__xludf.DUMMYFUNCTION("GOOGLETRANSLATE(B761,""id"",""en"")"),"['Install', 'Indihome', 'guys', 'Rena', 'sinya', 'no', 'stable', 'disturbing', 'hand', 'slow']")</f>
        <v>['Install', 'Indihome', 'guys', 'Rena', 'sinya', 'no', 'stable', 'disturbing', 'hand', 'slow']</v>
      </c>
      <c r="D761" s="3">
        <v>1.0</v>
      </c>
    </row>
    <row r="762" ht="15.75" customHeight="1">
      <c r="A762" s="1">
        <v>826.0</v>
      </c>
      <c r="B762" s="3" t="s">
        <v>750</v>
      </c>
      <c r="C762" s="3" t="str">
        <f>IFERROR(__xludf.DUMMYFUNCTION("GOOGLETRANSLATE(B762,""id"",""en"")"),"['lag', 'severe', 'ngab']")</f>
        <v>['lag', 'severe', 'ngab']</v>
      </c>
      <c r="D762" s="3">
        <v>1.0</v>
      </c>
    </row>
    <row r="763" ht="15.75" customHeight="1">
      <c r="A763" s="1">
        <v>827.0</v>
      </c>
      <c r="B763" s="3" t="s">
        <v>751</v>
      </c>
      <c r="C763" s="3" t="str">
        <f>IFERROR(__xludf.DUMMYFUNCTION("GOOGLETRANSLATE(B763,""id"",""en"")"),"['signal', 'incorrect', 'really', 'person', 'please', 'good', 'paid', 'expensive', 'expensive', 'get', 'signal', 'ugly', ' ']")</f>
        <v>['signal', 'incorrect', 'really', 'person', 'please', 'good', 'paid', 'expensive', 'expensive', 'get', 'signal', 'ugly', ' ']</v>
      </c>
      <c r="D763" s="3">
        <v>1.0</v>
      </c>
    </row>
    <row r="764" ht="15.75" customHeight="1">
      <c r="A764" s="1">
        <v>828.0</v>
      </c>
      <c r="B764" s="3" t="s">
        <v>752</v>
      </c>
      <c r="C764" s="3" t="str">
        <f>IFERROR(__xludf.DUMMYFUNCTION("GOOGLETRANSLATE(B764,""id"",""en"")"),"['Kenpa', 'difficult', 'Login', 'PDAH', 'PUNXA', 'account', 'KNP', 'Details', 'Internet', 'appears', 'disappointed']")</f>
        <v>['Kenpa', 'difficult', 'Login', 'PDAH', 'PUNXA', 'account', 'KNP', 'Details', 'Internet', 'appears', 'disappointed']</v>
      </c>
      <c r="D764" s="3">
        <v>1.0</v>
      </c>
    </row>
    <row r="765" ht="15.75" customHeight="1">
      <c r="A765" s="1">
        <v>829.0</v>
      </c>
      <c r="B765" s="3" t="s">
        <v>753</v>
      </c>
      <c r="C765" s="3" t="str">
        <f>IFERROR(__xludf.DUMMYFUNCTION("GOOGLETRANSLATE(B765,""id"",""en"")"),"['Hand', 'fast', 'obstacles', 'technicians', 'direct', 'nyampe', '']")</f>
        <v>['Hand', 'fast', 'obstacles', 'technicians', 'direct', 'nyampe', '']</v>
      </c>
      <c r="D765" s="3">
        <v>5.0</v>
      </c>
    </row>
    <row r="766" ht="15.75" customHeight="1">
      <c r="A766" s="1">
        <v>830.0</v>
      </c>
      <c r="B766" s="3" t="s">
        <v>754</v>
      </c>
      <c r="C766" s="3" t="str">
        <f>IFERROR(__xludf.DUMMYFUNCTION("GOOGLETRANSLATE(B766,""id"",""en"")"),"['lag', 'wifi', '']")</f>
        <v>['lag', 'wifi', '']</v>
      </c>
      <c r="D766" s="3">
        <v>1.0</v>
      </c>
    </row>
    <row r="767" ht="15.75" customHeight="1">
      <c r="A767" s="1">
        <v>831.0</v>
      </c>
      <c r="B767" s="3" t="s">
        <v>755</v>
      </c>
      <c r="C767" s="3" t="str">
        <f>IFERROR(__xludf.DUMMYFUNCTION("GOOGLETRANSLATE(B767,""id"",""en"")"),"['Please', 'updated', 'application', 'Size', 'APK', 'open', 'spec', 'low', 'RAM', 'GB', 'open', 'heavy']")</f>
        <v>['Please', 'updated', 'application', 'Size', 'APK', 'open', 'spec', 'low', 'RAM', 'GB', 'open', 'heavy']</v>
      </c>
      <c r="D767" s="3">
        <v>4.0</v>
      </c>
    </row>
    <row r="768" ht="15.75" customHeight="1">
      <c r="A768" s="1">
        <v>832.0</v>
      </c>
      <c r="B768" s="3" t="s">
        <v>756</v>
      </c>
      <c r="C768" s="3" t="str">
        <f>IFERROR(__xludf.DUMMYFUNCTION("GOOGLETRANSLATE(B768,""id"",""en"")"),"['natural', 'deer', 'ckp', 'technician', 'datng', 'skrg', 'sudh', 'hub', 'via', 'irmel', 'blm', 'dtg']")</f>
        <v>['natural', 'deer', 'ckp', 'technician', 'datng', 'skrg', 'sudh', 'hub', 'via', 'irmel', 'blm', 'dtg']</v>
      </c>
      <c r="D768" s="3">
        <v>1.0</v>
      </c>
    </row>
    <row r="769" ht="15.75" customHeight="1">
      <c r="A769" s="1">
        <v>833.0</v>
      </c>
      <c r="B769" s="3" t="s">
        <v>757</v>
      </c>
      <c r="C769" s="3" t="str">
        <f>IFERROR(__xludf.DUMMYFUNCTION("GOOGLETRANSLATE(B769,""id"",""en"")"),"['Moga', 'Telkom', 'Vocational School', 'Moving']")</f>
        <v>['Moga', 'Telkom', 'Vocational School', 'Moving']</v>
      </c>
      <c r="D769" s="3">
        <v>5.0</v>
      </c>
    </row>
    <row r="770" ht="15.75" customHeight="1">
      <c r="A770" s="1">
        <v>834.0</v>
      </c>
      <c r="B770" s="3" t="s">
        <v>758</v>
      </c>
      <c r="C770" s="3" t="str">
        <f>IFERROR(__xludf.DUMMYFUNCTION("GOOGLETRANSLATE(B770,""id"",""en"")"),"['hope', 'serve', 'thank you']")</f>
        <v>['hope', 'serve', 'thank you']</v>
      </c>
      <c r="D770" s="3">
        <v>5.0</v>
      </c>
    </row>
    <row r="771" ht="15.75" customHeight="1">
      <c r="A771" s="1">
        <v>836.0</v>
      </c>
      <c r="B771" s="3" t="s">
        <v>759</v>
      </c>
      <c r="C771" s="3" t="str">
        <f>IFERROR(__xludf.DUMMYFUNCTION("GOOGLETRANSLATE(B771,""id"",""en"")"),"['really good']")</f>
        <v>['really good']</v>
      </c>
      <c r="D771" s="3">
        <v>5.0</v>
      </c>
    </row>
    <row r="772" ht="15.75" customHeight="1">
      <c r="A772" s="1">
        <v>837.0</v>
      </c>
      <c r="B772" s="3" t="s">
        <v>760</v>
      </c>
      <c r="C772" s="3" t="str">
        <f>IFERROR(__xludf.DUMMYFUNCTION("GOOGLETRANSLATE(B772,""id"",""en"")"),"['Really good']")</f>
        <v>['Really good']</v>
      </c>
      <c r="D772" s="3">
        <v>5.0</v>
      </c>
    </row>
    <row r="773" ht="15.75" customHeight="1">
      <c r="A773" s="1">
        <v>838.0</v>
      </c>
      <c r="B773" s="3" t="s">
        <v>761</v>
      </c>
      <c r="C773" s="3" t="str">
        <f>IFERROR(__xludf.DUMMYFUNCTION("GOOGLETRANSLATE(B773,""id"",""en"")"),"['net', 'idiot', 'slow', 'already', 'added', 'fast', 'kayak', 'snail', 'ugly', 'poko']")</f>
        <v>['net', 'idiot', 'slow', 'already', 'added', 'fast', 'kayak', 'snail', 'ugly', 'poko']</v>
      </c>
      <c r="D773" s="3">
        <v>1.0</v>
      </c>
    </row>
    <row r="774" ht="15.75" customHeight="1">
      <c r="A774" s="1">
        <v>840.0</v>
      </c>
      <c r="B774" s="3" t="s">
        <v>762</v>
      </c>
      <c r="C774" s="3" t="str">
        <f>IFERROR(__xludf.DUMMYFUNCTION("GOOGLETRANSLATE(B774,""id"",""en"")"),"['poor', 'service', 'Telkom', ""]")</f>
        <v>['poor', 'service', 'Telkom', "]</v>
      </c>
      <c r="D774" s="3">
        <v>1.0</v>
      </c>
    </row>
    <row r="775" ht="15.75" customHeight="1">
      <c r="A775" s="1">
        <v>841.0</v>
      </c>
      <c r="B775" s="3" t="s">
        <v>763</v>
      </c>
      <c r="C775" s="3" t="str">
        <f>IFERROR(__xludf.DUMMYFUNCTION("GOOGLETRANSLATE(B775,""id"",""en"")"),"['Disappointed', 'Times', 'Report', 'Tel', 'Damaged', 'Repair']")</f>
        <v>['Disappointed', 'Times', 'Report', 'Tel', 'Damaged', 'Repair']</v>
      </c>
      <c r="D775" s="3">
        <v>1.0</v>
      </c>
    </row>
    <row r="776" ht="15.75" customHeight="1">
      <c r="A776" s="1">
        <v>842.0</v>
      </c>
      <c r="B776" s="3" t="s">
        <v>764</v>
      </c>
      <c r="C776" s="3" t="str">
        <f>IFERROR(__xludf.DUMMYFUNCTION("GOOGLETRANSLATE(B776,""id"",""en"")"),"['Pay', 'Different', 'Different', 'Down', 'behind', 'price', 'please', ""]")</f>
        <v>['Pay', 'Different', 'Different', 'Down', 'behind', 'price', 'please', "]</v>
      </c>
      <c r="D776" s="3">
        <v>2.0</v>
      </c>
    </row>
    <row r="777" ht="15.75" customHeight="1">
      <c r="A777" s="1">
        <v>843.0</v>
      </c>
      <c r="B777" s="3" t="s">
        <v>765</v>
      </c>
      <c r="C777" s="3" t="str">
        <f>IFERROR(__xludf.DUMMYFUNCTION("GOOGLETRANSLATE(B777,""id"",""en"")"),"['Application', 'stupid', 'username', 'password', 'seamless']")</f>
        <v>['Application', 'stupid', 'username', 'password', 'seamless']</v>
      </c>
      <c r="D777" s="3">
        <v>1.0</v>
      </c>
    </row>
    <row r="778" ht="15.75" customHeight="1">
      <c r="A778" s="1">
        <v>844.0</v>
      </c>
      <c r="B778" s="3" t="s">
        <v>766</v>
      </c>
      <c r="C778" s="3" t="str">
        <f>IFERROR(__xludf.DUMMYFUNCTION("GOOGLETRANSLATE(B778,""id"",""en"")"),"['service', 'slow', 'disappointed']")</f>
        <v>['service', 'slow', 'disappointed']</v>
      </c>
      <c r="D778" s="3">
        <v>1.0</v>
      </c>
    </row>
    <row r="779" ht="15.75" customHeight="1">
      <c r="A779" s="1">
        <v>845.0</v>
      </c>
      <c r="B779" s="3" t="s">
        <v>767</v>
      </c>
      <c r="C779" s="3" t="str">
        <f>IFERROR(__xludf.DUMMYFUNCTION("GOOGLETRANSLATE(B779,""id"",""en"")"),"['ugly', 'really', 'application', 'difficult', 'digited', 'number', 'indihome', 'entry', 'jdi', 'check', 'tag']")</f>
        <v>['ugly', 'really', 'application', 'difficult', 'digited', 'number', 'indihome', 'entry', 'jdi', 'check', 'tag']</v>
      </c>
      <c r="D779" s="3">
        <v>1.0</v>
      </c>
    </row>
    <row r="780" ht="15.75" customHeight="1">
      <c r="A780" s="1">
        <v>846.0</v>
      </c>
      <c r="B780" s="3" t="s">
        <v>768</v>
      </c>
      <c r="C780" s="3" t="str">
        <f>IFERROR(__xludf.DUMMYFUNCTION("GOOGLETRANSLATE(B780,""id"",""en"")"),"['already', 'okay', 'internet', 'severe', 'slow', 'really', 'heh', 'cave', 'pay', 'quota', 'business',' please ',' effort ',' wise ',' advertising ',' continue ',' promo ',' hand ',' complained ',' internet ',' ']")</f>
        <v>['already', 'okay', 'internet', 'severe', 'slow', 'really', 'heh', 'cave', 'pay', 'quota', 'business',' please ',' effort ',' wise ',' advertising ',' continue ',' promo ',' hand ',' complained ',' internet ',' ']</v>
      </c>
      <c r="D780" s="3">
        <v>1.0</v>
      </c>
    </row>
    <row r="781" ht="15.75" customHeight="1">
      <c r="A781" s="1">
        <v>847.0</v>
      </c>
      <c r="B781" s="3" t="s">
        <v>769</v>
      </c>
      <c r="C781" s="3" t="str">
        <f>IFERROR(__xludf.DUMMYFUNCTION("GOOGLETRANSLATE(B781,""id"",""en"")"),"['BYK', 'Disguard', 'Lift', 'Indohome', 'Response']")</f>
        <v>['BYK', 'Disguard', 'Lift', 'Indohome', 'Response']</v>
      </c>
      <c r="D781" s="3">
        <v>1.0</v>
      </c>
    </row>
    <row r="782" ht="15.75" customHeight="1">
      <c r="A782" s="1">
        <v>848.0</v>
      </c>
      <c r="B782" s="3" t="s">
        <v>770</v>
      </c>
      <c r="C782" s="3" t="str">
        <f>IFERROR(__xludf.DUMMYFUNCTION("GOOGLETRANSLATE(B782,""id"",""en"")"),"['application', 'blank', 'white', 'detail']")</f>
        <v>['application', 'blank', 'white', 'detail']</v>
      </c>
      <c r="D782" s="3">
        <v>1.0</v>
      </c>
    </row>
    <row r="783" ht="15.75" customHeight="1">
      <c r="A783" s="1">
        <v>849.0</v>
      </c>
      <c r="B783" s="3" t="s">
        <v>771</v>
      </c>
      <c r="C783" s="3" t="str">
        <f>IFERROR(__xludf.DUMMYFUNCTION("GOOGLETRANSLATE(B783,""id"",""en"")"),"['Login', 'Error', 'Code', 'Solution', '']")</f>
        <v>['Login', 'Error', 'Code', 'Solution', '']</v>
      </c>
      <c r="D783" s="3">
        <v>1.0</v>
      </c>
    </row>
    <row r="784" ht="15.75" customHeight="1">
      <c r="A784" s="1">
        <v>851.0</v>
      </c>
      <c r="B784" s="3" t="s">
        <v>772</v>
      </c>
      <c r="C784" s="3" t="str">
        <f>IFERROR(__xludf.DUMMYFUNCTION("GOOGLETRANSLATE(B784,""id"",""en"")"),"['Indihome', 'loss', 'person', 'old', 'cave', 'pay', 'expensive', 'expensive', 'garbage']")</f>
        <v>['Indihome', 'loss', 'person', 'old', 'cave', 'pay', 'expensive', 'expensive', 'garbage']</v>
      </c>
      <c r="D784" s="3">
        <v>1.0</v>
      </c>
    </row>
    <row r="785" ht="15.75" customHeight="1">
      <c r="A785" s="1">
        <v>852.0</v>
      </c>
      <c r="B785" s="3" t="s">
        <v>773</v>
      </c>
      <c r="C785" s="3" t="str">
        <f>IFERROR(__xludf.DUMMYFUNCTION("GOOGLETRANSLATE(B785,""id"",""en"")"),"['edit', 'name', 'failed', '']")</f>
        <v>['edit', 'name', 'failed', '']</v>
      </c>
      <c r="D785" s="3">
        <v>4.0</v>
      </c>
    </row>
    <row r="786" ht="15.75" customHeight="1">
      <c r="A786" s="1">
        <v>853.0</v>
      </c>
      <c r="B786" s="3" t="s">
        <v>774</v>
      </c>
      <c r="C786" s="3" t="str">
        <f>IFERROR(__xludf.DUMMYFUNCTION("GOOGLETRANSLATE(B786,""id"",""en"")"),"['PLG', 'YTH', 'Thank', 'Love', 'Pay', 'Tag', 'Indihome', 'XXXXXXXXX', 'SEB', 'XXX', 'XXX', 'Apps',' MyIndihome ',' Pay ',' Capital ',' Card ',' Credit ',' TKS ',' Pay ',' Tagih ',' Via ',' What ', ""]")</f>
        <v>['PLG', 'YTH', 'Thank', 'Love', 'Pay', 'Tag', 'Indihome', 'XXXXXXXXX', 'SEB', 'XXX', 'XXX', 'Apps',' MyIndihome ',' Pay ',' Capital ',' Card ',' Credit ',' TKS ',' Pay ',' Tagih ',' Via ',' What ', "]</v>
      </c>
      <c r="D786" s="3">
        <v>4.0</v>
      </c>
    </row>
    <row r="787" ht="15.75" customHeight="1">
      <c r="A787" s="1">
        <v>854.0</v>
      </c>
      <c r="B787" s="3" t="s">
        <v>775</v>
      </c>
      <c r="C787" s="3" t="str">
        <f>IFERROR(__xludf.DUMMYFUNCTION("GOOGLETRANSLATE(B787,""id"",""en"")"),"['Upgrade', 'Speed', 'Mbps', 'Mbps', 'Confirm', 'Tired', 'Bambang', ""]")</f>
        <v>['Upgrade', 'Speed', 'Mbps', 'Mbps', 'Confirm', 'Tired', 'Bambang', "]</v>
      </c>
      <c r="D787" s="3">
        <v>1.0</v>
      </c>
    </row>
    <row r="788" ht="15.75" customHeight="1">
      <c r="A788" s="1">
        <v>855.0</v>
      </c>
      <c r="B788" s="3" t="s">
        <v>776</v>
      </c>
      <c r="C788" s="3" t="str">
        <f>IFERROR(__xludf.DUMMYFUNCTION("GOOGLETRANSLATE(B788,""id"",""en"")"),"['pairs', 'week', 'obstacles', 'data', 'Dimna', 'contract', 'subscribe', 'upload', 'data', 'KTP', 'indita', 'tks']")</f>
        <v>['pairs', 'week', 'obstacles', 'data', 'Dimna', 'contract', 'subscribe', 'upload', 'data', 'KTP', 'indita', 'tks']</v>
      </c>
      <c r="D788" s="3">
        <v>1.0</v>
      </c>
    </row>
    <row r="789" ht="15.75" customHeight="1">
      <c r="A789" s="1">
        <v>857.0</v>
      </c>
      <c r="B789" s="3" t="s">
        <v>777</v>
      </c>
      <c r="C789" s="3" t="str">
        <f>IFERROR(__xludf.DUMMYFUNCTION("GOOGLETRANSLATE(B789,""id"",""en"")"),"['Application', 'Verification', 'KTP', 'Wait', 'Queue', 'Sampe', 'Mampus', 'Strange', ""]")</f>
        <v>['Application', 'Verification', 'KTP', 'Wait', 'Queue', 'Sampe', 'Mampus', 'Strange', "]</v>
      </c>
      <c r="D789" s="3">
        <v>3.0</v>
      </c>
    </row>
    <row r="790" ht="15.75" customHeight="1">
      <c r="A790" s="1">
        <v>858.0</v>
      </c>
      <c r="B790" s="3" t="s">
        <v>778</v>
      </c>
      <c r="C790" s="3" t="str">
        <f>IFERROR(__xludf.DUMMYFUNCTION("GOOGLETRANSLATE(B790,""id"",""en"")"),"['pretty good']")</f>
        <v>['pretty good']</v>
      </c>
      <c r="D790" s="3">
        <v>3.0</v>
      </c>
    </row>
    <row r="791" ht="15.75" customHeight="1">
      <c r="A791" s="1">
        <v>859.0</v>
      </c>
      <c r="B791" s="3" t="s">
        <v>779</v>
      </c>
      <c r="C791" s="3" t="str">
        <f>IFERROR(__xludf.DUMMYFUNCTION("GOOGLETRANSLATE(B791,""id"",""en"")"),"['Install', 'Installation', 'Wait', 'Technician', 'Promise', 'Morning', 'Afternoon', 'Process',' Installation ',' Clock ',' Clock ',' Sempet ',' Stay ',' eat ',' stay ',' sleep ',' terrace ',' neighbor ',' meek ',' work ',' obstacle ',' technician ',' die"&amp;"m ',' please ',' training ' , 'Really', 'employees', 'waste', 'pairs', 'gin', 'doang', ""]")</f>
        <v>['Install', 'Installation', 'Wait', 'Technician', 'Promise', 'Morning', 'Afternoon', 'Process',' Installation ',' Clock ',' Clock ',' Sempet ',' Stay ',' eat ',' stay ',' sleep ',' terrace ',' neighbor ',' meek ',' work ',' obstacle ',' technician ',' diem ',' please ',' training ' , 'Really', 'employees', 'waste', 'pairs', 'gin', 'doang', "]</v>
      </c>
      <c r="D791" s="3">
        <v>1.0</v>
      </c>
    </row>
    <row r="792" ht="15.75" customHeight="1">
      <c r="A792" s="1">
        <v>860.0</v>
      </c>
      <c r="B792" s="3" t="s">
        <v>402</v>
      </c>
      <c r="C792" s="3" t="str">
        <f>IFERROR(__xludf.DUMMYFUNCTION("GOOGLETRANSLATE(B792,""id"",""en"")"),"['service', 'good', '']")</f>
        <v>['service', 'good', '']</v>
      </c>
      <c r="D792" s="3">
        <v>5.0</v>
      </c>
    </row>
    <row r="793" ht="15.75" customHeight="1">
      <c r="A793" s="1">
        <v>861.0</v>
      </c>
      <c r="B793" s="3" t="s">
        <v>780</v>
      </c>
      <c r="C793" s="3" t="str">
        <f>IFERROR(__xludf.DUMMYFUNCTION("GOOGLETRANSLATE(B793,""id"",""en"")"),"['mesan', 'March', 'Wait', 'January', 'times',' times', 'list', 'response', 'redam', 'list', 'pole', 'letter', ' Technicians', 'hubbling', 'visits',' September ',' list ',' technicians', 'obstacles',' poles', 'sense', 'with', 'pay', 'money', 'cigarettes' "&amp;", 'tolerance', 'etc.', 'hope', 'Telkom', 'work', 'owned', 'Professionality', ""]")</f>
        <v>['mesan', 'March', 'Wait', 'January', 'times',' times', 'list', 'response', 'redam', 'list', 'pole', 'letter', ' Technicians', 'hubbling', 'visits',' September ',' list ',' technicians', 'obstacles',' poles', 'sense', 'with', 'pay', 'money', 'cigarettes' , 'tolerance', 'etc.', 'hope', 'Telkom', 'work', 'owned', 'Professionality', "]</v>
      </c>
      <c r="D793" s="3">
        <v>1.0</v>
      </c>
    </row>
    <row r="794" ht="15.75" customHeight="1">
      <c r="A794" s="1">
        <v>862.0</v>
      </c>
      <c r="B794" s="3" t="s">
        <v>226</v>
      </c>
      <c r="C794" s="3" t="str">
        <f>IFERROR(__xludf.DUMMYFUNCTION("GOOGLETRANSLATE(B794,""id"",""en"")"),"['Indihome', '']")</f>
        <v>['Indihome', '']</v>
      </c>
      <c r="D794" s="3">
        <v>5.0</v>
      </c>
    </row>
    <row r="795" ht="15.75" customHeight="1">
      <c r="A795" s="1">
        <v>863.0</v>
      </c>
      <c r="B795" s="3" t="s">
        <v>781</v>
      </c>
      <c r="C795" s="3" t="str">
        <f>IFERROR(__xludf.DUMMYFUNCTION("GOOGLETRANSLATE(B795,""id"",""en"")"),"['Bagua']")</f>
        <v>['Bagua']</v>
      </c>
      <c r="D795" s="3">
        <v>5.0</v>
      </c>
    </row>
    <row r="796" ht="15.75" customHeight="1">
      <c r="A796" s="1">
        <v>864.0</v>
      </c>
      <c r="B796" s="3" t="s">
        <v>782</v>
      </c>
      <c r="C796" s="3" t="str">
        <f>IFERROR(__xludf.DUMMYFUNCTION("GOOGLETRANSLATE(B796,""id"",""en"")"),"['info', 'detail', 'serve', 'according to', 'package', 'service', 'application', 'read', 'internet', 'how', 'add', 'addon', ' ']")</f>
        <v>['info', 'detail', 'serve', 'according to', 'package', 'service', 'application', 'read', 'internet', 'how', 'add', 'addon', ' ']</v>
      </c>
      <c r="D796" s="3">
        <v>1.0</v>
      </c>
    </row>
    <row r="797" ht="15.75" customHeight="1">
      <c r="A797" s="1">
        <v>865.0</v>
      </c>
      <c r="B797" s="3" t="s">
        <v>783</v>
      </c>
      <c r="C797" s="3" t="str">
        <f>IFERROR(__xludf.DUMMYFUNCTION("GOOGLETRANSLATE(B797,""id"",""en"")"),"['move', 'dual', 'play', 'difficult', 'process',' tags', 'trips',' play ',' slow ',' pay ',' directly ',' off ',' hit ',' fine ',' Golir ',' complain ',' service ',' slow ',' mdh ',' indihome ',' competitiveness', 'moved', 'subscribe', ""]")</f>
        <v>['move', 'dual', 'play', 'difficult', 'process',' tags', 'trips',' play ',' slow ',' pay ',' directly ',' off ',' hit ',' fine ',' Golir ',' complain ',' service ',' slow ',' mdh ',' indihome ',' competitiveness', 'moved', 'subscribe', "]</v>
      </c>
      <c r="D797" s="3">
        <v>1.0</v>
      </c>
    </row>
    <row r="798" ht="15.75" customHeight="1">
      <c r="A798" s="1">
        <v>866.0</v>
      </c>
      <c r="B798" s="3" t="s">
        <v>784</v>
      </c>
      <c r="C798" s="3" t="str">
        <f>IFERROR(__xludf.DUMMYFUNCTION("GOOGLETRANSLATE(B798,""id"",""en"")"),"['ugly', 'net', 'Disturbs', 'Mulu', 'Mending', 'Move', 'Aja', 'Bizznet']")</f>
        <v>['ugly', 'net', 'Disturbs', 'Mulu', 'Mending', 'Move', 'Aja', 'Bizznet']</v>
      </c>
      <c r="D798" s="3">
        <v>1.0</v>
      </c>
    </row>
    <row r="799" ht="15.75" customHeight="1">
      <c r="A799" s="1">
        <v>867.0</v>
      </c>
      <c r="B799" s="3" t="s">
        <v>785</v>
      </c>
      <c r="C799" s="3" t="str">
        <f>IFERROR(__xludf.DUMMYFUNCTION("GOOGLETRANSLATE(B799,""id"",""en"")"),"['apk', 'error']")</f>
        <v>['apk', 'error']</v>
      </c>
      <c r="D799" s="3">
        <v>2.0</v>
      </c>
    </row>
    <row r="800" ht="15.75" customHeight="1">
      <c r="A800" s="1">
        <v>868.0</v>
      </c>
      <c r="B800" s="3" t="s">
        <v>786</v>
      </c>
      <c r="C800" s="3" t="str">
        <f>IFERROR(__xludf.DUMMYFUNCTION("GOOGLETRANSLATE(B800,""id"",""en"")"),"['service', 'numb', 'cave', 'already', 'stopped', 'subscribe', 'take', 'devices',' Its', 'wait', 'Monday', 'task', ' take ',' device ',' ilang ',' fine ',' anjer ',' deliberate ',' take ',' right ',' forget ',' ilang ',' delicious', 'gave', 'fine' , 'Cave"&amp;"', 'Wait', 'take', 'device', ""]")</f>
        <v>['service', 'numb', 'cave', 'already', 'stopped', 'subscribe', 'take', 'devices',' Its', 'wait', 'Monday', 'task', ' take ',' device ',' ilang ',' fine ',' anjer ',' deliberate ',' take ',' right ',' forget ',' ilang ',' delicious', 'gave', 'fine' , 'Cave', 'Wait', 'take', 'device', "]</v>
      </c>
      <c r="D800" s="3">
        <v>1.0</v>
      </c>
    </row>
    <row r="801" ht="15.75" customHeight="1">
      <c r="A801" s="1">
        <v>869.0</v>
      </c>
      <c r="B801" s="3" t="s">
        <v>787</v>
      </c>
      <c r="C801" s="3" t="str">
        <f>IFERROR(__xludf.DUMMYFUNCTION("GOOGLETRANSLATE(B801,""id"",""en"")"),"['Speed', 'slow', 'use', 'GB']")</f>
        <v>['Speed', 'slow', 'use', 'GB']</v>
      </c>
      <c r="D801" s="3">
        <v>2.0</v>
      </c>
    </row>
    <row r="802" ht="15.75" customHeight="1">
      <c r="A802" s="1">
        <v>870.0</v>
      </c>
      <c r="B802" s="3" t="s">
        <v>788</v>
      </c>
      <c r="C802" s="3" t="str">
        <f>IFERROR(__xludf.DUMMYFUNCTION("GOOGLETRANSLATE(B802,""id"",""en"")"),"['Lot', 'asw']")</f>
        <v>['Lot', 'asw']</v>
      </c>
      <c r="D802" s="3">
        <v>1.0</v>
      </c>
    </row>
    <row r="803" ht="15.75" customHeight="1">
      <c r="A803" s="1">
        <v>872.0</v>
      </c>
      <c r="B803" s="3" t="s">
        <v>789</v>
      </c>
      <c r="C803" s="3" t="str">
        <f>IFERROR(__xludf.DUMMYFUNCTION("GOOGLETRANSLATE(B803,""id"",""en"")"),"['Sangaaatt', 'Helps']")</f>
        <v>['Sangaaatt', 'Helps']</v>
      </c>
      <c r="D803" s="3">
        <v>5.0</v>
      </c>
    </row>
    <row r="804" ht="15.75" customHeight="1">
      <c r="A804" s="1">
        <v>873.0</v>
      </c>
      <c r="B804" s="3" t="s">
        <v>790</v>
      </c>
      <c r="C804" s="3" t="str">
        <f>IFERROR(__xludf.DUMMYFUNCTION("GOOGLETRANSLATE(B804,""id"",""en"")"),"['Please', 'appears', 'info', 'Fup', 'use', 'internet']")</f>
        <v>['Please', 'appears', 'info', 'Fup', 'use', 'internet']</v>
      </c>
      <c r="D804" s="3">
        <v>4.0</v>
      </c>
    </row>
    <row r="805" ht="15.75" customHeight="1">
      <c r="A805" s="1">
        <v>874.0</v>
      </c>
      <c r="B805" s="3" t="s">
        <v>791</v>
      </c>
      <c r="C805" s="3" t="str">
        <f>IFERROR(__xludf.DUMMYFUNCTION("GOOGLETRANSLATE(B805,""id"",""en"")"),"['Please', 'Add', 'App', 'Google', 'Play', 'Layan', 'STB', 'Indihome', 'Prime', 'Amazon', 'Etc.', 'Thank you']")</f>
        <v>['Please', 'Add', 'App', 'Google', 'Play', 'Layan', 'STB', 'Indihome', 'Prime', 'Amazon', 'Etc.', 'Thank you']</v>
      </c>
      <c r="D805" s="3">
        <v>1.0</v>
      </c>
    </row>
    <row r="806" ht="15.75" customHeight="1">
      <c r="A806" s="1">
        <v>875.0</v>
      </c>
      <c r="B806" s="3" t="s">
        <v>792</v>
      </c>
      <c r="C806" s="3" t="str">
        <f>IFERROR(__xludf.DUMMYFUNCTION("GOOGLETRANSLATE(B806,""id"",""en"")"),"['Good', 'signal', 'woy', 'play', 'codm', 'mlh', 'hit', 'impact']")</f>
        <v>['Good', 'signal', 'woy', 'play', 'codm', 'mlh', 'hit', 'impact']</v>
      </c>
      <c r="D806" s="3">
        <v>1.0</v>
      </c>
    </row>
    <row r="807" ht="15.75" customHeight="1">
      <c r="A807" s="1">
        <v>876.0</v>
      </c>
      <c r="B807" s="3" t="s">
        <v>793</v>
      </c>
      <c r="C807" s="3" t="str">
        <f>IFERROR(__xludf.DUMMYFUNCTION("GOOGLETRANSLATE(B807,""id"",""en"")"),"['Fast', 'Nang', 'Neng', 'Satisfied', 'Layan', 'Level', '']")</f>
        <v>['Fast', 'Nang', 'Neng', 'Satisfied', 'Layan', 'Level', '']</v>
      </c>
      <c r="D807" s="3">
        <v>4.0</v>
      </c>
    </row>
    <row r="808" ht="15.75" customHeight="1">
      <c r="A808" s="1">
        <v>877.0</v>
      </c>
      <c r="B808" s="3" t="s">
        <v>794</v>
      </c>
      <c r="C808" s="3" t="str">
        <f>IFERROR(__xludf.DUMMYFUNCTION("GOOGLETRANSLATE(B808,""id"",""en"")"),"['taik', 'aje', 'good', 'cape', 'complain', 'nye', 'change', 'mbps',' mbps', 'net', 'mentok', 'doang', ' GBLK ',' Solution ',' Have ',' Restart ',' Doang ',' zero ',' Change ',' Cape ',' Love ',' Udeh ',' Gede ',' Ngerni ',' Wonder ' , '']")</f>
        <v>['taik', 'aje', 'good', 'cape', 'complain', 'nye', 'change', 'mbps',' mbps', 'net', 'mentok', 'doang', ' GBLK ',' Solution ',' Have ',' Restart ',' Doang ',' zero ',' Change ',' Cape ',' Love ',' Udeh ',' Gede ',' Ngerni ',' Wonder ' , '']</v>
      </c>
      <c r="D808" s="3">
        <v>1.0</v>
      </c>
    </row>
    <row r="809" ht="15.75" customHeight="1">
      <c r="A809" s="1">
        <v>878.0</v>
      </c>
      <c r="B809" s="3" t="s">
        <v>795</v>
      </c>
      <c r="C809" s="3" t="str">
        <f>IFERROR(__xludf.DUMMYFUNCTION("GOOGLETRANSLATE(B809,""id"",""en"")"),"['Ngellag', 'Valid', 'Debate']")</f>
        <v>['Ngellag', 'Valid', 'Debate']</v>
      </c>
      <c r="D809" s="3">
        <v>1.0</v>
      </c>
    </row>
    <row r="810" ht="15.75" customHeight="1">
      <c r="A810" s="1">
        <v>880.0</v>
      </c>
      <c r="B810" s="3" t="s">
        <v>796</v>
      </c>
      <c r="C810" s="3" t="str">
        <f>IFERROR(__xludf.DUMMYFUNCTION("GOOGLETRANSLATE(B810,""id"",""en"")"),"['How', 'Pay', 'Late', 'Net', 'Disconnect', 'Cutting', 'Technician', 'Promise', 'Promise', 'Doang', 'Indihome', ' please check']")</f>
        <v>['How', 'Pay', 'Late', 'Net', 'Disconnect', 'Cutting', 'Technician', 'Promise', 'Promise', 'Doang', 'Indihome', ' please check']</v>
      </c>
      <c r="D810" s="3">
        <v>1.0</v>
      </c>
    </row>
    <row r="811" ht="15.75" customHeight="1">
      <c r="A811" s="1">
        <v>881.0</v>
      </c>
      <c r="B811" s="3" t="s">
        <v>797</v>
      </c>
      <c r="C811" s="3" t="str">
        <f>IFERROR(__xludf.DUMMYFUNCTION("GOOGLETRANSLATE(B811,""id"",""en"")"),"['suggestion', 'pairs', 'wifi', 'indihome', 'disappointed', 'pairs', 'little', 'ganguan', 'lot', ""]")</f>
        <v>['suggestion', 'pairs', 'wifi', 'indihome', 'disappointed', 'pairs', 'little', 'ganguan', 'lot', "]</v>
      </c>
      <c r="D811" s="3">
        <v>1.0</v>
      </c>
    </row>
    <row r="812" ht="15.75" customHeight="1">
      <c r="A812" s="1">
        <v>882.0</v>
      </c>
      <c r="B812" s="3" t="s">
        <v>798</v>
      </c>
      <c r="C812" s="3" t="str">
        <f>IFERROR(__xludf.DUMMYFUNCTION("GOOGLETRANSLATE(B812,""id"",""en"")"),"['suggestion', 'Indihome', 'Unplug', 'Beta', 'Betenya', 'Keduhung', 'Install', 'Indihome', 'First', 'Sweet', 'Unplug', 'Ribet', ' Forgiveness']")</f>
        <v>['suggestion', 'Indihome', 'Unplug', 'Beta', 'Betenya', 'Keduhung', 'Install', 'Indihome', 'First', 'Sweet', 'Unplug', 'Ribet', ' Forgiveness']</v>
      </c>
      <c r="D812" s="3">
        <v>1.0</v>
      </c>
    </row>
    <row r="813" ht="15.75" customHeight="1">
      <c r="A813" s="1">
        <v>883.0</v>
      </c>
      <c r="B813" s="3" t="s">
        <v>799</v>
      </c>
      <c r="C813" s="3" t="str">
        <f>IFERROR(__xludf.DUMMYFUNCTION("GOOGLETRANSLATE(B813,""id"",""en"")"),"['Guna', 'application']")</f>
        <v>['Guna', 'application']</v>
      </c>
      <c r="D813" s="3">
        <v>1.0</v>
      </c>
    </row>
    <row r="814" ht="15.75" customHeight="1">
      <c r="A814" s="1">
        <v>884.0</v>
      </c>
      <c r="B814" s="3" t="s">
        <v>800</v>
      </c>
      <c r="C814" s="3" t="str">
        <f>IFERROR(__xludf.DUMMYFUNCTION("GOOGLETRANSLATE(B814,""id"",""en"")"),"['Good', 'Speed']")</f>
        <v>['Good', 'Speed']</v>
      </c>
      <c r="D814" s="3">
        <v>5.0</v>
      </c>
    </row>
    <row r="815" ht="15.75" customHeight="1">
      <c r="A815" s="1">
        <v>885.0</v>
      </c>
      <c r="B815" s="3" t="s">
        <v>801</v>
      </c>
      <c r="C815" s="3" t="str">
        <f>IFERROR(__xludf.DUMMYFUNCTION("GOOGLETRANSLATE(B815,""id"",""en"")"),"['Good', 'check', 'use', 'phone', 'number', 'application', 'kayak', 'sticky', 'motion', 'beg', 'solution', ""]")</f>
        <v>['Good', 'check', 'use', 'phone', 'number', 'application', 'kayak', 'sticky', 'motion', 'beg', 'solution', "]</v>
      </c>
      <c r="D815" s="3">
        <v>3.0</v>
      </c>
    </row>
    <row r="816" ht="15.75" customHeight="1">
      <c r="A816" s="1">
        <v>886.0</v>
      </c>
      <c r="B816" s="3" t="s">
        <v>802</v>
      </c>
      <c r="C816" s="3" t="str">
        <f>IFERROR(__xludf.DUMMYFUNCTION("GOOGLETRANSLATE(B816,""id"",""en"")"),"['Install', 'Indihome', 'Ribet', 'yaa', 'Costs', 'Costs', 'Pull', 'Cable', 'Costs']")</f>
        <v>['Install', 'Indihome', 'Ribet', 'yaa', 'Costs', 'Costs', 'Pull', 'Cable', 'Costs']</v>
      </c>
      <c r="D816" s="3">
        <v>1.0</v>
      </c>
    </row>
    <row r="817" ht="15.75" customHeight="1">
      <c r="A817" s="1">
        <v>887.0</v>
      </c>
      <c r="B817" s="3" t="s">
        <v>803</v>
      </c>
      <c r="C817" s="3" t="str">
        <f>IFERROR(__xludf.DUMMYFUNCTION("GOOGLETRANSLATE(B817,""id"",""en"")"),"['application', 'help', 'thank', 'love', 'indihome', '']")</f>
        <v>['application', 'help', 'thank', 'love', 'indihome', '']</v>
      </c>
      <c r="D817" s="3">
        <v>5.0</v>
      </c>
    </row>
    <row r="818" ht="15.75" customHeight="1">
      <c r="A818" s="1">
        <v>888.0</v>
      </c>
      <c r="B818" s="3" t="s">
        <v>804</v>
      </c>
      <c r="C818" s="3" t="str">
        <f>IFERROR(__xludf.DUMMYFUNCTION("GOOGLETRANSLATE(B818,""id"",""en"")"),"['internet', 'error', 'pairs', 'indihome', 'please', 'good', 'net', 'indihome', 'disappointed']")</f>
        <v>['internet', 'error', 'pairs', 'indihome', 'please', 'good', 'net', 'indihome', 'disappointed']</v>
      </c>
      <c r="D818" s="3">
        <v>1.0</v>
      </c>
    </row>
    <row r="819" ht="15.75" customHeight="1">
      <c r="A819" s="1">
        <v>889.0</v>
      </c>
      <c r="B819" s="3" t="s">
        <v>805</v>
      </c>
      <c r="C819" s="3" t="str">
        <f>IFERROR(__xludf.DUMMYFUNCTION("GOOGLETRANSLATE(B819,""id"",""en"")"),"['good']")</f>
        <v>['good']</v>
      </c>
      <c r="D819" s="3">
        <v>1.0</v>
      </c>
    </row>
    <row r="820" ht="15.75" customHeight="1">
      <c r="A820" s="1">
        <v>890.0</v>
      </c>
      <c r="B820" s="3" t="s">
        <v>806</v>
      </c>
      <c r="C820" s="3" t="str">
        <f>IFERROR(__xludf.DUMMYFUNCTION("GOOGLETRANSLATE(B820,""id"",""en"")"),"['Level', 'star']")</f>
        <v>['Level', 'star']</v>
      </c>
      <c r="D820" s="3">
        <v>4.0</v>
      </c>
    </row>
    <row r="821" ht="15.75" customHeight="1">
      <c r="A821" s="1">
        <v>891.0</v>
      </c>
      <c r="B821" s="3" t="s">
        <v>807</v>
      </c>
      <c r="C821" s="3" t="str">
        <f>IFERROR(__xludf.DUMMYFUNCTION("GOOGLETRANSLATE(B821,""id"",""en"")"),"['Disappointed', 'Sunday', 'AJU', 'complaints',' disturbing ',' home ',' open ',' ticket ',' good ',' until ',' times', 'times',' times', 'phone', 'office', 'center', 'follow', 'engineer', 'area', 'good', 'sampe', 'one', 'engineer', 'slow', 'pay' , 'Minut"&amp;"es', 'Direct', 'Connection', 'Disconnect', 'Hand', 'Karna', 'Times', 'Disturbs', 'Technician', 'Severe']")</f>
        <v>['Disappointed', 'Sunday', 'AJU', 'complaints',' disturbing ',' home ',' open ',' ticket ',' good ',' until ',' times', 'times',' times', 'phone', 'office', 'center', 'follow', 'engineer', 'area', 'good', 'sampe', 'one', 'engineer', 'slow', 'pay' , 'Minutes', 'Direct', 'Connection', 'Disconnect', 'Hand', 'Karna', 'Times', 'Disturbs', 'Technician', 'Severe']</v>
      </c>
      <c r="D821" s="3">
        <v>1.0</v>
      </c>
    </row>
    <row r="822" ht="15.75" customHeight="1">
      <c r="A822" s="1">
        <v>892.0</v>
      </c>
      <c r="B822" s="3" t="s">
        <v>808</v>
      </c>
      <c r="C822" s="3" t="str">
        <f>IFERROR(__xludf.DUMMYFUNCTION("GOOGLETRANSLATE(B822,""id"",""en"")"),"['technicians',' fast ',' disturbing ',' pay ',' late ',' paid ',' rb ',' disturbing ',' really ',' quality ',' drain ',' technician ',' Neighbors', 'free', 'shoot', 'smooth', 'pay', 'late', 'disturbing', 'Mulu', ""]")</f>
        <v>['technicians',' fast ',' disturbing ',' pay ',' late ',' paid ',' rb ',' disturbing ',' really ',' quality ',' drain ',' technician ',' Neighbors', 'free', 'shoot', 'smooth', 'pay', 'late', 'disturbing', 'Mulu', "]</v>
      </c>
      <c r="D822" s="3">
        <v>1.0</v>
      </c>
    </row>
    <row r="823" ht="15.75" customHeight="1">
      <c r="A823" s="1">
        <v>893.0</v>
      </c>
      <c r="B823" s="3" t="s">
        <v>809</v>
      </c>
      <c r="C823" s="3" t="str">
        <f>IFERROR(__xludf.DUMMYFUNCTION("GOOGLETRANSLATE(B823,""id"",""en"")"),"['GooOood']")</f>
        <v>['GooOood']</v>
      </c>
      <c r="D823" s="3">
        <v>5.0</v>
      </c>
    </row>
    <row r="824" ht="15.75" customHeight="1">
      <c r="A824" s="1">
        <v>894.0</v>
      </c>
      <c r="B824" s="3" t="s">
        <v>810</v>
      </c>
      <c r="C824" s="3" t="str">
        <f>IFERROR(__xludf.DUMMYFUNCTION("GOOGLETRANSLATE(B824,""id"",""en"")"),"['Mantaaap']")</f>
        <v>['Mantaaap']</v>
      </c>
      <c r="D824" s="3">
        <v>5.0</v>
      </c>
    </row>
    <row r="825" ht="15.75" customHeight="1">
      <c r="A825" s="1">
        <v>896.0</v>
      </c>
      <c r="B825" s="3" t="s">
        <v>811</v>
      </c>
      <c r="C825" s="3" t="str">
        <f>IFERROR(__xludf.DUMMYFUNCTION("GOOGLETRANSLATE(B825,""id"",""en"")"),"['Please', 'Good', 'Application', 'Since', 'December', 'Enter', 'Menu', 'Home', 'Application', 'Ngeblank', 'Screen', 'White', ' bother ',' checked ',' detail ',' uninstall ',' try ',' install ',' reset ',' application ',' for ',' ']")</f>
        <v>['Please', 'Good', 'Application', 'Since', 'December', 'Enter', 'Menu', 'Home', 'Application', 'Ngeblank', 'Screen', 'White', ' bother ',' checked ',' detail ',' uninstall ',' try ',' install ',' reset ',' application ',' for ',' ']</v>
      </c>
      <c r="D825" s="3">
        <v>1.0</v>
      </c>
    </row>
    <row r="826" ht="15.75" customHeight="1">
      <c r="A826" s="1">
        <v>897.0</v>
      </c>
      <c r="B826" s="3" t="s">
        <v>812</v>
      </c>
      <c r="C826" s="3" t="str">
        <f>IFERROR(__xludf.DUMMYFUNCTION("GOOGLETRANSLATE(B826,""id"",""en"")"),"['Good', 'service', 'Subscribe', 'Thank you', 'Myindihome']")</f>
        <v>['Good', 'service', 'Subscribe', 'Thank you', 'Myindihome']</v>
      </c>
      <c r="D826" s="3">
        <v>5.0</v>
      </c>
    </row>
    <row r="827" ht="15.75" customHeight="1">
      <c r="A827" s="1">
        <v>899.0</v>
      </c>
      <c r="B827" s="3" t="s">
        <v>813</v>
      </c>
      <c r="C827" s="3" t="str">
        <f>IFERROR(__xludf.DUMMYFUNCTION("GOOGLETRANSLATE(B827,""id"",""en"")"),"['buy', 'sod', 'Mbps',' behavior ',' nominal ',' bright ',' success', 'Myindihom', 'Linkaja', 'balance', 'less',' bright ',' History ',' pay ',' times', 'then', 'which', 'balance', 'missing', ""]")</f>
        <v>['buy', 'sod', 'Mbps',' behavior ',' nominal ',' bright ',' success', 'Myindihom', 'Linkaja', 'balance', 'less',' bright ',' History ',' pay ',' times', 'then', 'which', 'balance', 'missing', "]</v>
      </c>
      <c r="D827" s="3">
        <v>3.0</v>
      </c>
    </row>
    <row r="828" ht="15.75" customHeight="1">
      <c r="A828" s="1">
        <v>900.0</v>
      </c>
      <c r="B828" s="3" t="s">
        <v>814</v>
      </c>
      <c r="C828" s="3" t="str">
        <f>IFERROR(__xludf.DUMMYFUNCTION("GOOGLETRANSLATE(B828,""id"",""en"")"),"['payaaah', 'menu', 'ads']")</f>
        <v>['payaaah', 'menu', 'ads']</v>
      </c>
      <c r="D828" s="3">
        <v>1.0</v>
      </c>
    </row>
    <row r="829" ht="15.75" customHeight="1">
      <c r="A829" s="1">
        <v>904.0</v>
      </c>
      <c r="B829" s="3" t="s">
        <v>815</v>
      </c>
      <c r="C829" s="3" t="str">
        <f>IFERROR(__xludf.DUMMYFUNCTION("GOOGLETRANSLATE(B829,""id"",""en"")"),"['Enter', 'NMR', 'Indihome', 'Enter', 'NMR', 'Indihome', 'knp', ""]")</f>
        <v>['Enter', 'NMR', 'Indihome', 'Enter', 'NMR', 'Indihome', 'knp', "]</v>
      </c>
      <c r="D829" s="3">
        <v>2.0</v>
      </c>
    </row>
    <row r="830" ht="15.75" customHeight="1">
      <c r="A830" s="1">
        <v>905.0</v>
      </c>
      <c r="B830" s="3" t="s">
        <v>816</v>
      </c>
      <c r="C830" s="3" t="str">
        <f>IFERROR(__xludf.DUMMYFUNCTION("GOOGLETRANSLATE(B830,""id"",""en"")"),"['service', 'bad', 'dead', 'solution', 'application', 'response', 'slow', 'application', 'easy', 'subscribe', 'disappointed', 'subscribe']")</f>
        <v>['service', 'bad', 'dead', 'solution', 'application', 'response', 'slow', 'application', 'easy', 'subscribe', 'disappointed', 'subscribe']</v>
      </c>
      <c r="D830" s="3">
        <v>1.0</v>
      </c>
    </row>
    <row r="831" ht="15.75" customHeight="1">
      <c r="A831" s="1">
        <v>906.0</v>
      </c>
      <c r="B831" s="3" t="s">
        <v>817</v>
      </c>
      <c r="C831" s="3" t="str">
        <f>IFERROR(__xludf.DUMMYFUNCTION("GOOGLETRANSLATE(B831,""id"",""en"")"),"['Professional', 'pairs',' slow ',' write ',' situ ',' memussang ',' call ',' hour ',' slow ',' until ',' clock ',' call ',' bombs', 'confirm', 'Call', 'Center', 'just', 'fast', 'fast']")</f>
        <v>['Professional', 'pairs',' slow ',' write ',' situ ',' memussang ',' call ',' hour ',' slow ',' until ',' clock ',' call ',' bombs', 'confirm', 'Call', 'Center', 'just', 'fast', 'fast']</v>
      </c>
      <c r="D831" s="3">
        <v>1.0</v>
      </c>
    </row>
    <row r="832" ht="15.75" customHeight="1">
      <c r="A832" s="1">
        <v>907.0</v>
      </c>
      <c r="B832" s="3" t="s">
        <v>818</v>
      </c>
      <c r="C832" s="3" t="str">
        <f>IFERROR(__xludf.DUMMYFUNCTION("GOOGLETRANSLATE(B832,""id"",""en"")"),"['Tide', 'Gercep', 'really', 'service', 'list', 'direct', 'technician', 'pairs',' device ',' golir ',' already ',' subscribe ',' Move ',' device ',' Sampe ',' BLM ',' finished ',' BLM ',' TAGIN ',' Road ',' Please ',' Indihome ',' chase ',' Subscribe ',' "&amp;"Please ' , 'Hold', 'Subscribe', 'Layan']")</f>
        <v>['Tide', 'Gercep', 'really', 'service', 'list', 'direct', 'technician', 'pairs',' device ',' golir ',' already ',' subscribe ',' Move ',' device ',' Sampe ',' BLM ',' finished ',' BLM ',' TAGIN ',' Road ',' Please ',' Indihome ',' chase ',' Subscribe ',' Please ' , 'Hold', 'Subscribe', 'Layan']</v>
      </c>
      <c r="D832" s="3">
        <v>1.0</v>
      </c>
    </row>
    <row r="833" ht="15.75" customHeight="1">
      <c r="A833" s="1">
        <v>908.0</v>
      </c>
      <c r="B833" s="3" t="s">
        <v>819</v>
      </c>
      <c r="C833" s="3" t="str">
        <f>IFERROR(__xludf.DUMMYFUNCTION("GOOGLETRANSLATE(B833,""id"",""en"")"),"['Great', 'Better', 'guys']")</f>
        <v>['Great', 'Better', 'guys']</v>
      </c>
      <c r="D833" s="3">
        <v>5.0</v>
      </c>
    </row>
    <row r="834" ht="15.75" customHeight="1">
      <c r="A834" s="1">
        <v>909.0</v>
      </c>
      <c r="B834" s="3" t="s">
        <v>820</v>
      </c>
      <c r="C834" s="3" t="str">
        <f>IFERROR(__xludf.DUMMYFUNCTION("GOOGLETRANSLATE(B834,""id"",""en"")"),"['application', 'first time', 'road', 'system', 'freezing', 'heng', 'severe', 'application', 'finished', 'open', '']")</f>
        <v>['application', 'first time', 'road', 'system', 'freezing', 'heng', 'severe', 'application', 'finished', 'open', '']</v>
      </c>
      <c r="D834" s="3">
        <v>1.0</v>
      </c>
    </row>
    <row r="835" ht="15.75" customHeight="1">
      <c r="A835" s="1">
        <v>910.0</v>
      </c>
      <c r="B835" s="3" t="s">
        <v>821</v>
      </c>
      <c r="C835" s="3" t="str">
        <f>IFERROR(__xludf.DUMMYFUNCTION("GOOGLETRANSLATE(B835,""id"",""en"")"),"['Level', 'service', '']")</f>
        <v>['Level', 'service', '']</v>
      </c>
      <c r="D835" s="3">
        <v>5.0</v>
      </c>
    </row>
    <row r="836" ht="15.75" customHeight="1">
      <c r="A836" s="1">
        <v>911.0</v>
      </c>
      <c r="B836" s="3" t="s">
        <v>822</v>
      </c>
      <c r="C836" s="3" t="str">
        <f>IFERROR(__xludf.DUMMYFUNCTION("GOOGLETRANSLATE(B836,""id"",""en"")"),"['Set', 'bgtu', 'subscribe', 'paid', 'fine', 'penalty', 'million', 'formerly', 'minimal', 'what', 'indohome', 'severe']")</f>
        <v>['Set', 'bgtu', 'subscribe', 'paid', 'fine', 'penalty', 'million', 'formerly', 'minimal', 'what', 'indohome', 'severe']</v>
      </c>
      <c r="D836" s="3">
        <v>1.0</v>
      </c>
    </row>
    <row r="837" ht="15.75" customHeight="1">
      <c r="A837" s="1">
        <v>912.0</v>
      </c>
      <c r="B837" s="3" t="s">
        <v>823</v>
      </c>
      <c r="C837" s="3" t="str">
        <f>IFERROR(__xludf.DUMMYFUNCTION("GOOGLETRANSLATE(B837,""id"",""en"")"),"['Disappointed', 'Disappointed', 'Complain', 'Internet', 'Los', 'Date', 'December', 'Date', 'January', 'Response', 'Really', 'Disappointed']")</f>
        <v>['Disappointed', 'Disappointed', 'Complain', 'Internet', 'Los', 'Date', 'December', 'Date', 'January', 'Response', 'Really', 'Disappointed']</v>
      </c>
      <c r="D837" s="3">
        <v>1.0</v>
      </c>
    </row>
    <row r="838" ht="15.75" customHeight="1">
      <c r="A838" s="1">
        <v>913.0</v>
      </c>
      <c r="B838" s="3" t="s">
        <v>824</v>
      </c>
      <c r="C838" s="3" t="str">
        <f>IFERROR(__xludf.DUMMYFUNCTION("GOOGLETRANSLATE(B838,""id"",""en"")"),"['Mantab', 'service', 'prime']")</f>
        <v>['Mantab', 'service', 'prime']</v>
      </c>
      <c r="D838" s="3">
        <v>4.0</v>
      </c>
    </row>
    <row r="839" ht="15.75" customHeight="1">
      <c r="A839" s="1">
        <v>914.0</v>
      </c>
      <c r="B839" s="3" t="s">
        <v>825</v>
      </c>
      <c r="C839" s="3" t="str">
        <f>IFERROR(__xludf.DUMMYFUNCTION("GOOGLETRANSLATE(B839,""id"",""en"")"),"['BLN', 'BYR', 'TAGIH', 'INDIHOME', 'KNP', 'Use', 'Application']")</f>
        <v>['BLN', 'BYR', 'TAGIH', 'INDIHOME', 'KNP', 'Use', 'Application']</v>
      </c>
      <c r="D839" s="3">
        <v>2.0</v>
      </c>
    </row>
    <row r="840" ht="15.75" customHeight="1">
      <c r="A840" s="1">
        <v>916.0</v>
      </c>
      <c r="B840" s="3" t="s">
        <v>826</v>
      </c>
      <c r="C840" s="3" t="str">
        <f>IFERROR(__xludf.DUMMYFUNCTION("GOOGLETRANSLATE(B840,""id"",""en"")"),"['update', 'detail', 'quota', 'FUP', 'details', 'fees', 'missing', 'please', 'back', 'menu', ""]")</f>
        <v>['update', 'detail', 'quota', 'FUP', 'details', 'fees', 'missing', 'please', 'back', 'menu', "]</v>
      </c>
      <c r="D840" s="3">
        <v>2.0</v>
      </c>
    </row>
    <row r="841" ht="15.75" customHeight="1">
      <c r="A841" s="1">
        <v>917.0</v>
      </c>
      <c r="B841" s="3" t="s">
        <v>827</v>
      </c>
      <c r="C841" s="3" t="str">
        <f>IFERROR(__xludf.DUMMYFUNCTION("GOOGLETRANSLATE(B841,""id"",""en"")"),"['hate', 'app', 'hate', 'connection', 'internet']")</f>
        <v>['hate', 'app', 'hate', 'connection', 'internet']</v>
      </c>
      <c r="D841" s="3">
        <v>1.0</v>
      </c>
    </row>
    <row r="842" ht="15.75" customHeight="1">
      <c r="A842" s="1">
        <v>919.0</v>
      </c>
      <c r="B842" s="3" t="s">
        <v>31</v>
      </c>
      <c r="C842" s="3" t="str">
        <f>IFERROR(__xludf.DUMMYFUNCTION("GOOGLETRANSLATE(B842,""id"",""en"")"),"['okay']")</f>
        <v>['okay']</v>
      </c>
      <c r="D842" s="3">
        <v>5.0</v>
      </c>
    </row>
    <row r="843" ht="15.75" customHeight="1">
      <c r="A843" s="1">
        <v>920.0</v>
      </c>
      <c r="B843" s="3" t="s">
        <v>828</v>
      </c>
      <c r="C843" s="3" t="str">
        <f>IFERROR(__xludf.DUMMYFUNCTION("GOOGLETRANSLATE(B843,""id"",""en"")"),"['Pay', 'Padan', 'Ahir', 'swollen']")</f>
        <v>['Pay', 'Padan', 'Ahir', 'swollen']</v>
      </c>
      <c r="D843" s="3">
        <v>1.0</v>
      </c>
    </row>
    <row r="844" ht="15.75" customHeight="1">
      <c r="A844" s="1">
        <v>921.0</v>
      </c>
      <c r="B844" s="3" t="s">
        <v>829</v>
      </c>
      <c r="C844" s="3" t="str">
        <f>IFERROR(__xludf.DUMMYFUNCTION("GOOGLETRANSLATE(B844,""id"",""en"")"),"['Good', 'Items', 'for', 'Peoples']")</f>
        <v>['Good', 'Items', 'for', 'Peoples']</v>
      </c>
      <c r="D844" s="3">
        <v>5.0</v>
      </c>
    </row>
    <row r="845" ht="15.75" customHeight="1">
      <c r="A845" s="1">
        <v>922.0</v>
      </c>
      <c r="B845" s="3" t="s">
        <v>830</v>
      </c>
      <c r="C845" s="3" t="str">
        <f>IFERROR(__xludf.DUMMYFUNCTION("GOOGLETRANSLATE(B845,""id"",""en"")"),"['Help', 'Indihom', 'Internet', 'home', 'Lot', 'TPI', 'TAGIN', 'Road', 'Acts',' Forced ',' Subscribe ',' Costs', ' Add ',' Rupiah ',' Please ',' Action ',' Continue ',' Pay ',' Indihome ',' FreeSss', ""]")</f>
        <v>['Help', 'Indihom', 'Internet', 'home', 'Lot', 'TPI', 'TAGIN', 'Road', 'Acts',' Forced ',' Subscribe ',' Costs', ' Add ',' Rupiah ',' Please ',' Action ',' Continue ',' Pay ',' Indihome ',' FreeSss', "]</v>
      </c>
      <c r="D845" s="3">
        <v>1.0</v>
      </c>
    </row>
    <row r="846" ht="15.75" customHeight="1">
      <c r="A846" s="1">
        <v>923.0</v>
      </c>
      <c r="B846" s="3" t="s">
        <v>831</v>
      </c>
      <c r="C846" s="3" t="str">
        <f>IFERROR(__xludf.DUMMYFUNCTION("GOOGLETRANSLATE(B846,""id"",""en"")"),"['Upgrade', 'Application', 'Points', '']")</f>
        <v>['Upgrade', 'Application', 'Points', '']</v>
      </c>
      <c r="D846" s="3">
        <v>3.0</v>
      </c>
    </row>
    <row r="847" ht="15.75" customHeight="1">
      <c r="A847" s="1">
        <v>924.0</v>
      </c>
      <c r="B847" s="3" t="s">
        <v>832</v>
      </c>
      <c r="C847" s="3" t="str">
        <f>IFERROR(__xludf.DUMMYFUNCTION("GOOGLETRANSLATE(B847,""id"",""en"")"),"['slow', 'many', 'holidays',' work ',' pairs', 'date', 'until', 'blm', 'active', 'internet', 'technician', 'airy', ' Love ',' cable ',' pedestal ',' extortion ',' cable ',' etc. ',' ']")</f>
        <v>['slow', 'many', 'holidays',' work ',' pairs', 'date', 'until', 'blm', 'active', 'internet', 'technician', 'airy', ' Love ',' cable ',' pedestal ',' extortion ',' cable ',' etc. ',' ']</v>
      </c>
      <c r="D847" s="3">
        <v>1.0</v>
      </c>
    </row>
    <row r="848" ht="15.75" customHeight="1">
      <c r="A848" s="1">
        <v>925.0</v>
      </c>
      <c r="B848" s="3" t="s">
        <v>833</v>
      </c>
      <c r="C848" s="3" t="str">
        <f>IFERROR(__xludf.DUMMYFUNCTION("GOOGLETRANSLATE(B848,""id"",""en"")"),"['App', 'Android', 'Sony', 'XZ', 'Ngeblang', 'White', 'Mulu', 'Use', ""]")</f>
        <v>['App', 'Android', 'Sony', 'XZ', 'Ngeblang', 'White', 'Mulu', 'Use', "]</v>
      </c>
      <c r="D848" s="3">
        <v>1.0</v>
      </c>
    </row>
    <row r="849" ht="15.75" customHeight="1">
      <c r="A849" s="1">
        <v>926.0</v>
      </c>
      <c r="B849" s="3" t="s">
        <v>834</v>
      </c>
      <c r="C849" s="3" t="str">
        <f>IFERROR(__xludf.DUMMYFUNCTION("GOOGLETRANSLATE(B849,""id"",""en"")"),"['Indihome', 'likes', 'lag', 'play', 'game', '']")</f>
        <v>['Indihome', 'likes', 'lag', 'play', 'game', '']</v>
      </c>
      <c r="D849" s="3">
        <v>1.0</v>
      </c>
    </row>
    <row r="850" ht="15.75" customHeight="1">
      <c r="A850" s="1">
        <v>927.0</v>
      </c>
      <c r="B850" s="3" t="s">
        <v>835</v>
      </c>
      <c r="C850" s="3" t="str">
        <f>IFERROR(__xludf.DUMMYFUNCTION("GOOGLETRANSLATE(B850,""id"",""en"")"),"['response']")</f>
        <v>['response']</v>
      </c>
      <c r="D850" s="3">
        <v>1.0</v>
      </c>
    </row>
    <row r="851" ht="15.75" customHeight="1">
      <c r="A851" s="1">
        <v>928.0</v>
      </c>
      <c r="B851" s="3" t="s">
        <v>836</v>
      </c>
      <c r="C851" s="3" t="str">
        <f>IFERROR(__xludf.DUMMYFUNCTION("GOOGLETRANSLATE(B851,""id"",""en"")"),"['see', 'use', 'internet', 'no', 'open', 'coupon', 'undi', 'already', 'buy', 'coupon', 'update']")</f>
        <v>['see', 'use', 'internet', 'no', 'open', 'coupon', 'undi', 'already', 'buy', 'coupon', 'update']</v>
      </c>
      <c r="D851" s="3">
        <v>1.0</v>
      </c>
    </row>
    <row r="852" ht="15.75" customHeight="1">
      <c r="A852" s="1">
        <v>929.0</v>
      </c>
      <c r="B852" s="3" t="s">
        <v>837</v>
      </c>
      <c r="C852" s="3" t="str">
        <f>IFERROR(__xludf.DUMMYFUNCTION("GOOGLETRANSLATE(B852,""id"",""en"")"),"['Important', 'Telkom', 'Adu', 'responded']")</f>
        <v>['Important', 'Telkom', 'Adu', 'responded']</v>
      </c>
      <c r="D852" s="3">
        <v>3.0</v>
      </c>
    </row>
    <row r="853" ht="15.75" customHeight="1">
      <c r="A853" s="1">
        <v>930.0</v>
      </c>
      <c r="B853" s="3" t="s">
        <v>838</v>
      </c>
      <c r="C853" s="3" t="str">
        <f>IFERROR(__xludf.DUMMYFUNCTION("GOOGLETRANSLATE(B853,""id"",""en"")"),"['Severe' application ',' BNGET ',' Details ',' Details ',' Uda ',' Pay ',' Tagih ',' See ',' Details ',' Difficult ',' Total ',' Please, 'Indihome', 'Good', 'Application', 'Yesterday', 'Version', 'Good', 'Liat', 'Details', 'Stamps', 'Phone', 'Internet', "&amp;"'Costs' , 'rent', 'router', 'etc.', 'deliberate', 'hiding', 'indihome', 'severe', 'total', 'disappointed', '']")</f>
        <v>['Severe' application ',' BNGET ',' Details ',' Details ',' Uda ',' Pay ',' Tagih ',' See ',' Details ',' Difficult ',' Total ',' Please, 'Indihome', 'Good', 'Application', 'Yesterday', 'Version', 'Good', 'Liat', 'Details', 'Stamps', 'Phone', 'Internet', 'Costs' , 'rent', 'router', 'etc.', 'deliberate', 'hiding', 'indihome', 'severe', 'total', 'disappointed', '']</v>
      </c>
      <c r="D853" s="3">
        <v>1.0</v>
      </c>
    </row>
    <row r="854" ht="15.75" customHeight="1">
      <c r="A854" s="1">
        <v>931.0</v>
      </c>
      <c r="B854" s="3" t="s">
        <v>839</v>
      </c>
      <c r="C854" s="3" t="str">
        <f>IFERROR(__xludf.DUMMYFUNCTION("GOOGLETRANSLATE(B854,""id"",""en"")"),"['Crazy', 'Severe', 'Naek', 'Mbps', 'Open', 'Kenceng', 'Lot', 'What', 'Indihome', 'Severe']")</f>
        <v>['Crazy', 'Severe', 'Naek', 'Mbps', 'Open', 'Kenceng', 'Lot', 'What', 'Indihome', 'Severe']</v>
      </c>
      <c r="D854" s="3">
        <v>1.0</v>
      </c>
    </row>
    <row r="855" ht="15.75" customHeight="1">
      <c r="A855" s="1">
        <v>932.0</v>
      </c>
      <c r="B855" s="3" t="s">
        <v>840</v>
      </c>
      <c r="C855" s="3" t="str">
        <f>IFERROR(__xludf.DUMMYFUNCTION("GOOGLETRANSLATE(B855,""id"",""en"")"),"['menu', 'adu', 'obstacles',' delicious', 'version', 'noon', 'morning', 'menu', 'adu', 'lagy', 'trobel', 'service', ' Indihome ',' institution ',' school ',' day ',' access', 'internet', 'Need', 'Didik', 'smooth', 'Sintem', 'teach', 'child', 'Didik' , 'Pa"&amp;"ndemic', 'Covid', '']")</f>
        <v>['menu', 'adu', 'obstacles',' delicious', 'version', 'noon', 'morning', 'menu', 'adu', 'lagy', 'trobel', 'service', ' Indihome ',' institution ',' school ',' day ',' access', 'internet', 'Need', 'Didik', 'smooth', 'Sintem', 'teach', 'child', 'Didik' , 'Pandemic', 'Covid', '']</v>
      </c>
      <c r="D855" s="3">
        <v>1.0</v>
      </c>
    </row>
    <row r="856" ht="15.75" customHeight="1">
      <c r="A856" s="1">
        <v>933.0</v>
      </c>
      <c r="B856" s="3" t="s">
        <v>841</v>
      </c>
      <c r="C856" s="3" t="str">
        <f>IFERROR(__xludf.DUMMYFUNCTION("GOOGLETRANSLATE(B856,""id"",""en"")"),"['how', 'cave', 'protest', 'clock', 'smpe', 'skrg', 'gabisa', 'red', 'gda', 'hook', 'solution', 'hyphen', ' No ',' ']")</f>
        <v>['how', 'cave', 'protest', 'clock', 'smpe', 'skrg', 'gabisa', 'red', 'gda', 'hook', 'solution', 'hyphen', ' No ',' ']</v>
      </c>
      <c r="D856" s="3">
        <v>1.0</v>
      </c>
    </row>
    <row r="857" ht="15.75" customHeight="1">
      <c r="A857" s="1">
        <v>934.0</v>
      </c>
      <c r="B857" s="3" t="s">
        <v>842</v>
      </c>
      <c r="C857" s="3" t="str">
        <f>IFERROR(__xludf.DUMMYFUNCTION("GOOGLETRANSLATE(B857,""id"",""en"")"),"['Application', 'Indihome', 'Delete', 'Krna', 'Reset', 'Download', 'Try', 'Login', 'Million', 'Million', 'Times',' Pasu ',' Number ',' email ',' ']")</f>
        <v>['Application', 'Indihome', 'Delete', 'Krna', 'Reset', 'Download', 'Try', 'Login', 'Million', 'Million', 'Times',' Pasu ',' Number ',' email ',' ']</v>
      </c>
      <c r="D857" s="3">
        <v>1.0</v>
      </c>
    </row>
    <row r="858" ht="15.75" customHeight="1">
      <c r="A858" s="1">
        <v>935.0</v>
      </c>
      <c r="B858" s="3" t="s">
        <v>843</v>
      </c>
      <c r="C858" s="3" t="str">
        <f>IFERROR(__xludf.DUMMYFUNCTION("GOOGLETRANSLATE(B858,""id"",""en"")"),"['Help', 'wifi', 'problem']")</f>
        <v>['Help', 'wifi', 'problem']</v>
      </c>
      <c r="D858" s="3">
        <v>5.0</v>
      </c>
    </row>
    <row r="859" ht="15.75" customHeight="1">
      <c r="A859" s="1">
        <v>936.0</v>
      </c>
      <c r="B859" s="3" t="s">
        <v>844</v>
      </c>
      <c r="C859" s="3" t="str">
        <f>IFERROR(__xludf.DUMMYFUNCTION("GOOGLETRANSLATE(B859,""id"",""en"")"),"['Hello', 'verification', 'service', 'net', 'failed', 'device', 'HUBUK', 'INDIHOME', '']")</f>
        <v>['Hello', 'verification', 'service', 'net', 'failed', 'device', 'HUBUK', 'INDIHOME', '']</v>
      </c>
      <c r="D859" s="3">
        <v>3.0</v>
      </c>
    </row>
    <row r="860" ht="15.75" customHeight="1">
      <c r="A860" s="1">
        <v>937.0</v>
      </c>
      <c r="B860" s="3" t="s">
        <v>845</v>
      </c>
      <c r="C860" s="3" t="str">
        <f>IFERROR(__xludf.DUMMYFUNCTION("GOOGLETRANSLATE(B860,""id"",""en"")"),"['Bacot', 'Doang', 'net', 'Kenceng', 'Ngelag', 'pig']")</f>
        <v>['Bacot', 'Doang', 'net', 'Kenceng', 'Ngelag', 'pig']</v>
      </c>
      <c r="D860" s="3">
        <v>1.0</v>
      </c>
    </row>
    <row r="861" ht="15.75" customHeight="1">
      <c r="A861" s="1">
        <v>938.0</v>
      </c>
      <c r="B861" s="3" t="s">
        <v>846</v>
      </c>
      <c r="C861" s="3" t="str">
        <f>IFERROR(__xludf.DUMMYFUNCTION("GOOGLETRANSLATE(B861,""id"",""en"")"),"['Disturbs', 'YouTube', '']")</f>
        <v>['Disturbs', 'YouTube', '']</v>
      </c>
      <c r="D861" s="3">
        <v>5.0</v>
      </c>
    </row>
    <row r="862" ht="15.75" customHeight="1">
      <c r="A862" s="1">
        <v>939.0</v>
      </c>
      <c r="B862" s="3" t="s">
        <v>847</v>
      </c>
      <c r="C862" s="3" t="str">
        <f>IFERROR(__xludf.DUMMYFUNCTION("GOOGLETRANSLATE(B862,""id"",""en"")"),"['Subscribe', 'loyal']")</f>
        <v>['Subscribe', 'loyal']</v>
      </c>
      <c r="D862" s="3">
        <v>5.0</v>
      </c>
    </row>
    <row r="863" ht="15.75" customHeight="1">
      <c r="A863" s="1">
        <v>940.0</v>
      </c>
      <c r="B863" s="3" t="s">
        <v>848</v>
      </c>
      <c r="C863" s="3" t="str">
        <f>IFERROR(__xludf.DUMMYFUNCTION("GOOGLETRANSLATE(B863,""id"",""en"")"),"['thanks']")</f>
        <v>['thanks']</v>
      </c>
      <c r="D863" s="3">
        <v>4.0</v>
      </c>
    </row>
    <row r="864" ht="15.75" customHeight="1">
      <c r="A864" s="1">
        <v>941.0</v>
      </c>
      <c r="B864" s="3" t="s">
        <v>849</v>
      </c>
      <c r="C864" s="3" t="str">
        <f>IFERROR(__xludf.DUMMYFUNCTION("GOOGLETRANSLATE(B864,""id"",""en"")"),"['Pay', 'expensive', 'signal', 'amburadulll', '']")</f>
        <v>['Pay', 'expensive', 'signal', 'amburadulll', '']</v>
      </c>
      <c r="D864" s="3">
        <v>1.0</v>
      </c>
    </row>
    <row r="865" ht="15.75" customHeight="1">
      <c r="A865" s="1">
        <v>942.0</v>
      </c>
      <c r="B865" s="3" t="s">
        <v>850</v>
      </c>
      <c r="C865" s="3" t="str">
        <f>IFERROR(__xludf.DUMMYFUNCTION("GOOGLETRANSLATE(B865,""id"",""en"")"),"['Please', 'Message', 'Indihome', 'Please', 'Capital', 'Send', 'Email', 'Subscribe', 'Indihome', 'Please']")</f>
        <v>['Please', 'Message', 'Indihome', 'Please', 'Capital', 'Send', 'Email', 'Subscribe', 'Indihome', 'Please']</v>
      </c>
      <c r="D865" s="3">
        <v>1.0</v>
      </c>
    </row>
    <row r="866" ht="15.75" customHeight="1">
      <c r="A866" s="1">
        <v>943.0</v>
      </c>
      <c r="B866" s="3" t="s">
        <v>851</v>
      </c>
      <c r="C866" s="3" t="str">
        <f>IFERROR(__xludf.DUMMYFUNCTION("GOOGLETRANSLATE(B866,""id"",""en"")"),"['ugly', 'really', 'check', 'use', 'quota', 'giga', 'use']")</f>
        <v>['ugly', 'really', 'check', 'use', 'quota', 'giga', 'use']</v>
      </c>
      <c r="D866" s="3">
        <v>1.0</v>
      </c>
    </row>
    <row r="867" ht="15.75" customHeight="1">
      <c r="A867" s="1">
        <v>944.0</v>
      </c>
      <c r="B867" s="3" t="s">
        <v>852</v>
      </c>
      <c r="C867" s="3" t="str">
        <f>IFERROR(__xludf.DUMMYFUNCTION("GOOGLETRANSLATE(B867,""id"",""en"")"),"['Point', 'Exchange', 'Lost', 'Inbox', 'Tangung', 'answer']")</f>
        <v>['Point', 'Exchange', 'Lost', 'Inbox', 'Tangung', 'answer']</v>
      </c>
      <c r="D867" s="3">
        <v>1.0</v>
      </c>
    </row>
    <row r="868" ht="15.75" customHeight="1">
      <c r="A868" s="1">
        <v>945.0</v>
      </c>
      <c r="B868" s="3" t="s">
        <v>853</v>
      </c>
      <c r="C868" s="3" t="str">
        <f>IFERROR(__xludf.DUMMYFUNCTION("GOOGLETRANSLATE(B868,""id"",""en"")"),"['Good', 'help']")</f>
        <v>['Good', 'help']</v>
      </c>
      <c r="D868" s="3">
        <v>5.0</v>
      </c>
    </row>
    <row r="869" ht="15.75" customHeight="1">
      <c r="A869" s="1">
        <v>946.0</v>
      </c>
      <c r="B869" s="3" t="s">
        <v>854</v>
      </c>
      <c r="C869" s="3" t="str">
        <f>IFERROR(__xludf.DUMMYFUNCTION("GOOGLETRANSLATE(B869,""id"",""en"")"),"['Indihome', 'lose', 'data', 'cellular', 'pay', 'late', 'lag', 'play', 'game', 'wifi']")</f>
        <v>['Indihome', 'lose', 'data', 'cellular', 'pay', 'late', 'lag', 'play', 'game', 'wifi']</v>
      </c>
      <c r="D869" s="3">
        <v>1.0</v>
      </c>
    </row>
    <row r="870" ht="15.75" customHeight="1">
      <c r="A870" s="1">
        <v>947.0</v>
      </c>
      <c r="B870" s="3" t="s">
        <v>855</v>
      </c>
      <c r="C870" s="3" t="str">
        <f>IFERROR(__xludf.DUMMYFUNCTION("GOOGLETRANSLATE(B870,""id"",""en"")"),"['application', 'steady', 'thank', 'love']")</f>
        <v>['application', 'steady', 'thank', 'love']</v>
      </c>
      <c r="D870" s="3">
        <v>5.0</v>
      </c>
    </row>
    <row r="871" ht="15.75" customHeight="1">
      <c r="A871" s="1">
        <v>948.0</v>
      </c>
      <c r="B871" s="3" t="s">
        <v>856</v>
      </c>
      <c r="C871" s="3" t="str">
        <f>IFERROR(__xludf.DUMMYFUNCTION("GOOGLETRANSLATE(B871,""id"",""en"")"),"['internet', 'problem', 'hand', 'regret', 'pay', 'expensive', 'suits', 'quality']")</f>
        <v>['internet', 'problem', 'hand', 'regret', 'pay', 'expensive', 'suits', 'quality']</v>
      </c>
      <c r="D871" s="3">
        <v>1.0</v>
      </c>
    </row>
    <row r="872" ht="15.75" customHeight="1">
      <c r="A872" s="1">
        <v>949.0</v>
      </c>
      <c r="B872" s="3" t="s">
        <v>857</v>
      </c>
      <c r="C872" s="3" t="str">
        <f>IFERROR(__xludf.DUMMYFUNCTION("GOOGLETRANSLATE(B872,""id"",""en"")"),"['verification', 'already', 'complete', 'tetep', 'told', 'verification', '']")</f>
        <v>['verification', 'already', 'complete', 'tetep', 'told', 'verification', '']</v>
      </c>
      <c r="D872" s="3">
        <v>1.0</v>
      </c>
    </row>
    <row r="873" ht="15.75" customHeight="1">
      <c r="A873" s="1">
        <v>950.0</v>
      </c>
      <c r="B873" s="3" t="s">
        <v>858</v>
      </c>
      <c r="C873" s="3" t="str">
        <f>IFERROR(__xludf.DUMMYFUNCTION("GOOGLETRANSLATE(B873,""id"",""en"")"),"['complain', 'fast', 'Response', 'Uncomfortable', 'Call', 'name', 'Indihome', 'Ride', 'Speed', 'Pay', 'times',' times', ' Need ',' Tel ',' LGI ',' Mandatory ',' Speed ​​',' Pay ',' Forced ',' Sya ', ""]")</f>
        <v>['complain', 'fast', 'Response', 'Uncomfortable', 'Call', 'name', 'Indihome', 'Ride', 'Speed', 'Pay', 'times',' times', ' Need ',' Tel ',' LGI ',' Mandatory ',' Speed ​​',' Pay ',' Forced ',' Sya ', "]</v>
      </c>
      <c r="D873" s="3">
        <v>3.0</v>
      </c>
    </row>
    <row r="874" ht="15.75" customHeight="1">
      <c r="A874" s="1">
        <v>951.0</v>
      </c>
      <c r="B874" s="3" t="s">
        <v>859</v>
      </c>
      <c r="C874" s="3" t="str">
        <f>IFERROR(__xludf.DUMMYFUNCTION("GOOGLETRANSLATE(B874,""id"",""en"")"),"['Points', 'Exchange', 'Promo', 'What', 'Hmmmmmmm', '']")</f>
        <v>['Points', 'Exchange', 'Promo', 'What', 'Hmmmmmmm', '']</v>
      </c>
      <c r="D874" s="3">
        <v>1.0</v>
      </c>
    </row>
    <row r="875" ht="15.75" customHeight="1">
      <c r="A875" s="1">
        <v>952.0</v>
      </c>
      <c r="B875" s="3" t="s">
        <v>860</v>
      </c>
      <c r="C875" s="3" t="str">
        <f>IFERROR(__xludf.DUMMYFUNCTION("GOOGLETRANSLATE(B875,""id"",""en"")"),"['Sorry', 'Application', 'Indihome', 'Change', 'PSSWD', 'already', 'results',' pwd ',' new ',' update ',' msh ',' pwd ',' replace ',' pwd ',' ntuk ',' application ',' indihome ',' net ',' indihome ',' tks']")</f>
        <v>['Sorry', 'Application', 'Indihome', 'Change', 'PSSWD', 'already', 'results',' pwd ',' new ',' update ',' msh ',' pwd ',' replace ',' pwd ',' ntuk ',' application ',' indihome ',' net ',' indihome ',' tks']</v>
      </c>
      <c r="D875" s="3">
        <v>1.0</v>
      </c>
    </row>
    <row r="876" ht="15.75" customHeight="1">
      <c r="A876" s="1">
        <v>953.0</v>
      </c>
      <c r="B876" s="3" t="s">
        <v>861</v>
      </c>
      <c r="C876" s="3" t="str">
        <f>IFERROR(__xludf.DUMMYFUNCTION("GOOGLETRANSLATE(B876,""id"",""en"")"),"['activation', 'wallet', 'balance', 'Error', 'Severe', 'Bangat']")</f>
        <v>['activation', 'wallet', 'balance', 'Error', 'Severe', 'Bangat']</v>
      </c>
      <c r="D876" s="3">
        <v>1.0</v>
      </c>
    </row>
    <row r="877" ht="15.75" customHeight="1">
      <c r="A877" s="1">
        <v>954.0</v>
      </c>
      <c r="B877" s="3" t="s">
        <v>861</v>
      </c>
      <c r="C877" s="3" t="str">
        <f>IFERROR(__xludf.DUMMYFUNCTION("GOOGLETRANSLATE(B877,""id"",""en"")"),"['activation', 'wallet', 'balance', 'Error', 'Severe', 'Bangat']")</f>
        <v>['activation', 'wallet', 'balance', 'Error', 'Severe', 'Bangat']</v>
      </c>
      <c r="D877" s="3">
        <v>1.0</v>
      </c>
    </row>
    <row r="878" ht="15.75" customHeight="1">
      <c r="A878" s="1">
        <v>955.0</v>
      </c>
      <c r="B878" s="3" t="s">
        <v>862</v>
      </c>
      <c r="C878" s="3" t="str">
        <f>IFERROR(__xludf.DUMMYFUNCTION("GOOGLETRANSLATE(B878,""id"",""en"")"),"['', 'Mbps',' live ',' ddrumah ',' play ',' mobile ',' legends', 'ping', 'jumping', 'healthy', 'indihome', 'kaga', 'pay ',' expensive ',' internet ',' keteng ',' enter ',' report ',' service ',' response ',' action ',' lost ',' menu ',' report ',' applica"&amp;"tion ', '']")</f>
        <v>['', 'Mbps',' live ',' ddrumah ',' play ',' mobile ',' legends', 'ping', 'jumping', 'healthy', 'indihome', 'kaga', 'pay ',' expensive ',' internet ',' keteng ',' enter ',' report ',' service ',' response ',' action ',' lost ',' menu ',' report ',' application ', '']</v>
      </c>
      <c r="D878" s="3">
        <v>1.0</v>
      </c>
    </row>
    <row r="879" ht="15.75" customHeight="1">
      <c r="A879" s="1">
        <v>956.0</v>
      </c>
      <c r="B879" s="3" t="s">
        <v>863</v>
      </c>
      <c r="C879" s="3" t="str">
        <f>IFERROR(__xludf.DUMMYFUNCTION("GOOGLETRANSLATE(B879,""id"",""en"")"),"['Disturbs',' Sometimes', 'smooth', 'Lot', 'engineering', 'friendly', 'darling', 'Indihome', 'entry', 'home', 'prepay', 'service', ' Mending ',' Move ',' ']")</f>
        <v>['Disturbs',' Sometimes', 'smooth', 'Lot', 'engineering', 'friendly', 'darling', 'Indihome', 'entry', 'home', 'prepay', 'service', ' Mending ',' Move ',' ']</v>
      </c>
      <c r="D879" s="3">
        <v>1.0</v>
      </c>
    </row>
    <row r="880" ht="15.75" customHeight="1">
      <c r="A880" s="1">
        <v>957.0</v>
      </c>
      <c r="B880" s="3" t="s">
        <v>864</v>
      </c>
      <c r="C880" s="3" t="str">
        <f>IFERROR(__xludf.DUMMYFUNCTION("GOOGLETRANSLATE(B880,""id"",""en"")"),"['Indihome', 'net', 'slow', 'SIH', '']")</f>
        <v>['Indihome', 'net', 'slow', 'SIH', '']</v>
      </c>
      <c r="D880" s="3">
        <v>1.0</v>
      </c>
    </row>
    <row r="881" ht="15.75" customHeight="1">
      <c r="A881" s="1">
        <v>958.0</v>
      </c>
      <c r="B881" s="3" t="s">
        <v>865</v>
      </c>
      <c r="C881" s="3" t="str">
        <f>IFERROR(__xludf.DUMMYFUNCTION("GOOGLETRANSLATE(B881,""id"",""en"")"),"['Indihome', 'SIH', 'Guna', 'What', 'Consistency', 'Signal', 'Indihome', 'Customers',' Upset ',' Extraus', 'Please', 'Solution', ' Fast ',' Region ',' Sumatra ',' West ']")</f>
        <v>['Indihome', 'SIH', 'Guna', 'What', 'Consistency', 'Signal', 'Indihome', 'Customers',' Upset ',' Extraus', 'Please', 'Solution', ' Fast ',' Region ',' Sumatra ',' West ']</v>
      </c>
      <c r="D881" s="3">
        <v>1.0</v>
      </c>
    </row>
    <row r="882" ht="15.75" customHeight="1">
      <c r="A882" s="1">
        <v>959.0</v>
      </c>
      <c r="B882" s="3" t="s">
        <v>866</v>
      </c>
      <c r="C882" s="3" t="str">
        <f>IFERROR(__xludf.DUMMYFUNCTION("GOOGLETRANSLATE(B882,""id"",""en"")"),"['Application', 'lag']")</f>
        <v>['Application', 'lag']</v>
      </c>
      <c r="D882" s="3">
        <v>1.0</v>
      </c>
    </row>
    <row r="883" ht="15.75" customHeight="1">
      <c r="A883" s="1">
        <v>960.0</v>
      </c>
      <c r="B883" s="3" t="s">
        <v>867</v>
      </c>
      <c r="C883" s="3" t="str">
        <f>IFERROR(__xludf.DUMMYFUNCTION("GOOGLETRANSLATE(B883,""id"",""en"")"),"['Bgus']")</f>
        <v>['Bgus']</v>
      </c>
      <c r="D883" s="3">
        <v>5.0</v>
      </c>
    </row>
    <row r="884" ht="15.75" customHeight="1">
      <c r="A884" s="1">
        <v>961.0</v>
      </c>
      <c r="B884" s="3" t="s">
        <v>868</v>
      </c>
      <c r="C884" s="3" t="str">
        <f>IFERROR(__xludf.DUMMYFUNCTION("GOOGLETRANSLATE(B884,""id"",""en"")"),"['Steady', 'really', 'Application', 'Cool', 'Select', 'Wallpaper']")</f>
        <v>['Steady', 'really', 'Application', 'Cool', 'Select', 'Wallpaper']</v>
      </c>
      <c r="D884" s="3">
        <v>5.0</v>
      </c>
    </row>
    <row r="885" ht="15.75" customHeight="1">
      <c r="A885" s="1">
        <v>962.0</v>
      </c>
      <c r="B885" s="3" t="s">
        <v>869</v>
      </c>
      <c r="C885" s="3" t="str">
        <f>IFERROR(__xludf.DUMMYFUNCTION("GOOGLETRANSLATE(B885,""id"",""en"")"),"['Upgrade', 'Speed', 'Easy', 'Ribet']")</f>
        <v>['Upgrade', 'Speed', 'Easy', 'Ribet']</v>
      </c>
      <c r="D885" s="3">
        <v>5.0</v>
      </c>
    </row>
    <row r="886" ht="15.75" customHeight="1">
      <c r="A886" s="1">
        <v>963.0</v>
      </c>
      <c r="B886" s="3" t="s">
        <v>870</v>
      </c>
      <c r="C886" s="3" t="str">
        <f>IFERROR(__xludf.DUMMYFUNCTION("GOOGLETRANSLATE(B886,""id"",""en"")"),"['channel', 'easy']")</f>
        <v>['channel', 'easy']</v>
      </c>
      <c r="D886" s="3">
        <v>5.0</v>
      </c>
    </row>
    <row r="887" ht="15.75" customHeight="1">
      <c r="A887" s="1">
        <v>964.0</v>
      </c>
      <c r="B887" s="3" t="s">
        <v>871</v>
      </c>
      <c r="C887" s="3" t="str">
        <f>IFERROR(__xludf.DUMMYFUNCTION("GOOGLETRANSLATE(B887,""id"",""en"")"),"['Easy', 'Report', 'Disturbs']")</f>
        <v>['Easy', 'Report', 'Disturbs']</v>
      </c>
      <c r="D887" s="3">
        <v>5.0</v>
      </c>
    </row>
    <row r="888" ht="15.75" customHeight="1">
      <c r="A888" s="1">
        <v>965.0</v>
      </c>
      <c r="B888" s="3" t="s">
        <v>872</v>
      </c>
      <c r="C888" s="3" t="str">
        <f>IFERROR(__xludf.DUMMYFUNCTION("GOOGLETRANSLATE(B888,""id"",""en"")"),"['steady', 'application', 'help']")</f>
        <v>['steady', 'application', 'help']</v>
      </c>
      <c r="D888" s="3">
        <v>5.0</v>
      </c>
    </row>
    <row r="889" ht="15.75" customHeight="1">
      <c r="A889" s="1">
        <v>966.0</v>
      </c>
      <c r="B889" s="3" t="s">
        <v>873</v>
      </c>
      <c r="C889" s="3" t="str">
        <f>IFERROR(__xludf.DUMMYFUNCTION("GOOGLETRANSLATE(B889,""id"",""en"")"),"['Satisfied', 'KNPA', 'PKET', 'Mbps', 'Mbps', 'Internet', 'Only', 'Close', ""]")</f>
        <v>['Satisfied', 'KNPA', 'PKET', 'Mbps', 'Mbps', 'Internet', 'Only', 'Close', "]</v>
      </c>
      <c r="D889" s="3">
        <v>1.0</v>
      </c>
    </row>
    <row r="890" ht="15.75" customHeight="1">
      <c r="A890" s="1">
        <v>967.0</v>
      </c>
      <c r="B890" s="3" t="s">
        <v>874</v>
      </c>
      <c r="C890" s="3" t="str">
        <f>IFERROR(__xludf.DUMMYFUNCTION("GOOGLETRANSLATE(B890,""id"",""en"")"),"['Billing', 'tags', 'control', 'month']")</f>
        <v>['Billing', 'tags', 'control', 'month']</v>
      </c>
      <c r="D890" s="3">
        <v>5.0</v>
      </c>
    </row>
    <row r="891" ht="15.75" customHeight="1">
      <c r="A891" s="1">
        <v>968.0</v>
      </c>
      <c r="B891" s="3" t="s">
        <v>875</v>
      </c>
      <c r="C891" s="3" t="str">
        <f>IFERROR(__xludf.DUMMYFUNCTION("GOOGLETRANSLATE(B891,""id"",""en"")"),"['Level', 'service', 'Success']")</f>
        <v>['Level', 'service', 'Success']</v>
      </c>
      <c r="D891" s="3">
        <v>5.0</v>
      </c>
    </row>
    <row r="892" ht="15.75" customHeight="1">
      <c r="A892" s="1">
        <v>969.0</v>
      </c>
      <c r="B892" s="3" t="s">
        <v>876</v>
      </c>
      <c r="C892" s="3" t="str">
        <f>IFERROR(__xludf.DUMMYFUNCTION("GOOGLETRANSLATE(B892,""id"",""en"")"),"['Easy', 'Pay', 'Equek', 'quota', 'use', ""]")</f>
        <v>['Easy', 'Pay', 'Equek', 'quota', 'use', "]</v>
      </c>
      <c r="D892" s="3">
        <v>4.0</v>
      </c>
    </row>
    <row r="893" ht="15.75" customHeight="1">
      <c r="A893" s="1">
        <v>970.0</v>
      </c>
      <c r="B893" s="3" t="s">
        <v>877</v>
      </c>
      <c r="C893" s="3" t="str">
        <f>IFERROR(__xludf.DUMMYFUNCTION("GOOGLETRANSLATE(B893,""id"",""en"")"),"['Difficult', 'Upgrade', 'Speed']")</f>
        <v>['Difficult', 'Upgrade', 'Speed']</v>
      </c>
      <c r="D893" s="3">
        <v>3.0</v>
      </c>
    </row>
    <row r="894" ht="15.75" customHeight="1">
      <c r="A894" s="1">
        <v>971.0</v>
      </c>
      <c r="B894" s="3" t="s">
        <v>805</v>
      </c>
      <c r="C894" s="3" t="str">
        <f>IFERROR(__xludf.DUMMYFUNCTION("GOOGLETRANSLATE(B894,""id"",""en"")"),"['good']")</f>
        <v>['good']</v>
      </c>
      <c r="D894" s="3">
        <v>5.0</v>
      </c>
    </row>
    <row r="895" ht="15.75" customHeight="1">
      <c r="A895" s="1">
        <v>972.0</v>
      </c>
      <c r="B895" s="3" t="s">
        <v>878</v>
      </c>
      <c r="C895" s="3" t="str">
        <f>IFERROR(__xludf.DUMMYFUNCTION("GOOGLETRANSLATE(B895,""id"",""en"")"),"['', 'redeem', 'point', 'report', 'told', 'alternating', 'relogin', 'application', 'redeem', 'hurried', 'scorched', 'point', 'update ',' Review ',' date ',' Nge ',' Redem ',' point ',' error ',' point ',' scorched ',' error ',' emang ',' steady ',' applic"&amp;"ation ', '']")</f>
        <v>['', 'redeem', 'point', 'report', 'told', 'alternating', 'relogin', 'application', 'redeem', 'hurried', 'scorched', 'point', 'update ',' Review ',' date ',' Nge ',' Redem ',' point ',' error ',' point ',' scorched ',' error ',' emang ',' steady ',' application ', '']</v>
      </c>
      <c r="D895" s="3">
        <v>1.0</v>
      </c>
    </row>
    <row r="896" ht="15.75" customHeight="1">
      <c r="A896" s="1">
        <v>973.0</v>
      </c>
      <c r="B896" s="3" t="s">
        <v>879</v>
      </c>
      <c r="C896" s="3" t="str">
        <f>IFERROR(__xludf.DUMMYFUNCTION("GOOGLETRANSLATE(B896,""id"",""en"")"),"['wou']")</f>
        <v>['wou']</v>
      </c>
      <c r="D896" s="3">
        <v>5.0</v>
      </c>
    </row>
    <row r="897" ht="15.75" customHeight="1">
      <c r="A897" s="1">
        <v>974.0</v>
      </c>
      <c r="B897" s="3" t="s">
        <v>880</v>
      </c>
      <c r="C897" s="3" t="str">
        <f>IFERROR(__xludf.DUMMYFUNCTION("GOOGLETRANSLATE(B897,""id"",""en"")"),"['skrg', 'Los', 'Red', '']")</f>
        <v>['skrg', 'Los', 'Red', '']</v>
      </c>
      <c r="D897" s="3">
        <v>1.0</v>
      </c>
    </row>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2022-02-26T03:08:05Z</dcterms:created>
  <dc:creator>openpyxl</dc:creator>
</cp:coreProperties>
</file>