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WRwN/83lltztdUytgUrcYKVxpSA=="/>
    </ext>
  </extLst>
</workbook>
</file>

<file path=xl/sharedStrings.xml><?xml version="1.0" encoding="utf-8"?>
<sst xmlns="http://schemas.openxmlformats.org/spreadsheetml/2006/main" count="1048" uniqueCount="1025">
  <si>
    <t>text_review</t>
  </si>
  <si>
    <t>text_review_english</t>
  </si>
  <si>
    <t>score</t>
  </si>
  <si>
    <t>['bug', 'kelengkapan', 'profil', 'riwayat', 'pembelian', 'kelengkapan', 'profil', 'melengkapi', 'sesuai', 'arahan', 'aplikasi', 'hilangnya', 'progres', 'pemasangan', 'indihome', 'menu', 'riwayat', 'pembelian', 'update', 'progres', 'pemasangan', 'indihome', 'update', 'progres', 'pemasangan', 'indihome', 'hilang', '']</t>
  </si>
  <si>
    <t>['', 'comment']</t>
  </si>
  <si>
    <t>['', '']</t>
  </si>
  <si>
    <t>['jaringan', 'offf', 'matiii', 'bayar', 'hrs', 'time', 'layanannya', 'bgm', 'kerja', 'zooommm']</t>
  </si>
  <si>
    <t>['diinstal']</t>
  </si>
  <si>
    <t>['renew', 'speed']</t>
  </si>
  <si>
    <t>['aneh', 'mengajukan', 'nama', 'wifi', 'sebulan', 'smpe', 'skrng', 'namanya', 'ganti']</t>
  </si>
  <si>
    <t>['instal', 'belom', 'sehari', 'mengubah', 'sandi', 'wifi', 'tambahan', 'layanan', 'aktivasi', 'apapun', 'genap', 'jam', 'instal', 'jam', 'instal', 'jam', 'pagi', 'pagi', 'buta', 'jam', 'pagi', 'ditelpan', 'telpon', 'teroooss', 'risih', 'seharian', 'dih', 'uninstal', 'males', 'berlangganan', 'ditelpan', 'telpon', 'menganggu']</t>
  </si>
  <si>
    <t>['pasang', 'mbps', 'harga', 'cek', 'mbps', 'bayar', 'rb', 'dngn', 'pajaknya']</t>
  </si>
  <si>
    <t>['aplikasi', 'jelek', 'login', 'forgot', 'password', 'masuk', '']</t>
  </si>
  <si>
    <t>['layanan', 'gus', 'suka', 'mohon', 'melayani', 'sepenuh', 'hati', 'tks']</t>
  </si>
  <si>
    <t>['semenjak', 'update', 'versi', 'terbaru', 'lemot', 'bagusan', 'tampilan', 'versi', 'info', 'seperri', 'tampilan', 'perangkat', 'terhubung', 'versi', 'kebanyakan', 'tampilan', 'promo', '']</t>
  </si>
  <si>
    <t>['ratusan', 'kali', 'mendaftar']</t>
  </si>
  <si>
    <t>['update', 'jelek', 'fitur', 'mengajukan', 'pengaduan', 'tolong', 'bener', 'update', 'gimana', 'tim', 'tester', '']</t>
  </si>
  <si>
    <t>['indihomo', 'kontl']</t>
  </si>
  <si>
    <t>['tolong', 'diperbaiki', 'verifikasi', 'sulit', 'apps', 'email', 'versi', 'webnya', '']</t>
  </si>
  <si>
    <t>['benerin', 'dlu', 'jaringannya', 'ngecewain', 'bayar', 'mahal']</t>
  </si>
  <si>
    <t>['knp', 'malam', 'nge', 'lag', 'trs', 'wifi', 'bayar', 'mahal', 'kuliatas', 'murah']</t>
  </si>
  <si>
    <t>['info', 'guys', 'penyedia', 'jaringan', 'indihome', 'indonesia', 'jaringannya', 'mpah', 'bayar', 'mahal', 'digunain', 'perangkat', 'terhubung', 'dibawah', 'standar', 'bayar', 'mahal', 'maen', 'game', 'kayak', 'make', 'jaringan', 'diakun', 'komplen', 'dibales', 'ditangani', 'secepatnya', 'parah', 'mending', 'ato', 'kartu', 'selelet', 'wifi', 'toko', 'leletnya', 'ampun', 'ngerjain', 'laporan', 'error', 'sebentar', 'jaringan', 'terhubung', 'internet', '']</t>
  </si>
  <si>
    <t>['mantul']</t>
  </si>
  <si>
    <t>['gangguan']</t>
  </si>
  <si>
    <t>['bagus', 'pertahankan', 'pelayanan']</t>
  </si>
  <si>
    <t>['update', 'masuk', '']</t>
  </si>
  <si>
    <t>['kmi', 'pengguna', 'indihome', 'terhormmat', 'telat', 'bayar', 'trimakasih']</t>
  </si>
  <si>
    <t>['indohome', 'layanan', 'terbaik']</t>
  </si>
  <si>
    <t>['tombol', 'reset', 'modem', 'jarak', '']</t>
  </si>
  <si>
    <t>['provider', 'laen', 'nihh', 'pasang', 'indihome']</t>
  </si>
  <si>
    <t>['masang', 'kueenceeng', 'rek', 'wlw', 'mbps', 'selang', 'lelet', 'kebiasaan', 'ciri', 'khas', 'indihome']</t>
  </si>
  <si>
    <t>['ngelag', 'woy']</t>
  </si>
  <si>
    <t>['provider', 'sampah', 'star', 'app', 'udh', 'bagus', 'stars', 'provider', 'sampah', '']</t>
  </si>
  <si>
    <t>['menyesal', 'indihome', 'jaringan', 'lambat', 'paket', 'mbps', 'jaringanya', 'mbps']</t>
  </si>
  <si>
    <t>['bagus', '']</t>
  </si>
  <si>
    <t>['indihome', 'tollol', 'udah', 'bayar', 'ngelag', 'ngett', 'wifi', 'kontl']</t>
  </si>
  <si>
    <t>['seminggu', 'internet', 'mati', 'udh', 'ngadu', 'respon', 'dpet', 'teknisi', 'kerumah', 'kerumah', 'gini', 'pelayanannya', 'kecewa', '']</t>
  </si>
  <si>
    <t>['bayar', 'jaringan', 'udh', 'minggu', 'ngelag', 'meet', 'error', 'jaringan', '']</t>
  </si>
  <si>
    <t>['ribet', 'upgrade', 'tolong', 'kembalikan', 'tampilan', 'muka']</t>
  </si>
  <si>
    <t>['wifi', 'eror', 'maintenance', 'provider', 'masuk', 'ganti', 'provider', 'sungguh', 'kecewa', 'pelayanannya']</t>
  </si>
  <si>
    <t>['gini', 'gangguan', 'sinyal', 'njir']</t>
  </si>
  <si>
    <t>['freeze', 'app', 'memori', 'aman', 'pdhl']</t>
  </si>
  <si>
    <t>['poin', 'nol', 'cape', 'ngumpulin', 'haduh', 'gini', '']</t>
  </si>
  <si>
    <t>['ngelag']</t>
  </si>
  <si>
    <t>['perubahan', 'aplikasi', 'sulit', 'masuk', 'pemilik', 'akun', 'bolak', 'sandi', 'salah', 'aplikasi', 'diperbaharui', 'ribet', '']</t>
  </si>
  <si>
    <t>['malam', 'pagi', 'modemnya', 'error', 'pagi', 'pagi', 'normal', 'pengunaan', 'internet', 'malam', 'merugikan', 'pelanggan', 'indihome', 'tolong', 'diperhatikan', 'maunya', 'tagihan', 'bulanan', 'rutin', 'konsumen', 'pakai', 'internet', '']</t>
  </si>
  <si>
    <t>['kaya', 'informasi', 'nga', 'akurat', 'daerah', 'tersedia', 'jaringan', 'udah', 'pasang', 'wifi', 'cek', 'nga', 'tersedia', 'jaringan', '']</t>
  </si>
  <si>
    <t>['jaringan', 'wifi', 'bodoh', 'ngelag', 'parah', 'game', 'ngelag', 'main', 'game', 'mangkin', 'bodoh', 'jaringannya', 'bayar', 'menikmati', 'darah', 'tolong', 'jaringan', 'perbaiki', 'bodohhhh']</t>
  </si>
  <si>
    <t>['susah', 'pengaduan', 'seengga', 'infokan', 'nomer', 'customer', 'service', 'daerah']</t>
  </si>
  <si>
    <t>['tlong', 'spya', 'memperbaiki', 'wifi', '']</t>
  </si>
  <si>
    <t>['min', 'didaerah', 'ditempat', 'digesek', 'jalan', 'kawal', 'kabupaten', 'bintan', 'dipasang', 'jaringannya', 'ditempat', 'posisinya', 'ditengah', 'jaringannya', 'tolong', 'min', 'konfrim', 'terimah', 'kasih']</t>
  </si>
  <si>
    <t>['update', 'login', 'ulang', 'nyusahin']</t>
  </si>
  <si>
    <t>['udah', 'pengaduan', 'banget', 'penangannya', 'skrng', 'pdhl', 'kmren', 'kmren', 'gangguan', 'masal', 'tiket', 'proses', 'kemajuan', 'hdeh', 'bayar', 'telat', 'dikit', 'kena', 'denda', 'pelayanan', 'kaya', 'gini', 'memuaskan']</t>
  </si>
  <si>
    <t>['mantappp', 'membantu', 'kehidupan', 'sehari', 'situasi']</t>
  </si>
  <si>
    <t>['buruk', 'pelayanan', 'internet', 'gangguan', '']</t>
  </si>
  <si>
    <t>['aplikasi', 'lengkap', 'fitur', 'smoga', 'kedepanya', 'ditambah', 'fitur', 'fitur', 'mengikuti', 'era', 'digital', 'skrng', '']</t>
  </si>
  <si>
    <t>['aplikasi', 'membantu', 'pemakaian', 'tagihan', 'bayar', 'menarik', 'marchndise', 'tukarkan', 'poin']</t>
  </si>
  <si>
    <t>['', 'sayang', 'sinyalnya', 'loading']</t>
  </si>
  <si>
    <t>['bagus', 'membantu']</t>
  </si>
  <si>
    <t>['', 'ramah', 'membantu']</t>
  </si>
  <si>
    <t>['bagus', 'susah', 'ribet', 'mantap', 'lanjutkan']</t>
  </si>
  <si>
    <t>['kasih', 'bintang', 'indihome', 'pengajuan', 'gagal', 'disebabkan', 'jarak', 'odp', 'rumah', 'meter', 'teknisi', 'masang', 'pengajuan', 'tepatnya', 'oktober', 'menikmati', 'layanan', 'kecepatan', 'internet', 'cepat', 'indihome']</t>
  </si>
  <si>
    <t>['kereeeennn']</t>
  </si>
  <si>
    <t>['aplikasinya', 'mudah', 'diakses', 'spesifik', 'detail', 'app', 'goodjob']</t>
  </si>
  <si>
    <t>['pembaruannya', 'optimal', 'bug']</t>
  </si>
  <si>
    <t>['good', 'bagus', 'lancar', 'kencengggg']</t>
  </si>
  <si>
    <t>['bad', 'service']</t>
  </si>
  <si>
    <t>['nomor', 'langganan', 'gabisa', 'logi', 'apkikasi', 'dikenali', 'sistem', 'gimana', 'solusinya', '']</t>
  </si>
  <si>
    <t>['haii', 'indihome', 'mhn', 'perbaikan', 'internetnya', 'bln', 'sept', 'mbps', 'lancar', 'bgtu', 'telpon', 'suruh', 'naikkan', 'mbps', 'nda', '']</t>
  </si>
  <si>
    <t>['', 'suka', 'tampilan', 'langsung', 'gangguan', 'penawaran', 'tuk', 'benefit', 'game', 'pilihan', '']</t>
  </si>
  <si>
    <t>['biaya', 'pembayaran', 'wifi', 'stabilitas', 'wifi', 'lemot', 'gimana', 'pelanggan', 'wajar', 'comment', 'purchase', 'you', 'but', 'your', 'conection', 'not', 'stabil', 'gimane', '']</t>
  </si>
  <si>
    <t>['bayar', 'telat', 'denda', 'ujan', 'dikit', 'network', 'lag', 'ampas']</t>
  </si>
  <si>
    <t>['lemot', 'masuk', 'aplikasinya', 'semenjak', 'update', 'dipake']</t>
  </si>
  <si>
    <t>['wahhhhh', 'mengagumkan', 'aplikasi']</t>
  </si>
  <si>
    <t>['sempurna', 'bangttt', 'memuaskan', 'aplikasi', 'terbaru', '']</t>
  </si>
  <si>
    <t>['tolong', 'yahh', 'tingkatkan', 'kualitasnya', 'indihome', 'fiber', 'optic', 'jaringan', '']</t>
  </si>
  <si>
    <t>['bravo']</t>
  </si>
  <si>
    <t>['kesini', 'sinyalnya', 'jelek', '']</t>
  </si>
  <si>
    <t>['log', 'keemarin', 'loading', 'apk', 'payahh']</t>
  </si>
  <si>
    <t>['', 'jelasss', 'sinyal', 'udah', 'servis', 'jelekkss']</t>
  </si>
  <si>
    <t>['aplikasi', 'ringan', 'tambahan', 'complain', 'customer', 'ditingkatkan', 'responnya', 'produk', 'anak', 'bangsa', '']</t>
  </si>
  <si>
    <t>['update', 'hrs', 'login', '']</t>
  </si>
  <si>
    <t>['aneh', 'fup', 'mbps', 'belom', 'speednya', 'udah', 'diturunin', 'nampak', 'cari', 'cuannya', 'disuruh', 'direnew', 'speed', 'nambah', 'cuannya', 'emang', 'taeeeeee']</t>
  </si>
  <si>
    <t>['terima', 'kasih', 'indihome', 'berkat', 'aplikasi', 'gangguan', 'internet', 'rumah', 'cepat', 'teratasi', 'melaporkan', 'aplikasi', 'semoga', 'kedepannya', 'bagus', 'lancar', 'menarik', '']</t>
  </si>
  <si>
    <t>['kode', 'otp', 'nggak', 'masuk', 'masuk', 'kemarin', 'ulang', 'tetep']</t>
  </si>
  <si>
    <t>['masuk', '']</t>
  </si>
  <si>
    <t>['tampilan', 'memudahkan', 'tampil', 'kekinian', 'pokonya', 'keren', '']</t>
  </si>
  <si>
    <t>['mantappp', 'ganti', 'password', 'pakai', 'wifinya']</t>
  </si>
  <si>
    <t>['indihome', 'login', 'indihome', 'indihome', 'versi', 'terbaru', 'login', 'gagal']</t>
  </si>
  <si>
    <t>['tampilan', 'bagus', 'ringan']</t>
  </si>
  <si>
    <t>['operator', 'lemot', 'jaringam', 'rusak', 'mekanik']</t>
  </si>
  <si>
    <t>['tampilan', 'bagus', 'pengguna', 'jaringanya', 'hilang', 'aplikasi', 'keliatan']</t>
  </si>
  <si>
    <t>['simple', 'mudah', '']</t>
  </si>
  <si>
    <t>['koneksi', 'jelek', 'sekaleee', 'langganan', 'mbps', 'dpet', 'cma', 'mbps', 'komplain', 'tulisan', 'mff', 'daerah', 'gangguan', 'masal', 'bla', 'bla', 'bla', 'kirain', 'sunatan', 'doang', 'masal', 'parah', 'nii', 'perbaiki', 'sitem', 'tmbhin', 'bintang', 'berlangganan', 'tauh', 'ehh', 'mkin', 'parah', '']</t>
  </si>
  <si>
    <t>['indihome', 'mending', 'pikir', 'deh', 'drpd', 'nyesel', 'wifi', 'udh', 'internetan', 'udh', 'diadukan', 'mesti', 'tggu', 'datengin', 'teknisinya', 'usaha', 'rugi', 'wifi', 'mati', 'slama', 'diputus', 'mitra', 'mikir', 'kena', 'denda', 'juta', 'putus', 'sblm', 'thn', 'asli', 'nyesel', 'kadang', 'internet', 'suka', 'lag', 'pokoknya', 'pkir', 'matang', 'deh', 'indihome', '']</t>
  </si>
  <si>
    <t>['aplikasi', 'terbaru', 'memuaskan']</t>
  </si>
  <si>
    <t>['aplikasi', 'pelayanan', 'cepat', 'sukses', 'indihome', 'pertahankan', 'tingkatan', 'terimakasih']</t>
  </si>
  <si>
    <t>['terima', 'kasih', 'indihome', '']</t>
  </si>
  <si>
    <t>['mantap', 'pokok', '']</t>
  </si>
  <si>
    <t>['aplikasi', 'membantu', '']</t>
  </si>
  <si>
    <t>['perbaharui', 'susah', 'akses', 'maaf', 'cuman', 'bintang', '']</t>
  </si>
  <si>
    <t>['pergunakan', 'koneksi', 'internet', 'aplg', 'nomor', 'rumah', 'yempat', 'tinggal', 'taon', 'dipasang', 'telepon', 'mengenal', 'namanya', 'internet', 'taon', 'namanya', 'warnet', 'dipermudah', 'layanan', 'internet', 'langsung', 'rumah', 'berguna', '']</t>
  </si>
  <si>
    <t>['membantu', 'bermafaat']</t>
  </si>
  <si>
    <t>['alhamdulillah', 'teknisi', 'memperbaiki', 'laporan', 'via', 'aplikasi']</t>
  </si>
  <si>
    <t>['netral']</t>
  </si>
  <si>
    <t>['tampilan', 'bagus']</t>
  </si>
  <si>
    <t>['aplikasi', 'bagus', 'membantu', 'sukses', 'indihome', 'semoga', 'maju']</t>
  </si>
  <si>
    <t>['alhamdulillah', 'simple', 'menu', 'ngelag', 'buka', 'fitur', '']</t>
  </si>
  <si>
    <t>['keren']</t>
  </si>
  <si>
    <t>['memakai', 'indihome', 'merasakan', 'byk', 'manfaat', 'kemudahan', 'koneksi', 'lancar', 'stabil', 'pelayanan', 'customer', 'service', 'membantu', 'memberiksn', 'info', 'terbaru', 'aktivitas', 'terbantu', 'mengalamin', 'gangguan', 'semoga', 'kedepannya', 'indihome', 'kemudahan', 'pengguna', 'indonesia', 'sukses', 'indihome', 'terima', 'kasih']</t>
  </si>
  <si>
    <t>['aplikasi', 'bagus', 'kemarin', 'moga', 'pelayanannya', 'bagus']</t>
  </si>
  <si>
    <t>['simple', 'ringkas', 'tampilan', 'elegan', 'tambahan', 'tambahan', 'feature', 'nikmati', 'pelanggan', '']</t>
  </si>
  <si>
    <t>['bagus', 'lengkap', 'aplikasi', 'terbaru', 'indihome', 'mudah', 'gunakanya', 'sukses', 'trus', 'indihome', '']</t>
  </si>
  <si>
    <t>['aplikasi', 'indihome', 'terbaru', 'sempurna', 'byk', 'fitur', 'pilihan']</t>
  </si>
  <si>
    <t>['']</t>
  </si>
  <si>
    <t>['semoga', 'pelayanan']</t>
  </si>
  <si>
    <t>['bagus', 'membantu', 'pelanggan']</t>
  </si>
  <si>
    <t>['keren', 'tampilannya']</t>
  </si>
  <si>
    <t>['wahh', 'aplikasi', 'indihome', 'membantu', 'kadang', 'jaringan', 'error', 'teknisi', 'terbaik', 'pelanggan', '']</t>
  </si>
  <si>
    <t>['udah', 'bayar', 'jaringannya', 'jelek', 'cih']</t>
  </si>
  <si>
    <t>['update', 'terbaru', 'aplikasi', 'ribet', 'lihat', 'detail', 'kecepatan', 'paket', 'add']</t>
  </si>
  <si>
    <t>['jaringannya', 'jelek', 'bagus', 'cari', 'sinyalnya', 'lemot', 'nyesal', 'berlangganan', 'diindihome']</t>
  </si>
  <si>
    <t>['aplikasi', 'memudahkan', 'berlangganan', 'internet']</t>
  </si>
  <si>
    <t>['aplikasi', 'myindihome', 'membantu', 'customer', 'customer', 'yanh', 'berlangganan', 'indihome', 'senang', 'aplikasi', 'semoga', 'indihome', 'pelayanan', 'terbaik', 'customer', 'terima', 'kasih', '']</t>
  </si>
  <si>
    <t>['aplikasi', 'niat', 'pelayanan', 'buruk', 'solusi', 'hasil', '']</t>
  </si>
  <si>
    <t>['aplikasi', 'membantu', 'mempermudah', 'pengguna', 'layanan', 'indihome', 'transaksi', 'sekedar', 'informasi', '']</t>
  </si>
  <si>
    <t>['indihome', 'kayak', 'anjingggg', 'wifi', 'ngelag', 'bayar', 'mahal', 'klualitas', 'jaringan', 'bagus', 'dasar', 'indihome', 'haramm', '']</t>
  </si>
  <si>
    <t>['gangguang', 'tersambung', 'internet', 'pengguna', '']</t>
  </si>
  <si>
    <t>['nomor', 'indihome', 'terdeteksi', 'sistem', 'parah', 'banget']</t>
  </si>
  <si>
    <t>['pelayanannya', 'buruk', 'spt', 'pengaduan', 'gangguan', 'langsung', 'ditangani', '']</t>
  </si>
  <si>
    <t>['aplikasi', 'membantu', 'pembayaran', 'indihome']</t>
  </si>
  <si>
    <t>['jam', 'malam', 'gangguan', 'jam', 'malam', 'normal', 'kacau', 'indihome', 'pelanggannya', 'kabur', 'provider', '']</t>
  </si>
  <si>
    <t>['gabisa', 'dibuka', 'force', 'close']</t>
  </si>
  <si>
    <t>['excellent']</t>
  </si>
  <si>
    <t>['aplikasi', 'mental', 'teruss', '']</t>
  </si>
  <si>
    <t>['', 'pelayanan']</t>
  </si>
  <si>
    <t>['update', 'bagus', 'minat', 'aplikasi', '']</t>
  </si>
  <si>
    <t>['aplikadi', 'bagus', 'sya', 'trimakasih']</t>
  </si>
  <si>
    <t>['aplikasi', 'lemot']</t>
  </si>
  <si>
    <t>['pelayanan', 'lambat', 'pengaduan', 'gangguan', 'parah', '']</t>
  </si>
  <si>
    <t>['aplikasi', 'bagus', 'membantu', 'terima', 'kasih']</t>
  </si>
  <si>
    <t>['jelek', '']</t>
  </si>
  <si>
    <t>['tanggal', 'lemot', 'lambat', 'parah', 'keterangan', 'melewati', 'batas', 'penggunaan', 'dipake', '']</t>
  </si>
  <si>
    <t>['aplikasi', 'bagus', 'penggunaan', 'kuota', 'aplikasi', 'membantu']</t>
  </si>
  <si>
    <t>['pengaduan', 'layanan', 'internet', 'mati', 'jam', 'lampu', 'los', 'berkedip', 'warna', 'merah', 'klik', 'pengaduan', 'layanan', 'mengklik', 'nomer', 'tulisan', 'maaf', 'layanan', 'indihome', 'mengalami', 'gangguan', 'lokasi', 'email', 'email', 'suruh', 'restart', 'router', 'telepon', 'internet', 'nyala', 'restart', 'pusat']</t>
  </si>
  <si>
    <t>['gangguan', 'iklan', 'muncul', '']</t>
  </si>
  <si>
    <t>['saldo', 'deposit', 'indihome', 'kembalinya', 'udah']</t>
  </si>
  <si>
    <t>['pengalaman', 'mengecewakan', 'mencoba', 'promo', 'upgrade', 'kecepatan', 'internet', 'indihome', 'tenggang', 'laporkan', 'diturunkan', 'sesuai', 'perjanjian', 'alhasil', 'diproses', 'minggu', 'pelaporan', 'kelebihan', 'nanggung', 'biaya', 'hati', 'gaess', 'promo', 'kapok', '']</t>
  </si>
  <si>
    <t>['pengaduan', 'gangguan', 'direspon', 'berguna', 'aplikasi']</t>
  </si>
  <si>
    <t>['aplikasi', 'ngga', 'laporan', 'kerusakan', 'udah', 'seminggu', 'ngga', 'ditanggapi']</t>
  </si>
  <si>
    <t>['', 'lelet', 'pengaduan', 'bertele', 'tele']</t>
  </si>
  <si>
    <t>['lelet', 'banget']</t>
  </si>
  <si>
    <t>['halo', 'pengguna', 'telkomsel', 'indihome', 'telkomsel', 'ngelag', 'jaringan', 'stabil', 'sekolah', 'pekerjaan', 'mohon', 'segara', 'diperbaiki', 'unutk', 'kasih', 'bintang', 'lag', 'parah', 'kesel', 'udah', 'membaik', 'knp', 'lag', 'menerus', 'main', 'game', 'ngelag', 'sekolah', 'ngelag', 'gimana', 'cepet', 'diperbaikin', 'nama', 'menikmati', 'jaringan', 'udh', 'bayar', 'mahal', 'mahal', 'kualitas', 'buruk', 'kasih', 'bintang', 'laggg']</t>
  </si>
  <si>
    <t>['upgrade', 'terbaru', 'tampilan', 'detail', 'paket', 'langganan', 'fiup']</t>
  </si>
  <si>
    <t>['aplikasi', 'nggak', 'parah']</t>
  </si>
  <si>
    <t>['pembaharuan', 'masuk', 'pakai', 'akun', 'tolong', 'perhatikan', 'tampilan', 'akses', 'masuknya']</t>
  </si>
  <si>
    <t>['susah', 'masuk', 'pengaduan', 'layanan']</t>
  </si>
  <si>
    <t>['menu', 'pengaduan', 'layanan', 'tombol', 'kirim']</t>
  </si>
  <si>
    <t>['aplikasi', 'lemot', 'udah', 'pakek', 'wifi', 'indihome', 'hubungi', 'support', 'center', 'masuk', 'masuk', 'wifi', 'indihome', 'koneksi', 'cuman', 'promo', 'doang', 'kualitas', 'udah', 'kayak', 'semoga', 'perbaiki', 'depannya', '']</t>
  </si>
  <si>
    <t>['tida', 'unactive', 'paket']</t>
  </si>
  <si>
    <t>['pengaduan', 'layanannya', 'support', 'lapangan']</t>
  </si>
  <si>
    <t>['dikasih', 'nambah', 'bintang', 'internet', 'siang', 'sore', 'malem', 'mati', 'internet', 'tolonglah', 'blm', 'bayar', 'sms', 'email', 'pelayanannya', 'ditingkatkan', 'blm', 'bayar', 'lgsg', 'internet', 'suspen', 'membayar', 'layanan', 'internet', '']</t>
  </si>
  <si>
    <t>['penipuan', 'mentang', 'milik', 'negara', 'enaknya', 'pelanggan', 'pelayanan', 'customer', 'service', 'buruk']</t>
  </si>
  <si>
    <t>['tolong', 'cek', 'internet', 'daerah', 'tanah', 'depok']</t>
  </si>
  <si>
    <t>['upgrade', 'speed', 'pilihan', 'muncul', 'pilihan', 'mbps', 'dipilih', 'udah', 'uninstall', 'download', 'kirain', 'bermasalah', 'emang', 'tolong', 'diperbaiki', 'kalopun', 'sya', 'paham', 'tolong', 'kasih']</t>
  </si>
  <si>
    <t>['indihome', 'lemott', 'layak', 'kesel', 'stress', 'tlol']</t>
  </si>
  <si>
    <t>['internet']</t>
  </si>
  <si>
    <t>['mantab']</t>
  </si>
  <si>
    <t>['puas', 'myindihome', 'jaringannya', 'kuat', 'mantap', 'inget', 'promo', 'hadiahnya', 'buruan', 'pelanggan', 'myindihome', 'rugi', 'deh']</t>
  </si>
  <si>
    <t>['tampilan', 'menu', 'aplikasi', 'bagus', 'lengkap', 'informasinya', 'kecepatan', 'loadingnya', 'kadang', 'lemot', 'tergantung', 'sinyal', 'buka', 'aplikasi', '']</t>
  </si>
  <si>
    <t>['kedepannya', 'dibikin', 'rapih', 'memudahkan', 'pelanggan', 'memilih', 'paket', 'dipilih', 'menu', 'utama', '']</t>
  </si>
  <si>
    <t>['aplikasi', 'ndak', 'lihat', 'perangkat', 'tersambung', 'detailnya', 'tagihan', '']</t>
  </si>
  <si>
    <t>['mantap', 'pakai', 'indihome', '']</t>
  </si>
  <si>
    <t>['tampilan', 'aplikasi', 'indihome', 'efisien', 'rapih', 'cerita', 'sedari', 'telfon', 'rumah', 'jaman', 'digital', 'setia', 'pakai', 'telkom', 'indihome', 'jaringan', 'stabil', 'kabel', 'fiber', 'optic', 'menjadikan', 'kualitas', 'internet', 'rumahan', 'ngebut', 'parah', 'streaming', 'internetan', 'nge', 'game', 'terima', 'kasih', 'telkom', 'indihome', 'jasa', 'sedari', '']</t>
  </si>
  <si>
    <t>['lambat', 'mahal', 'cocok', 'orang', 'kaya', 'tolol', '']</t>
  </si>
  <si>
    <t>['woy', 'bayar', 'wifi', 'ain', 'bos', 'beserta', 'sengsara', 'aminn']</t>
  </si>
  <si>
    <t>['pelayanan', 'gangguan', 'jaringan', 'respon', 'udh', 'mati', 'ruter', 'lampu', 'los', 'hidup', 'lampu', 'internetnya', 'mati', 'payah']</t>
  </si>
  <si>
    <t>['aplikasi', 'bug', 'coba', 'tolong', 'perbaiki', 'klik', 'menu', 'apk', '']</t>
  </si>
  <si>
    <t>['petugas', 'rekanan', 'indihome', 'telkom', 'panjat', 'tiang', 'box', 'wifi', 'terganggu', 'mati', 'spt', 'lapor', 'mohon', 'petugasnya', 'lapangan', 'diajarin', 'mengganggu', 'jaringan', 'terganggu', '']</t>
  </si>
  <si>
    <t>['bayar', 'lemot', '']</t>
  </si>
  <si>
    <t>['suka', 'banget', 'aplikasi', 'mudah', 'lapor', 'gangguan']</t>
  </si>
  <si>
    <t>['pengajuan', 'keluhan', 'aplikasi', 'harga', 'layanan', 'yng', 'closing', 'selesai', 'ribu', 'ribu', 'skrg', 'muncul', 'tagihan', 'ribu', 'muncul', 'pemberitahuan', 'program', 'kenaikan', 'mbps', 'gratis', 'ditolak', 'skrg', 'khawatirny', 'harga', 'trus', 'dinaiikan']</t>
  </si>
  <si>
    <t>['update', 'terbaru', 'user', 'friendly', 'mudah', 'tingkatkan', 'min', 'terima', 'kasih']</t>
  </si>
  <si>
    <t>['aplikasi', 'lapaoran', 'via', 'aplilasi', 'cepat', 'respon', 'nama', 'tugasi', '']</t>
  </si>
  <si>
    <t>['the', 'best', 'ever', 'internetan', 'indihome', 'ribet', 'pokoknya', 'mantul']</t>
  </si>
  <si>
    <t>['terima', 'indihome', 'menyediakan', 'layanan', 'internet', 'yag', 'wus', 'wus', 'wus', 'cepetnya', '']</t>
  </si>
  <si>
    <t>['aplikasi', 'indihome', 'membantu', 'pengecekan', 'batas', 'kuota', 'tagihan', 'jaya', 'indihome']</t>
  </si>
  <si>
    <t>['aplikasi', 'laporan', 'gangguan', 'respon']</t>
  </si>
  <si>
    <t>['', 'daftar', 'bsa', 'sandi', 'salah', 'nomr', 'telepon', 'cantumkan', 'tida', 'aktif', 'sandi', 'nomr', 'tlp', 'udah', 'bener', '']</t>
  </si>
  <si>
    <t>['trouble', 'pelayanan', 'lelet', 'prosedur', 'nunggu', 'jam', 'tindakan', 'huft', 'recommended']</t>
  </si>
  <si>
    <t>['complete']</t>
  </si>
  <si>
    <t>['iklan', 'jaringan', 'diperbanyak', 'daftar', 'gagal', 'php']</t>
  </si>
  <si>
    <t>['min', 'merubah', 'paket', 'gmn', '']</t>
  </si>
  <si>
    <t>['suka', 'nga', 'jaringannya']</t>
  </si>
  <si>
    <t>['aplikasinya', 'jaringan', 'trouble', 'gini', 'kenyamanan', 'pelanggan', 'berkurnag', 'tolong', 'perbaiki', 'memilih', 'memutus']</t>
  </si>
  <si>
    <t>['saless', 'gajee', 'janji', 'pasang', 'setelahnya', 'mesti', 'nunggu', 'org', 'masang', 'indihome', 'php']</t>
  </si>
  <si>
    <t>['udah', 'bagus', 'gini', 'menu', 'customer', 'service']</t>
  </si>
  <si>
    <t>['buluk', 'penangan', 'lambat', 'penagihan', 'sigap', 'modar', 'kompensasi', 'bayar', 'telat', 'denda', 'bodo', 'saking', 'pilihan']</t>
  </si>
  <si>
    <t>['data', 'penggunaan', 'sesuai', 'pemakaian']</t>
  </si>
  <si>
    <t>['bermanfaat']</t>
  </si>
  <si>
    <t>['sampah', 'kali', 'jaringanmu', '']</t>
  </si>
  <si>
    <t>['membantu', 'pandemi', '']</t>
  </si>
  <si>
    <t>['menang', 'mahal', 'doang', 'jaringan', 'mah', 'kalah', 'wifi', 'kampung', 'payah', 'mentang', 'mentang', 'udah', 'pengguna', 'lemot', 'parah', 'buka', 'youtube', 'muter']</t>
  </si>
  <si>
    <t>['internet', 'suka', 'gabisa', 'kali', 'internet', 'gabisa', 'nyesel']</t>
  </si>
  <si>
    <t>['laporan', 'gangguan', 'cek', 'tagihan', '']</t>
  </si>
  <si>
    <t>['verifikasi', 'renew', 'upgrade', '']</t>
  </si>
  <si>
    <t>['susah', 'dibuka', 'membantu']</t>
  </si>
  <si>
    <t>['', 'usa', 'aplikasi', 'blom', 'memenuhi', 'kebutuhan', 'pengaduan', 'konsumen', 'ujung', 'call', 'center', '']</t>
  </si>
  <si>
    <t>['eric', 'thohir', 'mampir', 'kesini', 'gimana', 'kinerja', 'anak', 'buahnya', 'sidak', 'kantor', 'telepon', 'terisolir', 'bayar', 'ongkos', 'pasang', 'ribu', 'data', 'alamat', 'pemasangan', 'telkom', 'alamat', 'rubah', 'data', 'sampe', 'skrg', 'blm', 'perubahan', 'materi', 'pelanggan', 'dirugikan', 'akses', 'terisolir', 'pdhl', 'bayar', 'ongkos', 'pasang', 'giliran', 'pelanggan', 'salah', 'langsung', 'kena', 'denda', 'kompromi', '']</t>
  </si>
  <si>
    <t>['nunggu', 'masuk', 'internet', 'pln', 'masuk', 'indihome', 'putuskan', '']</t>
  </si>
  <si>
    <t>['kemarin', 'blum', 'teknisinya', 'internet', 'los', 'bos']</t>
  </si>
  <si>
    <t>['', 'far', 'good', 'kedepannya', 'tampilan', 'kritik', 'saran', 'aplikasi', 'perjelas', 'gampang', 'melaporkan', 'bug', 'aplikasi']</t>
  </si>
  <si>
    <t>['aplikasi', 'bagus', 'penggunaan', 'kuota', 'bulannya', 'tagihan', 'bulanan', 'gangguan', 'gangguan', 'koplain', 'tiket', 'gangguan', 'cepat', 'tangani', 'aplikasi', 'aplikasi', 'membantu']</t>
  </si>
  <si>
    <t>['install', 'coba', 'singkronkan', 'internet', 'gagal', 'tertulis', 'internet', 'rerdaftar', 'system', 'indihome', 'bantu', 'maslaah', 'terkait', 'terimakasih']</t>
  </si>
  <si>
    <t>['jaringan', 'internet', 'bagus', 'wilayah', 'setia', 'indihome']</t>
  </si>
  <si>
    <t>['siiip']</t>
  </si>
  <si>
    <t>['mantap', 'pelayanan', 'indihome', 'moga', 'sukses']</t>
  </si>
  <si>
    <t>['mantap', '']</t>
  </si>
  <si>
    <t>['aplikasi', 'informatif', 'membantu']</t>
  </si>
  <si>
    <t>['aplikasinya', 'informatif', 'pengaduan', 'layanan', 'susah', 'gagal', 'tks', '']</t>
  </si>
  <si>
    <t>['signal', 'mantap', 'servis', 'cepat']</t>
  </si>
  <si>
    <t>['sas', 'jaringan', 'indihome', 'cabang', 'gelam', 'jaya', 'hubungi', 'berkali', 'kali', 'detik', 'penangan', 'mohon', 'ditindak', 'lanjuti', 'terimakasih', '']</t>
  </si>
  <si>
    <t>['tolong', 'indihome', 'blom', 'nyala']</t>
  </si>
  <si>
    <t>['aplikasi', 'belom', 'beres', 'uda', 'launching', 'capek', 'deh', '']</t>
  </si>
  <si>
    <t>['membayar', 'tagihan', 'akun', 'diisolir', 'pengaduan', 'aplikasi', 'twitter', 'respon', '']</t>
  </si>
  <si>
    <t>['mahal', 'doang', 'jaringan', 'kaya', 'kura', 'bayar', 'rb', 'kya', 'gni', 'cepanan', 'internet', 'udh', 'kya', 'gni', 'jaringan', 'wifi', '']</t>
  </si>
  <si>
    <t>['kecewa', 'estimasi', 'pindah', 'alamat', 'indihome', 'sesuai', 'penanganan', 'jumat', 'jumat', 'internet', 'mati', 'tlp', 'dijanjikan', 'eskalasi', 'minggu', 'pagi', 'komplain', 'twitter', 'email', 'myindihome', 'gabisa', 'membantu', '']</t>
  </si>
  <si>
    <t>['tolong', 'pakai', 'fitur', 'model', 'kesulitan', 'lapor', 'indiehomecare', 'renspon', 'mohon', 'dikembalikan', '']</t>
  </si>
  <si>
    <t>['mohon', 'indihome', 'update', 'aplikasinya', 'lemot', 'koneksi', 'internet', 'putus', 'putus']</t>
  </si>
  <si>
    <t>['gangguan', 'mending', 'cari', 'provider', 'laen', '']</t>
  </si>
  <si>
    <t>['lemot', 'bosok']</t>
  </si>
  <si>
    <t>['parah', 'banget', 'aplikasi', 'lelet', 'renew', 'speed', 'susah', 'banget', 'bayar', 'bank', 'pemberitahuan', 'saldo', 'indihome', '']</t>
  </si>
  <si>
    <t>['halah', 'kebanyakan', 'bacot', 'pelayanan', 'lambat', 'penanganan', 'lambat', 'gangguan', 'bayar', 'tetep', 'full', 'gangguan', 'berhari', 'kompensasi', 'kebanyakan', 'tipu', '']</t>
  </si>
  <si>
    <t>['ganti', 'email', 'susah']</t>
  </si>
  <si>
    <t>['tuk', 'pemakaian', '']</t>
  </si>
  <si>
    <t>['pembaruan', 'terbaru', 'tanggal', 'oktober', 'aplikasi', 'dibuka', 'menampilkan', 'logo', 'myindihome', 'hapus', 'data', 'hapus', 'memori', 'tampilan', 'logo', 'muncul', 'uninstal', 'install', 'ulang', '']</t>
  </si>
  <si>
    <t>['user', 'friendly', 'terjangkau', '']</t>
  </si>
  <si>
    <t>['pelayanan', 'indihome', 'via', 'syakur', 'terima', 'kasih']</t>
  </si>
  <si>
    <t>['udah', 'berlangganan', 'indihome', 'indihome', 'masukan', 'error', 'benerin', 'web', 'aplikasinya', 'bner']</t>
  </si>
  <si>
    <t>['', 'kasih', 'bintang', 'semoga', 'jaya', 'myindihome', 'aamiin']</t>
  </si>
  <si>
    <t>['wifi', 'sampah', 'kemarin', 'bayar', 'lag', 'sampah', 'sampah']</t>
  </si>
  <si>
    <t>['once', 'guys']</t>
  </si>
  <si>
    <t>['terpercaya', 'terjangkau', '']</t>
  </si>
  <si>
    <t>['aplikasinya', 'bagus', 'tampilan', 'menu', 'menarik']</t>
  </si>
  <si>
    <t>['kaya', 'taik', 'profesional', 'orang', 'lapangan', 'perbaiki', 'jam', 'udh', 'nyampe', 'jam', 'blum', 'tindakan']</t>
  </si>
  <si>
    <t>['aplikasi', 'myindihome', 'versi', 'tampilan', 'menarik', 'atractif', 'fitur', 'smkin', 'lengkap', 'gampang', 'addon', 'aplikasinya', 'hadiahnya', 'pulak', 'mantaapu', 'jiwa', 'tingkatkan', 'pelayann', 'perbaiki', 'kekurangannya']</t>
  </si>
  <si>
    <t>['the', 'best', 'banget', 'emang', '']</t>
  </si>
  <si>
    <t>['kerennnnn', '']</t>
  </si>
  <si>
    <t>['tampilan', 'menu', 'bagus', 'dam', 'simple', 'ditingkatkan', 'updating', 'statusnya', 'dikarnakan', 'status', 'informasi', 'menu', 'membritakan', 'gangguan', 'mohon', 'maaf', 'status', 'indihome', 'dlm', 'isolir', 'muncul', 'informasi', 'padajal', 'coba', 'logout', 'masuk', 'update', 'kasih', 'bintang', '']</t>
  </si>
  <si>
    <t>['tampilan', 'rapih', 'permudah', 'info', 'detail', 'paket', 'batasan', 'fup', 'limit', 'bandwidth', 'status', 'paket', 'dsb', 'promo', 'memenuhi', 'beranda', 'penawaran', 'mah', 'menu', 'khusus', 'belanja', 'telkomsel', 'berat', 'menu', 'menu', 'pengguna', 'buka', 'via', 'jaringan', 'seluler', 'muncul', '']</t>
  </si>
  <si>
    <t>['aplikasinya', 'praktis', 'membantu', '']</t>
  </si>
  <si>
    <t>['kecewa', 'udah', 'internet', 'wifi', 'indihome', 'lambat', 'pengaduan', 'respond', 'pengaduan', 'hilang', 'delete', 'pusatnya']</t>
  </si>
  <si>
    <t>['aktivasi', 'dilempar', 'website', 'costumer', 'servicenya', 'jdi', 'aplikasinya', 'wkwkwkwk']</t>
  </si>
  <si>
    <t>['lelet', 'ngentod', 'bayar', 'gaa', 'tggl', '']</t>
  </si>
  <si>
    <t>['mudah', 'melaporkan', 'keluhan', 'gangguan', 'indihome', 'aplikasi', 'semoga', 'respon', 'cepat', '']</t>
  </si>
  <si>
    <t>['ribet']</t>
  </si>
  <si>
    <t>['update', 'versi', 'aplikasi', 'myindihome', 'skrg', 'fitur', 'fitur', 'barunya']</t>
  </si>
  <si>
    <t>['gajelas', 'sinyal', 'sialan', 'main', 'maruk', 'putus', 'sinyal', 'uda', 'kritik', 'berkali', 'kali', 'tetep', 'gada', 'perubahan']</t>
  </si>
  <si>
    <t>['aplikasi', 'membantu', 'mudah', '']</t>
  </si>
  <si>
    <t>['download', 'nyetok', 'persen']</t>
  </si>
  <si>
    <t>['internet', 'memuaskan', 'kecepatannya']</t>
  </si>
  <si>
    <t>['tampilannya', 'keren', 'simple', 'menunya']</t>
  </si>
  <si>
    <t>['lemot', 'aplikasi', 'ringan', 'aplikasi', 'update', 'lemot', 'loading', 'pakai', 'wifi', 'indihome', 'lemot', 'akses', 'bandwith', 'indihome', 'batas', 'fup', 'kadang', 'speed', 'udah', 'turun', '']</t>
  </si>
  <si>
    <t>['tingkatkan', 'kualitas', 'terima', 'kasih', '']</t>
  </si>
  <si>
    <t>['membantu', 'tinggal', 'fitur', 'topup', 'gampang', 'pembayaran']</t>
  </si>
  <si>
    <t>['membantu', 'pengguna', 'indihome']</t>
  </si>
  <si>
    <t>['lancar', 'jaya', 'semoga', 'kedepannya', '']</t>
  </si>
  <si>
    <t>['komen', 'instagram', 'ttg', 'jaringan', 'indihome', 'lemot', 'kolom', 'komen', 'tutup', 'komen', 'jaringan', 'indihome', 'lelet', 'bayaran', 'mahal']</t>
  </si>
  <si>
    <t>['tagihan', 'mahal', 'jaringan', 'buruk', 'taii']</t>
  </si>
  <si>
    <t>['saran', 'tdak', 'maksimal', 'paksakan', 'lbih', 'aplikasi', 'sblum', 'renew', 'sped', 'fitur', 'mmg', 'hapus', 'knpa', 'unlimitid', 'skalian', 'trimakasih', '']</t>
  </si>
  <si>
    <t>['aduhhh', 'gmn', 'sii', 'update', 'skrng', 'susah', 'banget', 'masukk', 'mendingan', 'kgk', 'ush', 'update', 'sandi', 'salah', 'nunggu', 'jam', 'ribet', 'coba', 'benerin', 'susah', 'masuk', 'ribet', 'simpel', 'simpel', 'update', 'makasih']</t>
  </si>
  <si>
    <t>['password', 'udah', 'asli', 'diterima']</t>
  </si>
  <si>
    <t>['app', 'buka', 'tpi', 'ulir', 'geser', 'lemot', 'min', '']</t>
  </si>
  <si>
    <t>['homescreen', 'menit', 'login', 'gagal', 'pulah', 'gimana', '']</t>
  </si>
  <si>
    <t>['versi', 'terbarunya', 'mudah', 'user', 'friendly']</t>
  </si>
  <si>
    <t>['telpon', 'speed', 'mbps', 'prtama', 'rb', 'tlp', 'putus', 'tlp', 'ulang', 'beda', 'mbps', 'rb', 'ganti', 'bisnet', 'ajah']</t>
  </si>
  <si>
    <t>['membantu']</t>
  </si>
  <si>
    <t>['download', 'drakor', 'lemot', 'kdang', 'connect', 'telat', 'bayar', 'langsung', 'kenak', 'denda', 'maaf', 'bintang']</t>
  </si>
  <si>
    <t>['pengguna', 'indihome', 'tauu', 'yaa', 'langganan', 'enak', 'amannn']</t>
  </si>
  <si>
    <t>['keren', 'banget', 'aplikasinya', 'bermanfaatt']</t>
  </si>
  <si>
    <t>['pelayanan', 'sampah', 'udah', 'nelpon', 'call', 'center', 'udah', 'lapor', 'kantor', 'udah', 'lapor', 'aplikasi', 'teknisi', 'dateng', 'disuruh', 'nunggu', 'doang', 'buangin', 'bajing', 'kaya', 'nunggu', 'pejabat', 'dateng', 'seharian', 'ditungguin']</t>
  </si>
  <si>
    <t>['mudah', 'sekalii', 'penggunaanyaa', 'user', 'friendly', '']</t>
  </si>
  <si>
    <t>['aplikasinya', 'membantu']</t>
  </si>
  <si>
    <t>['hadeh', 'wifi', 'terhubung', 'jaringan', 'bener', 'rin', 'pdhl', 'udh', 'laporan', 'pusat', 'hri']</t>
  </si>
  <si>
    <t>['aplikasi', 'membantu', 'fiturnya', 'mudah']</t>
  </si>
  <si>
    <t>['respon', 'keluhan', 'jaringan', 'aplikasi', 'hadapkan', 'sistem', 'doang', 'menenangkan', 'menyenangkan', 'hati', 'lelet', 'respon', 'bintang', 'kayaknya', '']</t>
  </si>
  <si>
    <t>['bagus']</t>
  </si>
  <si>
    <t>['orang', 'pemasangan', 'tindak', 'gimn', 'area', 'udah', 'pasang']</t>
  </si>
  <si>
    <t>['donwload', 'bekali', 'puluhan', 'kali', 'kasih', 'masuk', 'nmr', 'pelanggan', 'blg', 'tedaftar', 'sistim', 'bayar', 'cek', 'nmr', 'pelanggan']</t>
  </si>
  <si>
    <t>['aplikasi', 'membantu', 'cek', 'penggunaan', 'riwayat', 'pembayaran', '']</t>
  </si>
  <si>
    <t>['kualitas', 'kecepatan', 'indihome', 'rumah', 'sesuai', 'speedtest', 'uji', 'kecepatan', 'internet', '']</t>
  </si>
  <si>
    <t>['aplikasi', 'indihome', 'pemakaian', 'wifi', 'penggunaan', 'tagihan', 'pokoknya', 'indihome', 'terbaik']</t>
  </si>
  <si>
    <t>['tingkatkan', 'update', 'terbaru', 'membingungkan', 'terbiasa', 'fitur', 'terpakai', 'tetep', 'semangat']</t>
  </si>
  <si>
    <t>['tolong', 'diperbaiki', 'jaringannya', 'lambat']</t>
  </si>
  <si>
    <t>['informatif', 'update', 'mengikuti', 'zaman', 'tambahkan', 'promo', 'discontnya', 'kerjasama', 'badan', 'bumn', '']</t>
  </si>
  <si>
    <t>['aplikasi', 'myindihome', 'memudahkan', 'program', 'poin', 'menarik']</t>
  </si>
  <si>
    <t>['mengunakan', 'aplikasi', 'bermanfaat', 'tingkat', 'kualitas', 'terbaik', 'nomor', 'indihom', 'indonesia']</t>
  </si>
  <si>
    <t>['aplikasinya', 'bagus']</t>
  </si>
  <si>
    <t>['aplikasinya', 'membantu', '']</t>
  </si>
  <si>
    <t>['senang', 'indihome', '']</t>
  </si>
  <si>
    <t>['mohon', 'tingkatkan', 'pelayanan', 'alhamdulillah', 'berlanggann', 'udh', 'lancar']</t>
  </si>
  <si>
    <t>['tlng', 'perbaikan', 'wifi', 'rumah', 'knp', 'merah', '']</t>
  </si>
  <si>
    <t>['bismillah', 'saldo', 'linkaja']</t>
  </si>
  <si>
    <t>['berguna', 'terimakasih', 'indihome']</t>
  </si>
  <si>
    <t>['indihome', 'lancar', 'kendala', 'dilayani', 'petugas', '']</t>
  </si>
  <si>
    <t>['jelek', 'banget', 'pelayanan', 'sma', 'pengaduan', 'cepat', 'tangani', 'bayat', 'deposit', 'zom', 'sinya', 'berubah', 'merah', 'lapor', 'oprertor', 'masang', 'diem', 'tlp', 'center', 'nyaa', 'keburu', 'habis', 'pulsa', 'belm', 'ngomong', 'kecewa', 'banget', 'jing', '']</t>
  </si>
  <si>
    <t>['aplikasi', 'membantu', 'mengecek', 'penggunaan', 'internet', 'bulanan', 'update', 'paket', 'terbaru', '']</t>
  </si>
  <si>
    <t>['alhamdulillah', '']</t>
  </si>
  <si>
    <t>['update', 'versi', 'terbaru', 'aplikasi', 'lengkap', 'kebutuhan', 'aplikasi', 'versi', 'terbaru', 'smooth', 'cepat', 'mantap']</t>
  </si>
  <si>
    <t>['alhamdulillah', 'bermanfaat', 'indihome', 'dirumah', 'beli', 'kuota', '']</t>
  </si>
  <si>
    <t>['paraaaaaah']</t>
  </si>
  <si>
    <t>['', 'berguna', 'indihome', 'lemottt', 'mainnn', 'nyerah', 'indihome']</t>
  </si>
  <si>
    <t>['gabisa', 'login', 'nomor', 'brnar']</t>
  </si>
  <si>
    <t>['lemottttttt']</t>
  </si>
  <si>
    <t>['bkin', 'aplikasi', 'masi', 'belom', 'beres', 'ampun', 'perusahaan', 'sekelas', 'telkom', 'bobrok', 'sistem', '']</t>
  </si>
  <si>
    <t>['jaringan', 'indihome', 'daerah', 'jelek', 'dipakai', 'internetan', 'perbaikan', 'udah', 'kelar', 'perbaikannya', 'gimana', 'cepet', 'perbaiki', 'lelet', 'kenierja', 'jelek', 'kompensasi', '']</t>
  </si>
  <si>
    <t>['indihome', 'mantap']</t>
  </si>
  <si>
    <t>['telkomsel', 'jaringanku', 'indihome', 'wifiku', 'aplikasinya', 'udh', 'bagus', 'udh', 'login', 'biometrik', '']</t>
  </si>
  <si>
    <t>['gangguan', 'terooosss']</t>
  </si>
  <si>
    <t>['aplikasi', 'membantu']</t>
  </si>
  <si>
    <t>['jaringan', 'super', 'lemot', 'upgrade', 'mbps', 'lemot', 'pemakainya', 'orng', 'pasang', 'indihome', 'mending', 'fikir', 'fikir', 'deh', 'jaringannya', 'super', 'lemot', '']</t>
  </si>
  <si>
    <t>['keren', 'banget', 'tuker', 'koin', '']</t>
  </si>
  <si>
    <t>['tolong', 'diperbaiki', 'jaringannya', 'area', 'gresik', 'kota', 'jawa', 'timur', 'wifi', 'trouble']</t>
  </si>
  <si>
    <t>['sinyal', 'buruk', 'kek']</t>
  </si>
  <si>
    <t>['aplikasinya', 'berguna']</t>
  </si>
  <si>
    <t>['internet', 'lelet']</t>
  </si>
  <si>
    <t>['aplikasinya', 'bagus', 'membantu']</t>
  </si>
  <si>
    <t>['mantap', 'jiwa', 'fitur', 'fingerprint']</t>
  </si>
  <si>
    <t>['layanan', 'internet', 'jelek', 'sufah', 'bosan', 'kompalin', 'menunggu', 'provider', 'masuk', 'pekanbaru', 'auto', 'stop', 'berlangganan']</t>
  </si>
  <si>
    <t>['terbantu', 'internet', 'palagi', 'sibuk', 'nonton', 'acara', 'kemarin', 'lihat', 'the', 'demand', '']</t>
  </si>
  <si>
    <t>['aplikasi', 'respon', 'gabisa', 'tlp', 'saran', 'gaada', 'balasan']</t>
  </si>
  <si>
    <t>['masukin', 'pelanggan', 'myindihome', '']</t>
  </si>
  <si>
    <t>['pengaduan', 'ribet', 'banget', 'live', 'chat', 'upload', 'file', 'dll', 'pulsa', 'abis', 'puluhan', 'ribu', 'nelpon', 'bulak']</t>
  </si>
  <si>
    <t>['', 'sulit', 'diakses']</t>
  </si>
  <si>
    <t>['myindihome', 'mudah', 'update', 'alamat', 'pindah', 'alamat', 'indihome', 'dirumah', 'myindihome', '']</t>
  </si>
  <si>
    <t>['bagus', 'menyenangkan']</t>
  </si>
  <si>
    <t>['membantu', 'koneksi', 'jaringan']</t>
  </si>
  <si>
    <t>['membayar', 'tagihan', 'indi', 'home', 'sesuai', 'info', 'tel', 'bayar', 'bayar', 'msih', 'blokir', 'internet', 'mohon', 'tanggapi', 'segerah', 'terima', 'kasih', '']</t>
  </si>
  <si>
    <t>['useless', 'come', 'you', 'can', 'try', 'yourself', 'need', 'explanation', 'from', 'user']</t>
  </si>
  <si>
    <t>['parah', 'bener', 'bener', 'parah', 'seminggu', 'jaringan', 'wifi', 'indihome', 'lelet', 'lemot', 'lambat', 'indihome', '']</t>
  </si>
  <si>
    <t>['pasang', 'teknisi', 'mbulet', 'buruk', 'pelayanannya']</t>
  </si>
  <si>
    <t>['dlu', 'gangguan', 'ditulis', 'peningkatan', 'layanan', 'berbulan', 'paraah', '']</t>
  </si>
  <si>
    <t>['baguss', '']</t>
  </si>
  <si>
    <t>['aplikasinya', 'lemot']</t>
  </si>
  <si>
    <t>['lemot', 'pol', 'lngganan', 'mbps', 'larinya', 'keong', 'racun', '']</t>
  </si>
  <si>
    <t>['lupa', 'sandinya', 'masuk', 'cranya', '']</t>
  </si>
  <si>
    <t>['register', 'login']</t>
  </si>
  <si>
    <t>['bayar', 'suka', 'lemot', 'jaringan', 'gratis']</t>
  </si>
  <si>
    <t>['bayar', 'gangguan', 'udah', 'tempo', 'putusin', 'internet', 'masuk', 'akal', 'mikir']</t>
  </si>
  <si>
    <t>['masuk', 'login', 'nomor', 'indihome']</t>
  </si>
  <si>
    <t>['ngelek', 'mulu']</t>
  </si>
  <si>
    <t>['udah', 'dibayar', 'eror', 'gajelas', 'indigob']</t>
  </si>
  <si>
    <t>['wifi', 'terbaik', 'main', 'game', 'sampe', 'sampe', 'pensi', '']</t>
  </si>
  <si>
    <t>['indihome', 'paraaah', 'jaringan', 'bermasalah', 'bermasalah', 'dipikir', 'tagihan', 'tindakan', 'lambat', 'jaringan', 'nol', 'lost', 'eror', 'bayar', 'dlm', 'indihome', '']</t>
  </si>
  <si>
    <t>[]</t>
  </si>
  <si>
    <t>['indihome', 'down', 'parah', 'minggu', 'ngotak', 'males', 'indihome', 'lgi']</t>
  </si>
  <si>
    <t>['ripuh']</t>
  </si>
  <si>
    <t>['laporan', 'gubris', 'jaringan', 'internet', 'kepastian', 'perbaikan', 'kecepatan']</t>
  </si>
  <si>
    <t>['bug', 'menyambungkan', 'nomer', 'layanan', 'internet', 'maaf', 'nomer', 'dikenal', 'sistem', 'nomer', 'dimasukkan']</t>
  </si>
  <si>
    <t>['kebiasaan', 'deh', 'abis', 'bayar', 'bulanan', 'musti', 'eror', 'warna', 'merah', 'kacau', 'bener', 'indihome', 'parah', 'parah', 'hadeeehh', 'lepas', 'setahun', 'ganti', 'payah', '']</t>
  </si>
  <si>
    <t>['login', 'susah']</t>
  </si>
  <si>
    <t>['email', 'dimasukin', '']</t>
  </si>
  <si>
    <t>['sinyal', 'udah', 'bagus', 'pelayananya', 'ngajuin', 'pindah', 'alamat', 'banget', 'telp', 'berkali', 'cuman', 'jawabanya', 'lakukan', 'percepatan', 'mohon', 'melengkapi', 'persyaratannya', 'linknya', 'kirim', 'via', 'bla', 'gitu', 'konpensasi', 'bayar', 'full', 'walo', 'wifi', 'giliran', 'respon', 'dikirim', 'linknya', 'suruh', 'bayar', 'tagihan', 'dikirim', 'linknya', 'mending', 'kasih', 'untung', 'doang', 'pelayanan', 'minim', '']</t>
  </si>
  <si>
    <t>['kesel', 'bangetzzz', 'internet', 'lag', 'plis', 'dibetulkan', 'belajar', 'online', 'susah', '']</t>
  </si>
  <si>
    <t>['tgl', 'wifi', 'jaringan', 'internetnya', 'bayar', 'sore', 'gangguan', 'kah', '']</t>
  </si>
  <si>
    <t>['bagus', 'instal', 'masuk', 'gimana', 'sihh']</t>
  </si>
  <si>
    <t>['kali', 'komplain', 'langsung', 'jreng', 'tersambung', 'internet', 'responnya', 'lambat', 'tumben', 'responsif']</t>
  </si>
  <si>
    <t>['mantap', 'oke']</t>
  </si>
  <si>
    <t>['aneh', 'banget', 'aplikasinya', 'proses', 'pembayaran', 'susah', 'suruh', 'login', 'yoda', 'logout', 'trus', 'coba', 'login', 'error', '']</t>
  </si>
  <si>
    <t>['app', 'lemot', 'tolong', 'diperbaiki']</t>
  </si>
  <si>
    <t>['user', 'friendly']</t>
  </si>
  <si>
    <t>['aplikasi', 'idiot', 'udah', 'akun', 'login', 'verifikasi', 'nungguin', 'kode', 'otp', 'dikirim', 'register', 'ulang', 'nomor', 'terdaftar', 'geblek', '']</t>
  </si>
  <si>
    <t>['gangguan', 'nyesel', 'indihome']</t>
  </si>
  <si>
    <t>['aplikasi', 'gara', 'ganti', 'registrasi', 'masuk', 'imel']</t>
  </si>
  <si>
    <t>['mengecewakan', 'layanan', 'indihome', 'bayar', 'mahal', 'sinyalnya', 'bagus', 'bagus']</t>
  </si>
  <si>
    <t>['anjrit', 'telat', 'bayar', 'langsung', 'isolir', 'kejem', 'banget', 'taun', 'dpan', 'ganti', 'biznet', 'kebijaksanaannya', '']</t>
  </si>
  <si>
    <t>['terimakasih', 'menarik', 'denda', 'tolong', 'bayaran', 'dipersulit']</t>
  </si>
  <si>
    <t>['gara', 'gara', 'indihome', 'gua', 'pembohong', 'orang', 'tua', 'bayar', 'aktif', 'aktif', 'wifi', 'bilangin', 'nyuri']</t>
  </si>
  <si>
    <t>['mantap', 'pelayanan']</t>
  </si>
  <si>
    <t>['nomor', 'internet', 'disambungkan']</t>
  </si>
  <si>
    <t>['aplikasi', 'sampah']</t>
  </si>
  <si>
    <t>['pelayanan', 'buruk', 'lambat', 'lambat', '']</t>
  </si>
  <si>
    <t>['berbuka', 'cek', 'pengunaan', 'berguna', 'cek', 'tagihan', '']</t>
  </si>
  <si>
    <t>['aplikasinya', 'keren', 'membantu', 'pengguna']</t>
  </si>
  <si>
    <t>['manteppp']</t>
  </si>
  <si>
    <t>['aplikasiinyaa', 'bagussss', 'praktis', 'fan', 'mudah', '']</t>
  </si>
  <si>
    <t>['keren', 'banget', 'aplikasinya', 'lihat', 'tagihan', 'detail', 'mudah', 'praktis', 'dipake', 'thank', 'you', 'myindihome', '']</t>
  </si>
  <si>
    <t>['top']</t>
  </si>
  <si>
    <t>['indihome', 'chanel', 'diblokir', 'bayaranya', 'pemotongan']</t>
  </si>
  <si>
    <t>['woii', 'raksah', 'troble', '']</t>
  </si>
  <si>
    <t>['mengenakan', 'internet', 'boongan']</t>
  </si>
  <si>
    <t>['aplikasi', 'bermanfaat']</t>
  </si>
  <si>
    <t>['bayar', 'mahal', 'jitter', 'ping', 'mbps', 'hp', 'lemot', 'banget', 'sumpah', 'mengecewakan']</t>
  </si>
  <si>
    <t>['ngk', 'bermanfaat', 'nyusahin', 'doang']</t>
  </si>
  <si>
    <t>['malam', 'pembayaran', 'tagihan', 'troubel', 'isolir']</t>
  </si>
  <si>
    <t>['menu', 'pembayaran', 'link']</t>
  </si>
  <si>
    <t>['login', 'aplikasi', 'account', 'myindihome', 'blokir', 'kode', 'otp', 'nunggu', 'lamaaaaaaa', 'sinyal', 'lancar', 'otp', 'udah', 'blokir', 'akun', 'myindihome', 'update', 'berulah']</t>
  </si>
  <si>
    <t>['wilayah', 'jakarta', 'utara', 'gangguan', 'masal', 'knapa', 'indihome', 'terkoneksi', 'mohon', 'penjelasannya']</t>
  </si>
  <si>
    <t>['apk', 'lancar', 'ayig', 'ane', 'pengen', 'bayar', 'tagihan']</t>
  </si>
  <si>
    <t>['login', 'memasukkan', 'nomer', 'tetep', 'login', 'loading', 'lamaaa', 'tolong', 'perbaiki']</t>
  </si>
  <si>
    <t>['pasang', 'indihome', 'tanggal', 'oketober', 'tanggal', 'oktober', 'bayar', 'pemasangan', 'skarang', 'tanggal', 'oktober', 'bayar', 'indihome', 'gimana', 'kecewa', '']</t>
  </si>
  <si>
    <t>['aplikasi', 'berguna', 'lemot', 'pembaharuan', 'buka', 'point', 'lemot', 'gabisa', 'cek', 'transaksi', 'penggunaan', 'loadingnya', 'lemot', 'parah', 'internet', 'stabil', 'oke']</t>
  </si>
  <si>
    <t>['asli', 'ngajukan', 'pengaduan', 'ndak', 'tanggapi', 'aplikasi', 'gunanya', 'cuman', 'ngecek', 'pembayaran', '']</t>
  </si>
  <si>
    <t>['bayar', 'tagihan', 'bulanan', 'semalem', 'tgl', 'oktober', 'gangguan', 'tgl', 'oktober', 'gangguan', 'kena', 'denda', 'salah', 'konsumen', '']</t>
  </si>
  <si>
    <t>['layanan', 'buruk', 'bayar', 'tagihan', 'gagal']</t>
  </si>
  <si>
    <t>['aplikaai', 'nncur', 'bis', 'alogin']</t>
  </si>
  <si>
    <t>['lemot', 'aplikasi', 'keluhan', 'respon', 'sgt', 'lambat', 'telat', 'bayar', 'juara', 'stop', 'internet']</t>
  </si>
  <si>
    <t>['belajar']</t>
  </si>
  <si>
    <t>['berguna', 'fitur', 'batal', 'add', 'berfungsi', 'fitur', 'pengaduan', 'respon', 'trus', 'gunanya', 'apaaa', '']</t>
  </si>
  <si>
    <t>['aplikasi', '']</t>
  </si>
  <si>
    <t>['pelayanann', 'sangatt', 'buruk', 'bayarr', 'indihome', 'gangguan', 'udh', 'gangguan', 'bayarr', 'kena', 'denda']</t>
  </si>
  <si>
    <t>['lemottt', 'kaya', 'keong']</t>
  </si>
  <si>
    <t>['males', 'banget', 'kena', 'denda', 'indihome', 'bayar', 'alfamart', 'indomaret', 'pakai', 'apk', 'gangguan', 'bayar', 'besok', 'kena', 'denda', 'keren', 'banget', '']</t>
  </si>
  <si>
    <t>['beres', 'andalkan', 'buruk', 'payah', 'total']</t>
  </si>
  <si>
    <t>['gajelas', 'banget', 'indihome', 'bayar', 'gangguan', 'jaringan', 'indihome', 'kena', 'denda', 'karna', 'telat', 'bayar', 'yaanjing', 'gua', 'udah', 'bayar', 'gangguan', 'gabisa', 'bayar', 'kocak', 'saran', 'gua', 'pindah', 'biznet', 'udah']</t>
  </si>
  <si>
    <t>['indihome', 'telat', 'pembayaran', 'jam', 'dipakai', 'bayar', 'kena', 'denda', 'manusia', 'robot', 'kadang', 'lupa', 'bayar', 'aplikasi', 'notif', 'kastamer', 'bayar', 'tagihannya', 'cooo', 'ruwet']</t>
  </si>
  <si>
    <t>['parah', 'lemot', 'eror', 'mati', 'jaringan', 'tagihan', 'enak', 'perbarui', 'aplikasi', 'aneh', 'bintang', '']</t>
  </si>
  <si>
    <t>['yaa', 'pasang', 'indihome', 'dibilang', 'pilih', 'paket', 'internet', 'nambah', 'paket', 'telpon', 'dipakai', '']</t>
  </si>
  <si>
    <t>['kendala', 'langsung', 'follow', 'cepat', 'terimakasih']</t>
  </si>
  <si>
    <t>['kecewa', 'banget', 'pengaduan', 'kabel', 'putus', 'respon', 'pelanggan', 'warung', 'kabur', '']</t>
  </si>
  <si>
    <t>['jos', 'markotop']</t>
  </si>
  <si>
    <t>['berhenti', 'berlangganan', 'useetv', 'aplikasi', 'web', 'data', 'sampe', 'alamat', 'rumah', 'udah', 'direspon', 'gimana', 'kelanjutannya', 'ribet']</t>
  </si>
  <si>
    <t>['wifi', 'burik', 'ngelag', 'mulu']</t>
  </si>
  <si>
    <t>['bagus', 'aplikasinya', '']</t>
  </si>
  <si>
    <t>['tukar', 'poin', 'barang', 'bertambah', 'plasa', 'telkom']</t>
  </si>
  <si>
    <t>['slow', 'respon', 'nanganin', 'lambat', 'nyesel', 'banget', 'make', 'dibetulin', 'pagi', 'sore', 'mati', 'asli', 'nyesel', 'banget', 'masang', 'kecewa']</t>
  </si>
  <si>
    <t>['ping', 'diatas', '']</t>
  </si>
  <si>
    <t>['membantu', 'banget', 'terimakasih', 'pelayanan', 'memuaskan']</t>
  </si>
  <si>
    <t>['', 'keren', 'tampilan', 'kece', 'udah', 'biometrik']</t>
  </si>
  <si>
    <t>['sinyal', 'indihome', 'agustus', 'jelek', 'banget']</t>
  </si>
  <si>
    <t>['', 'langganan', 'login', 'udah', 'masukin', 'nomor', 'indihome', 'ttp', 'masukin', 'nomor', 'sandal', '']</t>
  </si>
  <si>
    <t>['mohon', 'maaf', 'update', 'lemot', 'dibanding', 'bayar', 'gegara', 'peningkatan', 'tanggal', 'kena', 'denda', 'hadeh']</t>
  </si>
  <si>
    <t>['koneksi', 'berantakan']</t>
  </si>
  <si>
    <t>['aplikasi', 'udah', 'keren', 'udh', 'biometrik', 'pokoknya', 'kerendeh', 'telkomsel', 'perdanaku', 'indihome', 'wifiku']</t>
  </si>
  <si>
    <t>['yaa', 'kesini', 'mengecewakan', 'gangguan', 'bayar', 'gangguan', 'mulu', 'slow', 'respon', 'duuh', 'kecewa', 'harap']</t>
  </si>
  <si>
    <t>['bayar', 'tnggal', 'gangguan', 'sengaja', 'customer', 'kena', 'denda', 'payah']</t>
  </si>
  <si>
    <t>['bayar', 'indihome', 'ribet', 'bayar', 'gangguan', 'bayar', 'kena', 'denda', '']</t>
  </si>
  <si>
    <t>['dok', 'september', 'pertengahan', 'oktober', 'aplikasi', 'myindihome', 'diakses', 'alias', 'gagal', 'login', 'email', 'telp', 'passwordnya', 'sempet', 'reset', 'sandi', 'hasilnya', 'layanan', 'perbaikan', 'petanyaannya', 'pesan', 'muncul', 'tolong', 'diperbaiki', 'karna', 'aplikasi', 'dibutuhkan', 'cek', 'fup', 'internet', 'cek', 'tagihan', 'perbulan', 'pelanggan', 'telkom', 'indihome', 'bulannya', 'please', '']</t>
  </si>
  <si>
    <t>['ramah', 'pengguna']</t>
  </si>
  <si>
    <t>['where', 'are', 'you', 'home']</t>
  </si>
  <si>
    <t>['aplikanya', 'gampang', 'dipakee', '']</t>
  </si>
  <si>
    <t>['renew', 'speed', 'tulisanya', 'produk', 'tersedia', 'aplikasi']</t>
  </si>
  <si>
    <t>['menerima', 'kode', 'otp', 'web']</t>
  </si>
  <si>
    <t>['keren', 'aplikasi', 'mendukung', 'login', 'page', 'fingerprint', '']</t>
  </si>
  <si>
    <t>['tolong', 'pelayanan', 'indihome', 'diperbaiki', 'menit', 'eror', 'jelek', 'banget', 'pelanggan', 'speedy', 'indihome', 'kecewa', 'banget', 'rusak', 'rusak', 'rusak', '']</t>
  </si>
  <si>
    <t>['user', 'friendly', 'tagihan', 'mantap', '']</t>
  </si>
  <si>
    <t>['wifi', 'sampah', 'nge', 'lag', 'tolol']</t>
  </si>
  <si>
    <t>['login', 'susah', 'bener', 'kode', 'otp', 'terkirim', 'hadeh']</t>
  </si>
  <si>
    <t>['aplikasi', 'jelek', '']</t>
  </si>
  <si>
    <t>['terima', 'kasih', 'aplikasi', 'membantu']</t>
  </si>
  <si>
    <t>['gangguan', 'aplikasi', 'indihome', 'lambat', 'pakai', 'jaringan', 'wifi', 'bagus', '']</t>
  </si>
  <si>
    <t>['payah', 'solusi', 'iya', 'aplikasi', 'kategori', 'rumah', 'pembenahan', 'apk', 'dimana', 'mah', 'namanya', 'aplikasi', 'registrasiny', 'sesuai', 'email', 'pasword', 'akses', 'aplikasi', 'sepetak', 'petak', 'rumah', 'kmrin', 'keluhan', 'masuk', 'apk', 'disuruh', 'email', 'disuruh', 'tlp', 'disuruh', 'hapus', 'hapus', 'ujung', 'dibilang', 'rumah', 'kost', 'yasalam', 'survey', 'gimana', 'bedain', 'kost', 'kagak', '']</t>
  </si>
  <si>
    <t>['sekelas', 'bumn', 'aplikasi', 'jelek', 'anggaran', 'pelaksanaan', 'lapangan', 'jelek', 'aplikasi', 'error', 'speknya', 'udah', 'laporan', 'selesai', 'teknisi', 'ngak', 'lalotnya', 'ampun', 'pakai', 'wifi', 'indihome', 'harga', 'mas', 'kualitas', 'plastik']</t>
  </si>
  <si>
    <t>['aplikasi', 'membantu', 'berlangganan', 'indihome', 'user', 'friendly', '']</t>
  </si>
  <si>
    <t>['tolong', 'indihome', 'penanganannya', 'lambat', 'mendowngrade', 'mbps', 'agustus', 'dpt', 'promo', 'kecepatan', 'mbps', 'tambahan', 'biaya', 'apapu', 'habis', 'promo', 'melapor', 'mintak', 'downgrade', 'kecepatan', 'mbs', 'kacau', 'tagihan', 'oktober', 'ribu', 'tagihan', 'normal', 'rb', 'gimana', 'nipu', 'trik', 'licik', 'gimana', 'cepat', 'tangani', 'permasalahan']</t>
  </si>
  <si>
    <t>['aplikasinya', 'membantu', 'user', 'friendly', 'banget', '']</t>
  </si>
  <si>
    <t>['restart', 'modem']</t>
  </si>
  <si>
    <t>['logout', 'hang', 'error', 'ganti', 'nomor', 'indihome', 'error', '']</t>
  </si>
  <si>
    <t>['veri', 'laa']</t>
  </si>
  <si>
    <t>['poin', 'hangus', 'bersisa', 'komplen', 'twitter', 'minggu', 'lbih', 'blm', 'selesai', '']</t>
  </si>
  <si>
    <t>['mantapp']</t>
  </si>
  <si>
    <t>['kukira', 'bagus', 'butu', '']</t>
  </si>
  <si>
    <t>['berlangganan', 'tukang', 'lelet', 'wifi', 'tagihan', 'bayar', 'eror', 'lwt', 'tanggal', 'bayar', 'kena', 'denda', 'eror', 'pinter', 'otak', 'kelen', '']</t>
  </si>
  <si>
    <t>['woi', 'wifi', 'errar', 'error', 'rugi', 'bayarnya', 'error']</t>
  </si>
  <si>
    <t>['kereng', 'banget']</t>
  </si>
  <si>
    <t>['pengaduan', 'notifikasi', 'gangguan', 'massal', 'diwilayah', 'udh', 'mati', 'gangguanya', 'emang', 'core', 'hubungin', 'susah', 'indihome', 'pengaduan', 'user', 'pindah', 'provider', '']</t>
  </si>
  <si>
    <t>['susah', 'akses']</t>
  </si>
  <si>
    <t>['susah', 'login', 'jringan', 'wifi', 'payah']</t>
  </si>
  <si>
    <t>['', 'buka', 'menu', 'cek', 'kouta', 'pemakaian', 'menu', 'mohon', 'perkabaiki']</t>
  </si>
  <si>
    <t>['akses', 'mudah', 'pengaplikasian', 'mudah', 'memantau', 'perkembangan', 'pembayaran', 'internet']</t>
  </si>
  <si>
    <t>['mantap', 'kali', 'boi', 'gas', 'instal']</t>
  </si>
  <si>
    <t>['myindihome', 'jaringan', 'internet', 'recommended', 'aplikasinya', 'keren', 'aksesnya', 'mudah']</t>
  </si>
  <si>
    <t>['suram']</t>
  </si>
  <si>
    <t>['keren', 'tuker', 'poin', 'liat', 'tagihan']</t>
  </si>
  <si>
    <t>['maaf', 'masuk', 'apk', '']</t>
  </si>
  <si>
    <t>['error', 'login']</t>
  </si>
  <si>
    <t>['wifi', 'kek', 'babi', 'ngentod', 'lag', 'bet', 'dipensasi']</t>
  </si>
  <si>
    <t>['tersambung', 'aplikasinya', 'beratnsetelah', 'update']</t>
  </si>
  <si>
    <t>['oke', '']</t>
  </si>
  <si>
    <t>['useful', 'bayar', 'lihat', 'tagihan', 'scr', 'detail']</t>
  </si>
  <si>
    <t>['aplikasi', 'error', 'downloaadd']</t>
  </si>
  <si>
    <t>['pelayanan', 'bener', 'buruk', 'udh', 'laporan', 'berkali', 'udh', 'tetep', 'nggak', 'ditindak', 'lanjuti']</t>
  </si>
  <si>
    <t>['unfaedah', 'lemot', 'nyuruh', 'hubungin', 'kerja', 'bener']</t>
  </si>
  <si>
    <t>['app', 'gimana', 'register', 'nomer', 'daftarkan', 'terdaftar', 'login', 'nomor', 'email', 'terdaftar', 'pie', 'karep', 'iki']</t>
  </si>
  <si>
    <t>['classroom', 'aplikasi', 'bagus', 'tugas', 'senang', 'semoga', 'aplikasi', 'dilenyapkan', 'playstore', 'terimakasih', '']</t>
  </si>
  <si>
    <t>['bagus', 'penyelesainnya', 'cepat', 'terima', 'kasih']</t>
  </si>
  <si>
    <t>['kereenn', 'membantu', 'mudah', 'digunakann']</t>
  </si>
  <si>
    <t>['halo', 'mohon', 'maaf', 'hormat', 'kasih', 'bintang', 'kejadian', 'bener', 'habis', 'pikir', 'ceritanya', 'wifi', 'lemotkan', 'telpon', 'indihome', 'suruh', 'menaikan', 'kecepatan', 'wifi', 'mbps', 'mbps', 'upgrade', 'otomatis', 'harga', 'pembayaran', 'internet', 'lemot', 'protes', 'datenglah', 'teknisi', 'daerah', 'sayabilang', 'kecepatan', 'mbps', 'bayarnya', 'mbps', 'tbh', 'kecewa', 'kesel', '']</t>
  </si>
  <si>
    <t>['jaringan', 'error', 'berhenti', 'berlangganan', 'repot', 'bsd', 'indihome', 'bsd', 'ciputat', 'berhenti', 'berlangganan', 'sinyal', 'erorr', 'mulu', '']</t>
  </si>
  <si>
    <t>['keren', 'banget', 'tuker', 'poin', '']</t>
  </si>
  <si>
    <t>['aplikasi', 'bagus', 'user', 'friendly', 'pastinya', 'loginnya', 'mudah']</t>
  </si>
  <si>
    <t>['kemarin', 'bayar', 'tagihan', 'gimana', 'besok', 'udah', 'jatuh', 'tempo', 'internet', 'gangguan', 'parah', 'susah', 'kerja', 'haduuuhhhh']</t>
  </si>
  <si>
    <t>['internet', 'jam', 'akses', 'laporan', 'ganguan', 'dapet', 'laporan', 'proses', 'internet', 'akses']</t>
  </si>
  <si>
    <t>['aplikasi', 'myindihome', 'bestt', 'pokoknya', 'udah', 'fingerprint', 'canggih', 'user', 'friendly', 'pokoknya', 'kece', 'abis', 'tukar', 'poin', 'gampang', 'banget', 'pakao', 'fitur', 'tagihan', 'detail', 'terima', 'kasih', 'myindihome', 'cocok', 'deh', 'yok', 'download', '']</t>
  </si>
  <si>
    <t>['keren', 'udah', 'login', 'biometric', 'udh', 'jugaa', 'oii', 'recomend', 'banget']</t>
  </si>
  <si>
    <t>['apk', 'gaguna', 'beli', 'mahal', 'ngelag', 'duit', 'dipungut', 'dijalan', 'indihome', 'tlol', 'gajelas']</t>
  </si>
  <si>
    <t>['aplikasinya', 'bagus', '']</t>
  </si>
  <si>
    <t>['mayan']</t>
  </si>
  <si>
    <t>['aplikasi', 'bagus', 'mudah']</t>
  </si>
  <si>
    <t>['penggunaan', 'aplikasi', 'nyaman', 'sulit', 'koneksi', 'request', 'data', 'server', 'pusat', 'pelanggan', 'penggunaan', 'aplikasi', 'efektif', 'dimana', 'akses', 'informasi', 'sulit', 'didapatkan', '']</t>
  </si>
  <si>
    <t>['aplikasi', 'gangguan', 'jaringan', 'direspons', 'ttp', 'hrs', 'telp', 'pindah', 'provider', 'bayar', 'internet', 'telat', '']</t>
  </si>
  <si>
    <t>['pagi', 'myindihome', 'jaringan', 'internetnya', 'lambat', 'kemrin', 'gitu', 'mohon', 'cek', 'terimakasih', '']</t>
  </si>
  <si>
    <t>['knp', 'indihome', 'gha', 'terbaca', 'tolong', 'perbaikinya']</t>
  </si>
  <si>
    <t>['registrasi', 'pasang', 'minggu', 'brosur', 'jam', 'hoax', '']</t>
  </si>
  <si>
    <t>['woi', 'wifi', 'mati', 'kemarin', 'senin']</t>
  </si>
  <si>
    <t>['login', 'susahnya', 'ampun', 'salah', 'password', 'nunggu', 'jam', 'mending', 'app', '']</t>
  </si>
  <si>
    <t>['layanan', 'buruk', 'jam', 'subuh', 'mesti', 'putus', 'nyambung', 'layanan', 'bener', '']</t>
  </si>
  <si>
    <t>['terima', 'kasih', 'aplikasinya']</t>
  </si>
  <si>
    <t>['user', 'friendly', 'lihat', 'tagihan', 'detail', 'thank', 'youu']</t>
  </si>
  <si>
    <t>['terimakasih', 'merespon']</t>
  </si>
  <si>
    <t>['indihom', 'ppk', 'lag', 'enakan', 'tri', 'ppk', 'ppk', 'seluru', 'yng', 'lerja', 'indihom', 'mati', 'ppk', 'bangkrut', 'mati', 'kontl']</t>
  </si>
  <si>
    <t>['error']</t>
  </si>
  <si>
    <t>['tagihan', 'paket', 'tersedia', 'sesuai', 'tagihan', 'bayar', 'bulannya', 'pemakaian', 'dicopot', 'tagihan', 'sesuai', 'paket', 'indihome', 'email', 'berkali', 'kali', 'indihome', 'menggubris', 'beralih', 'jaringan']</t>
  </si>
  <si>
    <t>['aplikasinya', 'parah', 'fitur', 'didalamnya', 'diakses', '']</t>
  </si>
  <si>
    <t>['make', 'indihome', 'tahunan', 'oknum', 'teknisi', 'memutus', 'jalur', 'internet', 'pelanggan', 'memakai', 'puluhan', 'mbps', 'tahunan', 'pemasangan', 'membeli', 'kabel', 'pinta', 'beli', 'oknum', 'teknisi', 'skrg', 'jalur', 'internet', 'putus', 'kabelnya', 'kali', 'complaint', 'respontnya', 'lambat', 'teknisi', 'memperbaiki', 'jalur', 'internet', 'coba', 'bayar', 'terlambat', '']</t>
  </si>
  <si>
    <t>['kecewa', 'banget', 'pelayanannya', 'fast', 'respon', 'ngajukan', 'perbaikan', 'kabel', 'putus', 'krna', 'terkena', 'dahan', 'pohon', 'jatuh', 'gubris', 'smpai', 'pengaduan', 'instagram', 'facebook', 'twitter', 'sma', 'responnya', '']</t>
  </si>
  <si>
    <t>['bayar', 'mahal', 'jaringan', 'jelek', 'trus', 'sewot', '']</t>
  </si>
  <si>
    <t>['wifi', 'indihome', 'perbaiki', 'ngeleg', 'mulu']</t>
  </si>
  <si>
    <t>['jam', 'payment', 'wifinya', 'kerja', 'pakai', 'internet', 'coba', 'hubungi', 'via', 'respond', 'folowup', 'dooooooooonnnngggggggggg', 'bayar']</t>
  </si>
  <si>
    <t>['pelayanan', 'buruk', 'uda', 'jaringan', 'bsa', 'putus', 'wifi', 'sya', 'alasan']</t>
  </si>
  <si>
    <t>['aplikasinya', 'susah', 'dibuka', 'loadingnya', 'indihome', 'gimana', 'udah', 'stop', 'langganan', 'mola', 'udah', 'tagihannya', '']</t>
  </si>
  <si>
    <t>['aplikasi', 'berguna', 'lapor', 'keluhan', '']</t>
  </si>
  <si>
    <t>['terimakasih', 'pelayanan', 'cepat']</t>
  </si>
  <si>
    <t>['telat', 'bayar', 'internet', 'dimatiin', 'kena', 'denda', 'giliran', 'pengaduan', 'internet', 'mati', 'gangguan', 'lambatnya', 'siput', 'indihome', 'payaaahhhh', '']</t>
  </si>
  <si>
    <t>['aplikasi', 'jelej', 'banget', 'registrasi', 'layanan', 'indihome', 'crash', 'upload', 'ktp']</t>
  </si>
  <si>
    <t>['woi', 'wifi', 'ngelag', '']</t>
  </si>
  <si>
    <t>['semoga', 'bsik', 'lancar']</t>
  </si>
  <si>
    <t>['download', 'apk', 'klik', 'tombol', 'pengaduan', 'layanan', 'indihome', 'komplain', 'setaip', 'jam', 'malam', 'jam', 'subuh', 'koneksi', 'internet', 'bermasalah', 'nyesal', 'pakai', 'layanan', 'indihome', 'bayar', 'telat']</t>
  </si>
  <si>
    <t>['update', 'knp', 'kontrol', 'penggunaan', 'data', 'tlg', 'perbaiki', 'min', '']</t>
  </si>
  <si>
    <t>['', 'masuk', 'aplikasi', 'nomor', 'telp', 'dikenal', 'sistem', 'trus']</t>
  </si>
  <si>
    <t>['bayar', 'tagihan', 'tolong', 'pelayanan', 'internet', 'putus', 'putus', 'ikuti', 'saran', 'indita', 'internet', 'buruk', 'pasang', 'wifi', 'ujung', 'ujung', 'pakai', 'kuota', 'pribadi', 'gamping', 'yogyakarta', '']</t>
  </si>
  <si>
    <t>['indihome', 'jaringanya', 'ganguan', 'seharian', 'bagus', 'pemasangan', 'doang', 'kesini', 'errornya', '']</t>
  </si>
  <si>
    <t>['user', 'friendly', 'mantap']</t>
  </si>
  <si>
    <t>['pengaduan', 'gangguan', 'internet', 'aplikasi', 'udah', 'tindakan', 'udah', 'ngurus', 'permohonan', 'pindah', 'alamat', 'plasa', 'ehh', 'ulur', 'giliran', 'diputus', 'bayar', 'tagihan', 'merugikan', 'konsumen', '']</t>
  </si>
  <si>
    <t>['akun', 'terdaftar', 'login']</t>
  </si>
  <si>
    <t>['update', 'dlu', 'guys', 'kayanya', 'aplikasi', 'error', 'update', 'deh', 'ntar', 'dripada', 'klu', 'buka', 'apps', 'lag', 'liat', 'add', 'ribet', 'deh', 'cari', 'apk', 'update', 'dlu']</t>
  </si>
  <si>
    <t>['mengecek', 'penggunaan', 'kuota', 'fup', 'aplikasi', 'indihome', 'angka', 'gb', 'penggunaan', 'kuota', 'fup']</t>
  </si>
  <si>
    <t>['keren', 'bayar', 'kode', '']</t>
  </si>
  <si>
    <t>['keren', 'banget', 'tukar', 'point', '']</t>
  </si>
  <si>
    <t>['penanganan', 'lambat', 'giliran', 'nagih', 'cepat', 'gimana', 'woy']</t>
  </si>
  <si>
    <t>['indihome', 'bayar', 'wifi', 'kasihlah', 'pelayanan', 'jaringan', 'jaringan', 'indihome', 'rumahku', 'lag', 'lag', 'mulu', 'bayar', 'suruh', 'bayar', 'gara', 'gara', 'jaringan', 'jelek', 'main', 'afk', 'reaport', '']</t>
  </si>
  <si>
    <t>['sulit', 'loading']</t>
  </si>
  <si>
    <t>['jaringan', 'ilang', 'lemot', 'maen', 'mahal', 'doang', 'layanan', 'bagus']</t>
  </si>
  <si>
    <t>['msh']</t>
  </si>
  <si>
    <t>['pelayanan', 'oke', 'banget', 'langsung', 'ditanggapi', 'gapakai', 'petugasnya', 'ramah', 'banget', 'barvo', 'telkom', '']</t>
  </si>
  <si>
    <t>['jahannam', 'udah', 'kirim', 'laporan', 'wifi', 'lag', 'nggak', 'ditanggapi']</t>
  </si>
  <si>
    <t>['susah', 'aneh', 'udh', 'dimasukkan']</t>
  </si>
  <si>
    <t>['upgrade', 'speed', 'aplikasi', 'slalu', 'error']</t>
  </si>
  <si>
    <t>['pelangan', 'buruk', 'pelayananya', 'jaringan', 'lemot', 'mati', 'tlp', 'gunannya', 'semoga', 'jaringn', 'internet', 'masuk', 'desa', '']</t>
  </si>
  <si>
    <t>['bagusan', 'versi', 'versi', 'berat', 'repot', '']</t>
  </si>
  <si>
    <t>['kerja', 'sales', 'indihome', 'teknisi', 'maen', 'fall', 'out', 'gatau', 'perjuangan', 'susah', 'dapetin', 'customer', 'payah', 'jarak', 'odp', 'kerumah', 'gajauh', 'hadehhhh', 'data', 'diginiin', 'payahhhhhhh']</t>
  </si>
  <si>
    <t>['mengecewakan', 'laporan', 'gangguan', 'ditanggapi', 'udh', '']</t>
  </si>
  <si>
    <t>['yaa', 'diaplikasi', 'tertera', 'aplikasi', 'terhubung', 'sbelumnya', 'smkin', 'aplikasinya', 'memuaskan', 'konsumen', 'bkn', 'sperti', 'kecewa']</t>
  </si>
  <si>
    <t>['user', 'sangaf', 'friendly']</t>
  </si>
  <si>
    <t>['bayar', 'mahal', 'tetep', 'bae', 'ngelag']</t>
  </si>
  <si>
    <t>['pelayanan', 'gangguan', 'kerusakan', 'lambat', 'profesional', '']</t>
  </si>
  <si>
    <t>['main', 'game', 'online', 'cokkk', 'jarigan', 'taik', 'taik']</t>
  </si>
  <si>
    <t>['leeeeeemmmmmoooy']</t>
  </si>
  <si>
    <t>['cakep']</t>
  </si>
  <si>
    <t>['', 'masuk']</t>
  </si>
  <si>
    <t>['oke', 'mantap']</t>
  </si>
  <si>
    <t>['sinyal', 'burik', 'yahhh']</t>
  </si>
  <si>
    <t>['trobel', 'tolong', 'bayarnya', 'dipotong', 'lag', 'bayarnya', 'tetep', 'kemarin', 'suruh', 'grade', 'mbps', 'upgrade', 'mbps', 'speed', 'kayak', 'mbps', 'tolong', 'diperhatikan', 'bayar', 'telat', 'langsung', 'putus']</t>
  </si>
  <si>
    <t>['main', 'ngelag', 'ngelag', 'asuuuuuu']</t>
  </si>
  <si>
    <t>['logout', 'gabisa', 'masuk']</t>
  </si>
  <si>
    <t>['pelayanannya', 'lambat']</t>
  </si>
  <si>
    <t>['user', 'friendly', 'banget', 'kebantu', 'atasi', 'permasalahan']</t>
  </si>
  <si>
    <t>['bagus', 'indihome', 'akses', 'murah', 'meriah', 'tagihannya', 'detail', '']</t>
  </si>
  <si>
    <t>['bagus', 'membantu', 'monitoring', 'tagihan', 'wifi']</t>
  </si>
  <si>
    <t>['good', 'service']</t>
  </si>
  <si>
    <t>['wifinya', 'lemot', 'banget', 'dananya', 'lancarin', 'wifinya', 'wifi', 'lancar', 'orang', 'nyaranin', 'indihome', 'pengguna', 'bertambah', 'untung', 'lemot', 'banget', 'harga', 'kuota', 'telkom', 'mahal']</t>
  </si>
  <si>
    <t>['keren', 'bangett', 'tukar', 'poin', 'pakai', 'code']</t>
  </si>
  <si>
    <t>['suda', 'wifi', 'merah', 'lampunya', 'email', 'balasan']</t>
  </si>
  <si>
    <t>['wifi', 'lemot', 'bayaran', 'mahal']</t>
  </si>
  <si>
    <t>['susah', 'verifikasi', 'akun', '']</t>
  </si>
  <si>
    <t>['', 'pengajuan', 'full', 'tetangga', 'masang', 'pengajuan', 'langsung', 'dipasang', 'pelayananya', 'jelek']</t>
  </si>
  <si>
    <t>['jaringan', 'parah', 'naikkan', 'kuota', 'dinaikkan', 'jaringan', 'parahhh', 'teman', 'baca', 'rekomendasi', 'nama', 'wifi', '']</t>
  </si>
  <si>
    <t>['aplikasi', 'dibuka', 'aplikasi', 'pakai', 'publish', 'nyusahin', '']</t>
  </si>
  <si>
    <t>['keren', 'tuker', 'poin', 'recommended']</t>
  </si>
  <si>
    <t>['event', 'kekuatan', 'mbpsnya', 'tambahin', 'cuman', 'event', 'doang', 'bayarnya', 'mbps', 'turun', 'bayarnya', 'nambah', 'nurunin', 'mbps', 'pembayaran', '']</t>
  </si>
  <si>
    <t>['profesional', 'skali', 'adminnya']</t>
  </si>
  <si>
    <t>['update', 'ndk', 'login', '']</t>
  </si>
  <si>
    <t>['internet', 'koneksi', 'ikutin', 'step', 'indita', 'myindihome', 'disuruh', 'pengaduan', 'webnya', 'pengaduan', 'myindihome', 'error', 'gila', '']</t>
  </si>
  <si>
    <t>['jaringan', 'stabil', '']</t>
  </si>
  <si>
    <t>['enak', 'banget', 'lihat', 'tagihannya', 'mendetail']</t>
  </si>
  <si>
    <t>['wahh', 'keren', 'tuker', 'poin', 'mantab']</t>
  </si>
  <si>
    <t>['terima', 'kasih', 'memudahkan', 'penggunaan', 'wifi', 'semoga', 'sinyalnya', 'mantap', 'aplikasinya', '']</t>
  </si>
  <si>
    <t>['bagussss']</t>
  </si>
  <si>
    <t>['anggakasman']</t>
  </si>
  <si>
    <t>['masuk', 'keaplikasi', 'indihome']</t>
  </si>
  <si>
    <t>['', 'joss', '']</t>
  </si>
  <si>
    <t>['urusin', 'internet', 'lol', 'korupsi', 'petinggi', 'indihome', 'lag', 'kek', 'orang', 'lol', 'kesurupan', 'bab', '']</t>
  </si>
  <si>
    <t>['instal', 'register', 'emailnya', 'terdaftar', 'login', 'gagal', 'invalid', 'format', 'dicoba', 'gagal', 'sampe', 'kode', 'otp', 'silahkan', 'coba', 'jam', 'ngeselin', 'cok', 'gimana', 'telkom', 'pemberitahuan', 'error', 'gitu', 'kualitasnya', 'pelanggan', 'setia', 'telkomsel', 'udah', '']</t>
  </si>
  <si>
    <t>['indihome', 'berlangganan', 'lemot', 'jaringannya', 'pasangnya', 'mbps', 'kaya', 'mbps', 'pasang', 'stabil']</t>
  </si>
  <si>
    <t>['wifi', 'ngelag']</t>
  </si>
  <si>
    <t>['bayar', 'woyyyy', 'buka', 'app', 'suruh', 'bayar', 'isolir', 'kau', 'app', 'seminggu', 'wifi', 'mati', 'sampe', 'komplein', 'bales', 'teknisinya', 'enak', 'suruh', 'bolak', '']</t>
  </si>
  <si>
    <t>['perusahaan', 'buruk', 'pengajuan', 'pamasangan', 'penipuan']</t>
  </si>
  <si>
    <t>['', 'best']</t>
  </si>
  <si>
    <t>['aplikasi', 'internet', '']</t>
  </si>
  <si>
    <t>['dasarnya', 'aplikasi', 'membantu', 'fitur', 'meningkatkan', 'layanan', 'upgrade', 'speed', 'tinggal', 'klik', 'aplikasi', 'saran', 'memudahkan', 'tambahkan', 'fitur', 'downgrade', 'speed', 'membantu', 'pandemi', '']</t>
  </si>
  <si>
    <t>['teknisi', 'ramah', 'sabar']</t>
  </si>
  <si>
    <t>['log', 'masak', 'perusahan', 'aplikasi', 'bermutu', '']</t>
  </si>
  <si>
    <t>['aplikasinya', 'lemot', 'fitur', 'buka']</t>
  </si>
  <si>
    <t>['indihome', 'ngelag', 'banget', 'dimalem']</t>
  </si>
  <si>
    <t>['koneksi', 'lancar', 'tagihannya', 'dibayar', 'lancar', 'direksi', 'karyawan', 'makan', 'gaji', 'buta']</t>
  </si>
  <si>
    <t>['internet', 'jam', 'lemot', 'kadang', 'hilang', 'komplain', 'gimana', 'aplikasinya', 'loading', 'direfresh', 'berkali', 'kali', 'tolong', 'tingkatkan', 'kenyamanan', 'pelanggan', 'nggak', 'suruh', 'kecepatan', 'ditelpon', 'gangguan', 'nggak', 'telpon', 'call', 'center', 'status', 'sinyalnya']</t>
  </si>
  <si>
    <t>['jaringan', 'jelek']</t>
  </si>
  <si>
    <t>['bumn', 'gabisa', 'diharapkan']</t>
  </si>
  <si>
    <t>['pilihan', 'pembayaran', 'dikit', 'fleksibel', 'aplikasi', 'ceras']</t>
  </si>
  <si>
    <t>['bahasa', 'indonesia', '']</t>
  </si>
  <si>
    <t>['jaringan', 'kabel', 'jaringan', '']</t>
  </si>
  <si>
    <t>['asli', 'jelek', 'hrs', 'komplain', 'berkali', 'teknisi', 'dtng', 'bnr', 'layanan', 'error', 'info']</t>
  </si>
  <si>
    <t>['knapa', 'gangguan', 'jam', 'segini', 'menghambat', 'orang', 'kerja', 'mbps', 'udah', 'kek', 'nggak', 'perubahan', 'udah', 'gangguan', 'lemot', 'complenan', 'kayak', 'nggak', 'tanggapi', 'salesnya', 'songong', 'ngelarang', 'complen', 'pusat', 'request', 'komolenan', 'pusat', 'nggak', 'bener', 'produk', '']</t>
  </si>
  <si>
    <t>['buruk', 'laporan', 'udah', 'tangani', 'rugi', 'berlangganan', 'mahalnya']</t>
  </si>
  <si>
    <t>['udah', 'ganti', 'password', 'bsa', '']</t>
  </si>
  <si>
    <t>['mendaftar', 'sekolah', 'indihome', 'nama', 'pribadi', 'nyaman', '']</t>
  </si>
  <si>
    <t>['indihome', 'perbaikan', '']</t>
  </si>
  <si>
    <t>['nonton', 'delay', 'install', 'aplikasi', 'kecewa']</t>
  </si>
  <si>
    <t>['jujur', 'sya', 'kecewa', 'indihome', 'wifi', 'gangguan', 'melapor', 'indihome', 'mending', 'ganti', 'wifi', '']</t>
  </si>
  <si>
    <t>['min', 'gmn', 'wifi', 'dirumah', 'nyala', 'nyala', 'kedip', 'merah', 'mulu', 'gmn', 'belajar', 'gitu', 'pasang', 'nyesel', 'masang', 'udah', 'bertanggung', 'tinggal', 'hubungi', 'ditelpon', 'gadiangkat', 'chat', 'diread', 'doank', 'gmn', 'minnn', 'anak', 'ulangan', 'gini', 'gaush', 'masang', 'indihome']</t>
  </si>
  <si>
    <t>['parah', 'pertengahan', 'koneksi', 'bayar', 'tempo', 'bermasalah']</t>
  </si>
  <si>
    <t>['kali', 'login', 'gagal', '']</t>
  </si>
  <si>
    <t>['kesulitan', 'mengkomunikasikan', 'keluhan', 'pemakaian']</t>
  </si>
  <si>
    <t>['apan', 'poin', 'indihome', 'nuker', 'vocer', 'grabmart', 'gagal', 'kocak', 'niat', 'event', 'poin']</t>
  </si>
  <si>
    <t>['jaringan', 'buruk', 'gangguan']</t>
  </si>
  <si>
    <t>['membantu', 'dlm', 'sistwm', 'berkerja']</t>
  </si>
  <si>
    <t>['login', 'menunggu', 'menit', '']</t>
  </si>
  <si>
    <t>['', 'tolong', 'duitnya', 'cepat', 'bayar', 'wifi', 'perbulan', 'wifi', 'internet', 'nggak', 'kali', 'sebulan', 'parahnya', 'orang', 'komplen', 'nggak', 'diladenin', 'mending', 'mati', 'dasar', 'manusia', 'tamak', '']</t>
  </si>
  <si>
    <t>['putus', 'putus']</t>
  </si>
  <si>
    <t>['penanganan', 'keluhan', 'point', 'internet', 'mbps', 'dipake', 'org', 'putus', 'berhenti', 'berlangganan', 'dipersulit']</t>
  </si>
  <si>
    <t>['myindihome', 'aplikasi', 'rekomendasi', 'terbaik', 'menurutku', 'ragu', 'download', 'gais']</t>
  </si>
  <si>
    <t>['masukin', 'nomor', 'indihome', 'aplikasi', 'gmna', 'gjls']</t>
  </si>
  <si>
    <t>['aplikasi', 'tolol', 'udah', 'jaringan', 'bangat', 'eror', 'nomer', 'teknisi', 'aplikasi', 'gbsa', 'hubungin', '']</t>
  </si>
  <si>
    <t>['menyedihkan']</t>
  </si>
  <si>
    <t>['sinyal', 'internet', 'indihome']</t>
  </si>
  <si>
    <t>['indihome', 'layanan', 'internet', 'membangohkan']</t>
  </si>
  <si>
    <t>['gagal', 'transaksi', 'apl', 'miindihome', 'ganti', 'pakai', 'aplikasi', 'myindihomex']</t>
  </si>
  <si>
    <t>['aplikasi', 'negara', 'yak', 'banget', 'erornya', 'swasta', 'gini', 'lho', '']</t>
  </si>
  <si>
    <t>['jaringan', 'indihome', 'udah', 'verivikasi', 'data', 'gagal', 'ganti', 'masukin', 'kode', 'salah', 'mulu', 'gagal', '']</t>
  </si>
  <si>
    <t>['verifikasi', 'kartu', 'identitas', 'iya', 'tindakan', 'wifi', '']</t>
  </si>
  <si>
    <t>['bintang', 'gimana', 'gangguan', 'komplen', 'ribet', '']</t>
  </si>
  <si>
    <t>['maaf', 'legis', 'trasi', 'terdaftar', 'registrasi', 'loging', 'ditolak', 'mohon', 'solusi']</t>
  </si>
  <si>
    <t>['telkom', 'paswod']</t>
  </si>
  <si>
    <t>['menjengkelkan', 'layanan', 'internet', 'indihome', 'jelek', 'kebanyakan', 'putusnya', 'nyambungnya', '']</t>
  </si>
  <si>
    <t>['buruk', 'mengecewakan', 'update', 'log', '']</t>
  </si>
  <si>
    <t>['aplikasi', 'mestinya', 'mengecek', 'tagihan', 'terbayarkan', 'belom', 'mohon', 'diperbaiki']</t>
  </si>
  <si>
    <t>['kasih', 'bintang', 'mohon', 'bantu', 'susah', 'masuknya', 'nomor', 'wifi', 'knapa', 'gagal', 'mohon', 'bantu', 'butuh']</t>
  </si>
  <si>
    <t>['aplikasi', 'ngeblank', 'putih', 'klik', 'lihat', 'detile']</t>
  </si>
  <si>
    <t>['ngecek', 'total', 'penggunaan', 'internet', 'angkanya', 'pakai', 'menjalankan', 'aplikasi', 'memakan', 'internet', '']</t>
  </si>
  <si>
    <t>['aplikasinya', 'bahaya', 'sudh', 'bayar', 'ktrngn', 'sukses', 'indihom', 'blngnya', 'blm', 'bayar', 'klau', 'blm', 'bayar', 'dana', 'kemana', '']</t>
  </si>
  <si>
    <t>['', 'malam', 'eror', 'indihome', 'solusi', 'ketemu', 'parah', 'eror', 'bayar', 'mahal', 'coba', 'kecewa', 'asli']</t>
  </si>
  <si>
    <t>['dahlah', 'suka', 'suka', 'nambahin']</t>
  </si>
  <si>
    <t>['bagus', 'bermanfaat', 'sekeluarga', '']</t>
  </si>
  <si>
    <t>['aplikasi', 'dongoo', 'udh', 'daftar', 'giliran', 'masuk', 'dibilang', 'daftar', 'tololll', '']</t>
  </si>
  <si>
    <t>['tolong', 'diperbaiki', 'loginya', 'banget', 'semaga', 'perubahan', '']</t>
  </si>
  <si>
    <t>['aplikasi', 'dibuka']</t>
  </si>
  <si>
    <t>['reward', 'menarik']</t>
  </si>
  <si>
    <t>['makit', 'lelet', '']</t>
  </si>
  <si>
    <t>['semenjak', 'update', 'bingung', 'bayar', 'tagihan', 'dimana', 'dicari']</t>
  </si>
  <si>
    <t>['niat', 'layanan', 'banget', 'sumpah', 'jaringan', 'jelek', 'semoga', 'indihome', 'kena', 'kanker', 'ortu', 'mati', '']</t>
  </si>
  <si>
    <t>['mempermudah', 'informasi']</t>
  </si>
  <si>
    <t>['banget', 'los', 'kadang', 'kadang', 'nge', 'leg', 'hadehh', '']</t>
  </si>
  <si>
    <t>['lelet', 'buka', 'aplikasinya', 'kasihan', 'reting', 'tinggal', 'kasih', 'kasihan']</t>
  </si>
  <si>
    <t>['aplikasi', 'myindihome', 'bagus', 'fitur', 'fitur', 'didalam', 'lengkap', 'mudah', 'pahami', 'informatif', 'mempermudah', 'cek', 'tagihan', 'penggunaan', 'data', 'internet', 'terimakasih', 'myindihome', 'terdepan', '']</t>
  </si>
  <si>
    <t>['mint', 'lelah', 'apk', 'login', 'pakai', 'email', 'aplikasi', 'email', 'terdaftar', 'register', 'pakai', 'email', 'aplikasi', 'terdaftar', 'alasannya', 'email', 'terdaftar', 'gimana', 'yaa', 'bener', 'perasaan', 'nggak', 'kayak', 'gini', '']</t>
  </si>
  <si>
    <t>['update', 'playstore', 'solusinya', '']</t>
  </si>
  <si>
    <t>['aplikasi', 'myindihome', 'membantu', 'mempermudah', 'pengguna', 'setia', 'indihome', 'terimakasih', 'myindihome']</t>
  </si>
  <si>
    <t>['biaya', 'pemasangan', 'mahal', 'banget', 'mending', 'pilih']</t>
  </si>
  <si>
    <t>['app', 'memudahkan', 'informasi', 'pengguna', 'indohome']</t>
  </si>
  <si>
    <t>['', 'indihome', 'indihome']</t>
  </si>
  <si>
    <t>['perbaiki', 'jaringan', 'udah', 'lambat', 'penanganannya', 'payah']</t>
  </si>
  <si>
    <t>['normal', 'mksh']</t>
  </si>
  <si>
    <t>['aplikasi', 'muncul', 'paket', 'sesuai', 'tlp', 'diputus', 'otomatis', 'berkali', 'maunya', '']</t>
  </si>
  <si>
    <t>['bagusss']</t>
  </si>
  <si>
    <t>['tagihan', 'minggu', 'laringan', 'gangguan', 'lucu', 'klw', 'jaringan', 'normal', 'normal', 'dipatok', '']</t>
  </si>
  <si>
    <t>['pagi', 'myindihome', 'komplain', 'knp', 'kmrn', 'skg', 'internet', 'eror', 'connect', 'knp', 'kyk', 'gini', 'tlong', 'diperbaiki', 'cepat', 'sesulit', 'pekerjaan', 'online', '']</t>
  </si>
  <si>
    <t>['sinyal', 'jelek', 'jelek', 'parah', 'main', 'game', 'apapun', 'ping', 'loncat', 'gjls']</t>
  </si>
  <si>
    <t>['internet', 'indihome', 'enak', 'server', 'lambat', 'restart', 'layanan', 'mbps', '']</t>
  </si>
  <si>
    <t>['', 'login', 'kode', 'otp', 'kirim', 'login', 'fitur', 'ganti', 'pengiriman', 'kode', 'otp']</t>
  </si>
  <si>
    <t>['idihome', 'wifi', 'bermutu', 'bayar', 'mahal', 'mahal', 'ngelag']</t>
  </si>
  <si>
    <t>['pelayanan', 'buruk', 'ajukan', 'pemasangan', 'sampe', 'confirmasi', 'tiang', 'box', 'jaringan', 'mengecewakan', 'saran', 'indihome', 'pelayanan', 'tawarkan', 'pelayanan', '']</t>
  </si>
  <si>
    <t>['knpa', 'download', 'allah', 'wifi', 'eror', 'kesel', '']</t>
  </si>
  <si>
    <t>['semenjak', 'indihome', 'orang', 'rumah', 'seneng', 'bangett', 'beli', 'kuota', 'lagii', '']</t>
  </si>
  <si>
    <t>['kacau', 'indihome', 'gaguna']</t>
  </si>
  <si>
    <t>['selesai', 'perbaikan', 'gua', 'lapor', 'gabisa', 'indihome', 'tetangga', 'gua', 'gangguan', 'sistemnya', 'gangguan', 'laporan', '']</t>
  </si>
  <si>
    <t>['indihome', 'purwokerto', 'recomended', 'pelayanan', 'kethus', 'judes', 'orang', 'registrasi', 'pemasangan', 'tunggu', 'udah', 'berbulan', 'kepastian', 'hubungi', 'jawabanya', 'proses', 'bantu', 'follow', 'semoga', 'cepat', 'terealisasi', 'gitu', 'baca', 'ulasan', 'malu', 'promosi', 'pelayanan', 'baiknya', '']</t>
  </si>
  <si>
    <t>['gangguan', 'mulu', 'tagihan', 'jalan', 'teknisinya', 'mata', 'duitan']</t>
  </si>
  <si>
    <t>['aplikasinya', 'buka', 'error', 'mulu']</t>
  </si>
  <si>
    <t>['udh', 'makek', 'indihome', 'perubahan', 'lelet', 'stabil', 'jaringannya', 'nyesel', 'masang', 'indihome']</t>
  </si>
  <si>
    <t>['capekkk', 'disuruh', 'tunggu', 'mulu']</t>
  </si>
  <si>
    <t>['berlangganan', 'speedy', 'tagihan', 'tlp', 'tiket', 'diproses', 'kantor', 'telkom', 'mengajukan', 'keberatan', 'tagihan', 'tolong', 'mengadu', 'kemana', 'screenshot', 'chatting', 'diupload', 'bukti', 'merepotkan']</t>
  </si>
  <si>
    <t>['disarankan', 'download', 'bagus']</t>
  </si>
  <si>
    <t>['erorr', 'bre', 'aplikasinya', 'loading', 'mulu', 'udah', 'ganti', 'jaringan', 'tetep', 'loading']</t>
  </si>
  <si>
    <t>['lemot']</t>
  </si>
  <si>
    <t>['kesini', 'lelet', 'tenesa']</t>
  </si>
  <si>
    <t>['pelayanan', 'bagus']</t>
  </si>
  <si>
    <t>['lelet', 'lemot', 'mahal']</t>
  </si>
  <si>
    <t>['update', 'terbaru', 'mantap', 'cek', 'gangguan', 'jaringan', 'langkah', 'langkah', 'solusi', 'kendala', 'jaringan']</t>
  </si>
  <si>
    <t>['aplikasi', 'myindihome', 'mudah', 'memohon', 'bantuan', 'kendala', 'teknis', '']</t>
  </si>
  <si>
    <t>['terima', 'kasih', 'myindihome', 'aplikasibya', 'bagus', 'membantu', 'memudahkan', 'mengecek', 'pemakaian']</t>
  </si>
  <si>
    <t>['nomer', 'terdaftar', 'email', 'blm', 'terdaftar', 'diganti', 'confirm', 'telpn', 'telkomsel', 'jdi', 'sign', '']</t>
  </si>
  <si>
    <t>['metode', 'pembayarannya', 'mohon', 'ditambah', 'link']</t>
  </si>
  <si>
    <t>['good', 'job']</t>
  </si>
  <si>
    <t>['komentar', 'aplikasinya', 'download', 'aplikasinya', 'registrasi', 'dipasang', 'rumah', 'regis', 'teknisi', 'dtg', 'rumah', 'kasih', 'pasang', 'karna', 'jaringan', 'penuh', 'alhasil', 'skrg', 'kabar', 'indihome', 'telkom', 'bdw', 'rumah', 'kantor', 'telkom', 'meter']</t>
  </si>
  <si>
    <t>['aplikasi', 'myindihome', 'bagus', 'user', 'interface', 'mudah', 'pahami', 'pengguna', 'tombol', 'button', 'aplikasi', 'cepat', 'aplikasi', 'myindihome', 'tagihan', 'brpa', 'pemakaian', 'internet', 'sebulan', 'aplikasi', '']</t>
  </si>
  <si>
    <t>['cek', 'batas', 'kuota', 'pemakaian', 'kuota', 'terpakai', 'muncul']</t>
  </si>
  <si>
    <t>['', 'aplikasi', 'blok', 'daripad', 'pekoknya', 'isinya', 'cuman', 'maaf', 'halaman', 'gagal', 'dimuat', 'mending', 'hapus', 'aplikasi', 'playstore', 'malu', 'maluin', 'indonesia']</t>
  </si>
  <si>
    <t>['indihome', 'oror', 'tagihan', 'gimana', 'kak', 'tolong', 'eror', 'minimal', 'kurangi', 'uang', 'tagihan', 'giliran', 'telat', 'denda']</t>
  </si>
  <si>
    <t>['aplikasinya', 'berat', 'leg', 'login']</t>
  </si>
  <si>
    <t>['bagus', 'bngt']</t>
  </si>
  <si>
    <t>['wifiku', 'perbaiki']</t>
  </si>
  <si>
    <t>['stelah', 'update', 'aplikasi', 'berhenti', '']</t>
  </si>
  <si>
    <t>['update', 'aplikasi', 'lemot', 'verivikasi', 'datanya', 'ribet', 'bantuanya', 'direspon']</t>
  </si>
  <si>
    <t>['kemarin', 'telpon', 'telkom', 'penawaran', 'menaikan', 'kapasitas', 'mbps', 'imdihome', 'saua', 'setuju', 'tagihan', 'perbulan', 'kapasitas', 'mbps', 'laporin', 'ngha', '']</t>
  </si>
  <si>
    <t>['sampahh', 'loading']</t>
  </si>
  <si>
    <t>['kode', 'otp', 'salah', 'dapet', 'belom', '']</t>
  </si>
  <si>
    <t>['', 'login']</t>
  </si>
  <si>
    <t>['beres', 'aplikasi']</t>
  </si>
  <si>
    <t>['jaringan', 'ngelek', 'ngelek']</t>
  </si>
  <si>
    <t>['buffering', 'loading', 'loading', 'udah', 'bayar', 'huft', 'kecewa']</t>
  </si>
  <si>
    <t>['main', 'game', 'moba', 'jaringan', 'stabil', 'klah', '']</t>
  </si>
  <si>
    <t>['aplikasi', 'bagus', 'laporan', 'direspon', 'cepat', 'teknisi', 'langsung', '']</t>
  </si>
  <si>
    <t>['maaf', 'bukanya', 'cinta', 'indihome', 'tolong', 'aplikasi', 'indihome', 'perbaiki', 'masuk', 'aplikasi', 'susah', 'emang', 'malu', 'bumn', 'sekelas', 'telkom', 'becus', 'ngurusin', 'aplikasi', '']</t>
  </si>
  <si>
    <t>['proses', 'refund', 'deposit', 'susah', 'giliran', 'penagihan', 'cepat', 'banget']</t>
  </si>
  <si>
    <t>['aplikasi', 'butut', 'login', 'perbaikan', 'mulu', 'selesai', '']</t>
  </si>
  <si>
    <t>['stlh', 'login', 'error', 'ngak', 'kebuka']</t>
  </si>
  <si>
    <t>['bsa', 'login', 'register', 'nunggu', 'loading', 'sampe', 'jam', 'muter', 'muter', 'ajj', '']</t>
  </si>
  <si>
    <t>['aplikasi', 'lelet', 'parah', 'ngadu', 'susah', 'bener', '']</t>
  </si>
  <si>
    <t>['download', 'aplikasi', 'indihome', 'susah', 'banget', 'gimana', 'lihat', 'kuota', 'tolong', 'perbaiki', 'sistemnya', 'aplikasi', 'indihome', '']</t>
  </si>
  <si>
    <t>['haduuuuhhh', 'parah', 'tanggal', 'september', 'tanggal', 'oktober', 'indikator', 'kadang', 'nyambung', 'kadang', 'tlp', 'tanggal', 'gangguan', 'udh', 'tgl', '']</t>
  </si>
  <si>
    <t>['', 'eror', 'rusakrusakkkkkkkk']</t>
  </si>
  <si>
    <t>['parahhhhhhh', 'sampe', 'tlpn', 'verifikasi', 'data', 'doang', 'layanan', 'pesang', '']</t>
  </si>
  <si>
    <t>['nambah', 'chanel', 'diakses', 'buang', 'uang', 'merugikan', 'konsumen', '']</t>
  </si>
  <si>
    <t>['kaga', 'pisan', 'respon', 'keluhan', 'payahhh']</t>
  </si>
  <si>
    <t>['kabel', 'digigit', 'ama', 'hiu', 'dibenerin', 'donk', 'mas', 'nge', 'lag', 'truss', 'bayar', 'indihome', 'nye', 'mahal', 'nge', 'lag', 'behhhhhh', 'males', 'bat', 'make', 'jaringan', 'sampah', '']</t>
  </si>
  <si>
    <t>['ngk', 'downlod', 'yaa']</t>
  </si>
  <si>
    <t>['repot', 'selesai', 'perbaikan', 'aplikasinya', 'keberatan', 'tampilan', 'halaman', 'baiknya', 'dipisah', 'portal', 'dng', 'pilihan', 'diutamakan', 'info', 'tagihan', 'berkaitan', 'dng', 'pelanggan', 'pilihan', 'telkom', 'kaca', 'jendela', 'indonesia', 'disegi', 'teknologi', 'telekominikasi', 'malu', 'aplikasi', 'mengecewakan', '']</t>
  </si>
  <si>
    <t>['indihome', 'password', 'tagihan', 'mahal', 'jaringan', 'jls']</t>
  </si>
  <si>
    <t>['duit', 'mulu', 'diurusin', 'telat', 'didenda', 'sehari', 'keluhan', 'pelanggan', 'dibiarin', 'login', 'gmn', 'lihat', 'bayar', 'makek', 'wifi', 'brp', 'orang', 'sumpah', 'nyesel', 'pasang', 'indihomo', 'copot', 'pemandangan', 'denda', 'juta', 'bertahan', 'pasang', 'mending', 'pikir', 'deh', '']</t>
  </si>
  <si>
    <t>['', 'myindihome', 'gag', 'cuy', 'update', 'lancar', 'update', 'hancur', 'total', 'login', 'verifikasi', 'email', 'muncul', 'sekelas', 'raksasa', 'internet', 'diindonesia', 'indihome', 'cari', 'develover', 'aplikasi', 'murahan', 'hancur', 'total']</t>
  </si>
  <si>
    <t>['kali', 'pengaduan', 'router', 'wifi', 'diproses', 'menunggu', 'dibantu', 'indihome', 'sayangnya', 'layanan', 'wifi', 'indihome', 'mengesalkan', 'layanan', 'indihome', 'bayar', 'mahal', 'pelayanan', '']</t>
  </si>
  <si>
    <t>['blank', 'app', 'update', 'kah', '']</t>
  </si>
  <si>
    <t>['ngelag', 'bet']</t>
  </si>
  <si>
    <t>['pelayanan', 'jelek', 'lambat']</t>
  </si>
  <si>
    <t>['payah', 'ahh', 'indihome', 'daftarnya', 'kemaren', 'masangnya', 'payah', 'lelet']</t>
  </si>
  <si>
    <t>['kerusakan', 'tanggapan']</t>
  </si>
  <si>
    <t>['update', 'loding', 'ngecek', 'tagihan', 'bln']</t>
  </si>
  <si>
    <t>['berkembang', 'aplikasinya', 'ribet', 'komplen', 'layanan', 'good']</t>
  </si>
  <si>
    <t>['setahun', 'membayar', 'pasangkan', 'wifi', 'indihome', 'terbaik', 'mengecewakan']</t>
  </si>
  <si>
    <t>['aplikasi', 'kasinya', 'dlm', 'segi', 'jaringan', 'membuka', 'aplikasi', 'lambat', 'akses', 'kadang', 'nggak', 'buka', 'apknya', '']</t>
  </si>
  <si>
    <t>['aplikasinya', 'berat', 'banget', 'bukanya', '']</t>
  </si>
  <si>
    <t>['semoga', 'ditingkatkan', 'pelayanan', 'mahal', 'dibarengi', 'kualitas', 'bagus', 'kedepannya']</t>
  </si>
  <si>
    <t>['kau', 'kualitas', 'jelek', 'bangettt', 'gausah', 'pasang', 'deh', 'gtuuuu', 'abisin', 'uang', 'masyarakat', 'dasar']</t>
  </si>
  <si>
    <t>['ngajak', 'berantem', 'aplikasi', 'makai', 'disuruh', 'daftar', 'udah', 'turuti', 'udah', 'daftar', 'silakan', 'masuk', 'masuk', 'dibilang', 'daftar', 'jembut']</t>
  </si>
  <si>
    <t>['sampe', 'gangguan', 'massal', 'koneksi', 'lampu', 'merah', 'kompensasi', 'ganti', 'ruginya', 'bayar', 'mahal', 'perbaikan', 'berhari']</t>
  </si>
  <si>
    <t>['aplikasinya', 'tersedia', 'update', 'diupdate', 'login', 'ulang', 'parahnya', 'login', 'ulang', 'masuk', 'passwordnya', 'dianggap', 'salah', 'login', 'nomor', 'ponsel', 'dianggap', 'ponsel', 'didaftarkan', 'curiga', 'tampilan', 'aplikasinya', 'indihome', 'aplikasi', 'updatenya', 'uninstal', 'instal', 'login', 'update', '']</t>
  </si>
  <si>
    <t>['', 'login', 'rek', 'payah', '']</t>
  </si>
  <si>
    <t>['indihome', 'berguna', 'bangkrut', 'luh', 'emosi', 'doang']</t>
  </si>
  <si>
    <t>['kecewa', 'indihome', 'full', 'menit', 'internet', 'mati', 'indihome', 'daerah', 'menit', 'internet', 'mati', 'daerah', 'setiabudhi', 'gmna', 'tolong', 'perbaiki', 'donk']</t>
  </si>
  <si>
    <t>['woi', 'plis', 'singalnya', 'benerin', 'napa', 'udah', 'bayar', 'mahal', 'singalmya', 'kek', 'gini', 'teros', '']</t>
  </si>
  <si>
    <t>['masuk', 'susah', 'fasilitas', 'keluhan', 'konsumen', 'hrs', 'cari', 'aplikasi', 'blm', 'mempermudah', 'pelanggan', 'indihome', '']</t>
  </si>
  <si>
    <t>['myindihome', 'terbaru', 'susah', 'pembayaran', 'debit', 'kredit', 'myindihome', 'gagal', 'app', 'gampang', 'jarang', 'bug', 'tolong', 'perbaiki']</t>
  </si>
  <si>
    <t>['wifi', 'dipakai', 'lapor', 'bilangnya', 'ditunggu', 'satupun', 'teknisi', 'bayar', 'tagihan', 'gapernah', 'telat', '']</t>
  </si>
  <si>
    <t>['melaporkan', 'gangguan', 'aplikasinya']</t>
  </si>
  <si>
    <t>['kemaren', 'daftar', 'indihome', 'paket', 'mbps', 'internet', 'kaga', 'diproses', 'alatnya', 'kaga', 'barangnya', 'dlu', 'jual', 'jual', 'dlu', 'barangnya', 'habis', 'ganti', 'paket', 'internet', 'tlp', 'dipasang', 'aktif', 'aktif', 'dihubungin', 'bales', 'bagaiman', 'pelanggan', 'nyaman', 'indihome', 'pelayanan']</t>
  </si>
  <si>
    <t>['upgrade', 'mbps', 'lemot', 'parah', '']</t>
  </si>
  <si>
    <t>['perbaikan', 'bintang']</t>
  </si>
  <si>
    <t>['', 'bener', 'jaringan']</t>
  </si>
  <si>
    <t>['aplikasinya', 'berat', 'loadingnya']</t>
  </si>
  <si>
    <t>['udh', 'upgrade', 'speed', 'ttp', 'aee', 'lemood', 'bkin', 'buang', 'duiitt', 'ajaaa', 'klw', 'ngerasa', 'wifi', 'lemot', 'trus', 'diksi', 'solusi', 'sruh', 'upgrade', 'speed', 'jan', 'mauuu', 'pdahal', 'pke', 'cmn', 'perangkat', 'gunaaa', 'skalliii', '']</t>
  </si>
  <si>
    <t>['parah', '']</t>
  </si>
  <si>
    <t>['bajuz']</t>
  </si>
  <si>
    <t>['indihome', 'tolong', 'harga', 'doang', 'mahal', 'main', 'game', 'jaringannya', 'ngeleg']</t>
  </si>
  <si>
    <t>['kompensasi', 'pembayaran', 'terkait', 'trobel', 'pelayanan']</t>
  </si>
  <si>
    <t>['login', 'kemarin', 'web']</t>
  </si>
  <si>
    <t>['pelayan', 'buruk', 'dipake', 'main', 'game', 'online', 'youtube', 'ngelag', 'pengen', 'berhenti', 'layanan', 'dikenain', 'penalti', 'pinter', 'menjebak', 'kaya', 'gitu', 'bayar', 'mahal', 'gapernah', 'telat', 'pelayanan', 'jelek', 'banget', 'ngelag', 'jaringan']</t>
  </si>
  <si>
    <t>['pelayanan', 'memuaskan']</t>
  </si>
  <si>
    <t>['internet', 'mati']</t>
  </si>
  <si>
    <t>['aplikasinya', 'bener', 'parah', 'pelayanannya', 'bintang']</t>
  </si>
  <si>
    <t>['apk', 'hank']</t>
  </si>
  <si>
    <t>['indihome', 'terima', 'uang', 'paket', 'kecepatan', 'mbps', 'dites', 'kecepatan', 'gimana', 'tunggu', 'iconek', 'pln', 'bye', 'indihome']</t>
  </si>
  <si>
    <t>['pengaduan', 'belom', 'tindaklanjuti']</t>
  </si>
  <si>
    <t>['tagihan', 'naek', 'komunikasi', 'persetujuan', 'customer', 'gilaran', 'dibikinkan', 'laporan', 'hapus', 'system', 'ditangani', 'maaf', 'kinerja', 'jempol', 'kebawah', 'september', 'oktober', 'bertanggung', 'masak', 'disuruh', 'kucing', 'kucingan', 'niat', 'memperbaiki', 'niat', 'maaf', 'baek', 'move', 'indihome']</t>
  </si>
  <si>
    <t>['wifi', 'simpang', 'sungai', 'duren', 'jaluko', 'gangguan', 'mohon', 'tenaga', 'teknisi']</t>
  </si>
  <si>
    <t>['', 'indihome', 'tersambung', 'aplikasinya', 'berguna']</t>
  </si>
  <si>
    <t>['aplikasi', 'ngadat', 'susa', 'akun', 'ngak', '']</t>
  </si>
  <si>
    <t>['respon', 'cepat', 'keluhan', 'pelanggan', 'perbaikan', 'cepat', '']</t>
  </si>
  <si>
    <t>['jaringan', 'lag', 'seminggu', 'sebulan', 'melapor', 'larang', 'orang', 'memasang', 'ngiliran', 'telat', 'bayar', 'naikin', 'biaya', 'bayar', '']</t>
  </si>
  <si>
    <t>['aplikasi', 'error', 'dibuka', 'ngebleng', 'agustus', 'masi', 'diakses', 'masuk', 'sep', 'okt', 'error', 'untui', 'ngecek', 'tagihan', 'ngalamin']</t>
  </si>
  <si>
    <t>['terimakasih', 'membantu', 'aplikasinya']</t>
  </si>
  <si>
    <t>['app', 'membantu', 'tagihan', 'dsb', '']</t>
  </si>
  <si>
    <t>['cek', 'pemakaian', 'internet', 'mudah', 'langsung', 'lapor', 'apps', 'gangguan', '']</t>
  </si>
  <si>
    <t>['bayar', 'tagihan', 'mudah', 'terima', 'kasih', 'indihome']</t>
  </si>
  <si>
    <t>['aplikasi', 'memudahkan', 'pengguna', 'indihome', 'cek', 'tagihan', 'kendala', 'langsung', 'lapor', 'gangguan', 'request', 'pasang', 'intinya', 'aplikasi', 'membantu', 'memudahkan', 'terima', 'kasih', 'myindihome']</t>
  </si>
  <si>
    <t>['aplikasi', 'bodoh', 'nulis', 'pengaduan', 'uda', 'dicegat', 'notif', 'gangguan', 'bermutu', 'indihome', 'rekomen']</t>
  </si>
  <si>
    <t>['mempermudah', 'membantu', 'terimakasih']</t>
  </si>
  <si>
    <t>['aplikasi', 'bermanfaat', 'pengguna', 'indihome', 'terimakasih']</t>
  </si>
  <si>
    <t>['', 'coment']</t>
  </si>
  <si>
    <t>['eror']</t>
  </si>
  <si>
    <t>['melapor', 'kena', 'tarif', 'adh', 'aplikasi', 'bermasalah', 'indihome', 'internet', 'jam', 'malam', 'mati', 'bayaran', 'lancar', 'samapai', 'beda', 'beda', 'harganya', 'gimana', 'sportif']</t>
  </si>
  <si>
    <t>['aplikasinya', 'ngelak', 'tolong', 'perbaiki', 'admin', 'pengguna', 'lancar', 'bayarnya', 'aplikasi', 'kaya', 'gini', 'aduh', '']</t>
  </si>
  <si>
    <t>['bayar', 'mahal', 'sinyal', 'kaya', 'hutan']</t>
  </si>
  <si>
    <t>['mantabz', '']</t>
  </si>
  <si>
    <t>['pelayanan', 'bagus', 'aplikasinya']</t>
  </si>
  <si>
    <t>['', 'masuk', 'aplikasi', 'bodo']</t>
  </si>
  <si>
    <t>['add', 'ons', 'wifi', 'seamles', 'daftar', 'wifi', 'seamles', 'aplikasi', 'indhihome', 'keterangannya', 'memiliki', 'add', 'ons', 'aktip', 'perangkat', 'keterangannya', 'offline', 'plaza', 'telkom', 'nggak', 'solusi', '']</t>
  </si>
  <si>
    <t>['bagus', 'aplikasinya']</t>
  </si>
  <si>
    <t>['gunanya', 'aplikasi', 'top', 'aktifkan', 'voucher', 'undian', 'membingungkan', 'sorry', 'say']</t>
  </si>
  <si>
    <t>['godddddddddddd']</t>
  </si>
  <si>
    <t>['mantaaappp', '']</t>
  </si>
  <si>
    <t>['aplikasi', 'bagus', 'rugi', 'download', 'aplikasi']</t>
  </si>
  <si>
    <t>['indohome', 'payah', 'gangguan', 'banyar', 'mahal', 'mahal', 'tpi', 'ganguan', 'seharus', 'ganguan', 'potongan', 'bayar', 'rugi', 'nma', 'indohome', '']</t>
  </si>
  <si>
    <t>['aplikasi', 'usefull', 'banget', 'pantau', 'tagihan', 'pemakaian', 'internet', 'mudah', 'langsung', 'lapor', 'gangguan', 'koneksi', 'terima', 'kasih', 'telkom', 'myindihome', 'next', 'fitur', 'metode', 'pembayaran', 'kece', '']</t>
  </si>
  <si>
    <t>['pembayaran', 'langganan', 'internet', 'channel', 'favorit', 'cepet', 'gampang', 'ribet', '']</t>
  </si>
  <si>
    <t>['susah', 'banget', 'skrng', 'pesen', 'indihome', 'registrasi', 'via', 'web', 'konfirmasi', 'pemasangan', 'oke', 'bintang', 'indihome', '']</t>
  </si>
  <si>
    <t>['mudah', 'cepat']</t>
  </si>
  <si>
    <t>['ribet', 'daftarnya']</t>
  </si>
  <si>
    <t>['aplikasi', 'membantu', 'penagihan', 'pembayaran', 'update', 'paket', 'penggunaan', 'terima', 'kasih']</t>
  </si>
  <si>
    <t>['senang', 'pelayanan', 'mempercepat', 'menyelesaikan', 'pelanggan', 'indihome', 'alami', 'kasih', 'indihome', '']</t>
  </si>
  <si>
    <t>['lemot', 'parah', 'rugi', 'rugi', 'tenaga', 'rugi', 'biaya', 'rugi', 'listrik', 'butuh', 'cek', 'udah', 'fix', 'jaringan', 'indihome', 'gaming', 'mbps', 'stabil', 'kalah', 'kartu', 'halo', 'cangih', 'jaringan', 'perbaiki', 'nunggu', 'komplain', 'tinggal', 'kota', 'hutan', 'liat', 'rating', 'bintang', 'bintang', 'sadar', '']</t>
  </si>
  <si>
    <t>['mntul']</t>
  </si>
  <si>
    <t>['susah', 'dipakai', 'open', 'ticket', 'gangguan']</t>
  </si>
  <si>
    <t>['susah', 'login', 'register', '']</t>
  </si>
  <si>
    <t>['menyebalkan', 'error', 'internetnya']</t>
  </si>
  <si>
    <t>['cek', 'lokasi', 'tersedia', 'cek', 'browser', 'tersedia', '']</t>
  </si>
  <si>
    <t>['trimakasih', 'penyedia', 'jasa', 'internet', 'fiber', 'optik', 'indihome', 'thn', 'menemani', 'usaha', 'lancar', 'cepet', 'terhubung', 'mengunakan', 'jaringan', 'indihome', 'masuk', 'plosok', 'desa', 'butuhkan', 'masyarakat', 'playanan', 'indihome', 'duanya', 'membutuhkan', 'jam', 'beres', 'respon', 'teknis', 'cepat', 'memuaskan', 'indihome', 'peningkatan', 'layanan', 'jaringan', 'trimkasih', 'indihome', 'pekerjaan', 'dagang', 'lari', '']</t>
  </si>
  <si>
    <t>['bug', 'cek', 'fup', 'detail', 'sisa', 'pemakaian', 'pengaduan', 'kadang', 'respon', 'benahin', 'iklan', 'promo']</t>
  </si>
  <si>
    <t>['aplikasi', 'sampah', 'udah', 'indihome', 'lag', 'ramah', 'bakar', 'service', 'bawaannya', 'ngeluh', 'niat', 'kerja', '']</t>
  </si>
  <si>
    <t>['login', 'keterangan', 'nomor', 'terdaftar', 'cek', '']</t>
  </si>
  <si>
    <t>['goood', 'jhoob']</t>
  </si>
  <si>
    <t>['kasih', 'bintang', 'karna', 'penanganan', 'poin', 'hilang', 'cepat', 'terimakasih', 'semoga', 'jagan', 'kendala', 'tingkat', 'kualitas', 'sumatra', 'utara', 'penukaran', 'poin', 'jarang', 'adaterutama', 'medan', 'tolong', 'provinsi', 'penukaran', 'prodak', 'sumut', '']</t>
  </si>
  <si>
    <t>['indihome', 'penipu', 'sinyal', 'internet', 'kaya', 'keong', 'bayar', 'doang', 'mahal', 'jaringan', 'butut', 'mending', 'najissssssss']</t>
  </si>
  <si>
    <t>['aplikasi', 'lancar', 'kembangkan', 'tingkatkan', 'lbih', 'nyaman', '']</t>
  </si>
  <si>
    <t>['aplikasi', 'aduan', 'layanan', 'respon', 'maunya', 'apaaaaaaaaaaaa', 'indihome', 'ganguan', 'udah', 'belom', 'komplain', 'truss', 'gmna', 'indihome', '']</t>
  </si>
  <si>
    <t>['babi', 'provider', 'gede', 'doang', 'kualitas', 'buruk', 'knp', 'ngelag', 'restart', 'router', 'enggk', 'suruh', 'nambah', 'mbps', 'babi', 'kgk', 'mahal']</t>
  </si>
  <si>
    <t>['responsif', '']</t>
  </si>
  <si>
    <t>['jelek', 'pengaduan', 'jaringan', 'lemot', 'respon', 'kaya', 'kongkalikong', 'indihome', 'teknisi', 'orang', 'masang', 'voucher', 'jaringan', 'lemot', 'ambil', 'jaringan', 'orang', '']</t>
  </si>
  <si>
    <t>['donwload', 'aneh']</t>
  </si>
  <si>
    <t>['aplikasi', 'aneh', 'gabisa', 'reset', 'otp', 'trdaftar', 'indihome', 'ilang', 'trus', 'login', 'kirim', 'otp', 'tersebur', 'email', 'ikutin', 'sesuai', 'petunjuk', 'klik', 'eror', 'gabisa', 'ganti', 'nomer']</t>
  </si>
  <si>
    <t>['putus', 'jaringan', 'perbaikan', 'jam', 'jaringan', 'putus', 'tagihan', 'terlewat', 'sehari', 'langsung', 'diputus', 'jaringannya', 'pelayanan', 'respon', 'dilapangan', 'rekomended']</t>
  </si>
  <si>
    <t>['gimana', 'masuk', 'suru', 'login', 'aduuuh']</t>
  </si>
  <si>
    <t>['jelek', 'kapitalis']</t>
  </si>
  <si>
    <t>['respon', 'pelayanan', 'cepat', 'semoga', 'kedepannya', '']</t>
  </si>
  <si>
    <t>['respon', 'cepat', 'komplain', 'pakai', 'aplikasi']</t>
  </si>
  <si>
    <t>['wifi', 'indihome', 'suka', 'ngelag', 'mulu']</t>
  </si>
  <si>
    <t>['aplikasi', 'membantu', 'pengguna', 'indihome', 'terimakasih', 'indihome', 'mengupdate', 'aplikasi', '']</t>
  </si>
  <si>
    <t>['pengalaman', 'seru', 'biaya', 'pembayaran', 'terkurang', 'meringankan', 'beban', 'hidup', 'dikit', 'promo', 'menarik']</t>
  </si>
  <si>
    <t>['kerennnnn', 'aplikasinya', 'informatif']</t>
  </si>
  <si>
    <t>['alhamdulillah', 'membantu', 'bermanfaat', '']</t>
  </si>
  <si>
    <t>['jaringan', 'lelet']</t>
  </si>
  <si>
    <t>['bermanfaat', 'memudahkan', 'cek', 'tagihan', 'dll']</t>
  </si>
  <si>
    <t>['gara', 'jaringan', 'lelet', 'kalah', 'bayar', 'mahal', 'pelayanan', 'respon', '']</t>
  </si>
  <si>
    <t>['aplikasinya', 'membantu', 'memudahkan']</t>
  </si>
  <si>
    <t>['liat', 'fup', 'muternya', 'innalillahi', 'benerin', 'coba', 'ngeleg', 'banget']</t>
  </si>
  <si>
    <t>['aplikasny', 'usefull', 'banget', 'thanks', 'telkom', '']</t>
  </si>
  <si>
    <t>['males', 'instal', 'tpi', 'karna', 'kasih', 'bintang', '']</t>
  </si>
  <si>
    <t>['cek', 'penggunaan', 'data']</t>
  </si>
  <si>
    <t>['aplikasi', 'memudahkan', 'membantu', 'tks']</t>
  </si>
  <si>
    <t>['membantu', 'banget', 'aplikasi', 'thanks', 'telkom', 'maju', 'berkembang', 'kedepannya']</t>
  </si>
  <si>
    <t>['saran', 'udah', 'aplikasi', 'share', 'info', 'bonus', 'promo', 'aplikasi', 'suka', 'nawarin', 'promo', 'bonus', 'telpon', 'udah', 'gitu', 'ngomongnya', 'buru', 'buru', 'maksa', 'nyaman', '']</t>
  </si>
  <si>
    <t>['terbantu', 'baikk']</t>
  </si>
  <si>
    <t>['indihome', 'sya', 'pengguna', 'registrasi', 'salah', 'memasukan', 'email', 'bantu', 'penyempurnaanya', '']</t>
  </si>
  <si>
    <t>['aplikasinya', 'mudah', 'bermanfaat', 'memudahkan', 'cek', 'pemakaian', 'cek', 'tagihan', 'trimakasih', 'myindihome', '']</t>
  </si>
  <si>
    <t>['aplikasi', 'bermanfaat', 'memudahkan', 'pengecekan', 'tagihan', 'laporan', 'gangguan', '']</t>
  </si>
  <si>
    <t>['dihalaman', 'dasboard', 'muncul', 'keterngan', 'berlangganan', 'mb', 'muncul', 'berlangganan', 'udah', 'layanan', 'teknisi', 'dperbaiki', 'samapai', 'sakrang', 'klw', 'pinda', '']</t>
  </si>
  <si>
    <t>['aplikasi', 'bagus', 'bermanfaat', '']</t>
  </si>
  <si>
    <t>['membantu', 'lihat', 'tanggal', 'pembayaran', 'status', 'pemakaian', 'perangkat', 'terkoneksi', 'joss']</t>
  </si>
  <si>
    <t>['mudah', 'pemakaian', 'internet']</t>
  </si>
  <si>
    <t>['aplikasi', 'bermanfaat', 'mempermudah', 'pengecekan', 'tagihan', 'laporan', 'gangguan', 'mengalami', 'gangguan']</t>
  </si>
  <si>
    <t>['aplikasinya', 'bermanfaat', 'lihat', 'tagihan', 'upgrade', 'kecepatan', 'laporan', 'gangguan', '']</t>
  </si>
  <si>
    <t>['pakai', 'aplikasi', 'memudahkan', 'monitoring', 'gangguan', 'layanan', 'gercep', 'banget', 'deh', 'gpl', 'banget', 'layanannya', '']</t>
  </si>
  <si>
    <t>['', 'bagus', 'fitur', 'lengkap']</t>
  </si>
  <si>
    <t>['aplikasinya', 'memudahkan', 'sgt', 'membantu', 'tks']</t>
  </si>
  <si>
    <t>['mantab', 'aplikasinya', 'usefull', 'banget', 'bayar', 'tagihan', 'tracert', 'gangguan', 'pokoknya', 'keren', 'deh', '']</t>
  </si>
  <si>
    <t>['aplikasinya', 'membantu', 'terima', 'kasih', '']</t>
  </si>
  <si>
    <t>['aplikasi', 'usefull', 'banget']</t>
  </si>
  <si>
    <t>['aplikasi', 'melaporkan', 'jaringan', 'lambat', 'penanganannya', 'melapor', 'pagi', 'siang', 'teknisi', 'memperbaiki', 'wifi', '']</t>
  </si>
  <si>
    <t>['transaksi', 'pembayaran', 'praktis', 'tinggal', 'klik', 'rumah', '']</t>
  </si>
  <si>
    <t>['aplikasi', 'membantu', 'memantau', 'indihome', 'rumah', 'dipakai', 'bayar', 'tagihan', 'apapun', 'pemakaian', 'internet', 'harinya', 'gangguan', 'repot', 'plasa', 'telkom', 'terima', 'kasih', 'telkom', 'saran', 'metode', 'bayar', '']</t>
  </si>
  <si>
    <t>['bagus', 'skali']</t>
  </si>
  <si>
    <t>['pantau', 'pemakaian', 'internet', 'dimanapun', 'thx', 'indihome']</t>
  </si>
  <si>
    <t>['apk', 'usefull', 'banget', 'keren', 'bayar', 'tagihan', 'rumah', 'nyaman', 'pantau', 'pemakaian', 'internet', 'mudah', 'lapor', 'gangguan', 'mesti', 'plasa', 'nyari', 'petugas', 'telkom', 'terimakasih', 'telkom', 'indonesia', 'menyediakan', 'aplikasi', 'myindihome', 'memudahkan', 'pembayaran', 'saran', 'metode', 'pembayaran', 'terimakasih', 'myindihome']</t>
  </si>
  <si>
    <t>['', 'aplikasi', 'usefull', 'banget', 'keren', 'bayar', 'tagihan', 'drumah', 'nyaman', 'pantau', 'pmakaian', 'internet', 'mudah', 'trimakasih', 'teliom', 'menyediakan', 'aplikasi', 'myindihome', 'memudahkan', 'pembayaran', 'tagihan', 'lapor', 'gangguan', 'nga', 'repot', 'plaza', 'cari', 'petugas', 'trimakasih', 'telkom', 'myindihome']</t>
  </si>
  <si>
    <t>['mantaplah', '']</t>
  </si>
  <si>
    <t>['keren', 'bayar', 'tagihan', 'rumah', 'nyaman']</t>
  </si>
  <si>
    <t>['uselful', 'mantau', 'internet', 'dimana', 'bayar', 'tagihan', 'dimana', 'nice', '']</t>
  </si>
  <si>
    <t>['goodlah', 'cek', 'pemakaian', 'gampangg', 'ribet', '']</t>
  </si>
  <si>
    <t>['', 'laporin', 'tetep', 'gada', 'bedanya', 'pelayanan', 'dilaporkan', 'tpi', 'tindakannya']</t>
  </si>
  <si>
    <t>['fasilitasnya', 'dibatasi', 'memakainya']</t>
  </si>
  <si>
    <t>['aplikasi', 'membantu', 'semoga', 'kedepan', 'aplikasi', 'lambat', '']</t>
  </si>
  <si>
    <t>['hati', 'konsumen', 'add', 'layanan', 'susah', 'dihapus', 'layanan', 'after', 'salesnya', 'mengecewakan', 'tagihannya', 'transparan', 'patut', 'diduga', 'unsur', 'tipu', '']</t>
  </si>
  <si>
    <t>['aplikasi', 'lumayan', 'membantu', 'kinerja', 'petugas', 'telkom', 'lemot', 'laporan', 'gangguan', 'internet', 'tivi', 'tangani', 'laporan', 'berkali', 'kali', 'aplikasi', '']</t>
  </si>
  <si>
    <t>['tingkatkan', 'pelayanan', 'kualitas', '']</t>
  </si>
  <si>
    <t>['tagihanna', 'gede', '']</t>
  </si>
  <si>
    <t>['aplikasi', 'lambat', '']</t>
  </si>
  <si>
    <t>['mantul', 'aplikasi', 'mksih', '']</t>
  </si>
  <si>
    <t>['cek', 'status', 'loading', 'cek', 'kuota', 'tampil', 'gb', 'aplikasinya', 'blm', 'bantu', 'fiturnya']</t>
  </si>
  <si>
    <t>['error', '']</t>
  </si>
  <si>
    <t>['update', 'terbaru', 'bagus', 'dri', 'tampilan', 'berbeda', 'menarik', 'midah', 'mengerti', 'salam', 'sukses', 'smg', 'kedepannya', 'bnyak', 'inofasi', 'salam', 'sukses']</t>
  </si>
  <si>
    <t>['kpd', 'yth', 'direktur', 'direksi', 'telkomsel', 'kota', 'kupang', 'ntt', 'hormat', 'keluhan', 'keberatan', 'pelayanan', 'petugas', 'lapangan', 'pemutusan', 'kabel', 'pelanggan', 'indihome', 'membiarkan', 'kabel', 'terjuntai', 'berantakan', 'bhkn', 'bergelantungan', 'sembarangan', 'bhkn', 'dkt', 'kabel', 'listrik', 'tnp', 'memutuskan', 'rapi', 'membawa', 'kabel', 'dibuang', 'profesional', 'lokasi', 'blkg', 'sdi', 'btk', 'oebobo', 'kupang', 'fatululi', 'oebobo', 'trmksh']</t>
  </si>
  <si>
    <t>['jaringan', 'lemot']</t>
  </si>
  <si>
    <t>['download', 'upload', 'sesuai', 'download', 'kenceng', 'upload', 'lamban', 'bodong']</t>
  </si>
  <si>
    <t>['payah', 'dikritik', 'ulasan', 'hapus', 'bicara', 'nyata', 'bayar', 'pengemis', '']</t>
  </si>
  <si>
    <t>['wifi', 'gangguan', 'putus', 'susah', 'browsing', '']</t>
  </si>
  <si>
    <t>['terbaik']</t>
  </si>
  <si>
    <t>['skrg', 'indihome', 'bagusan', 'kayanya', '']</t>
  </si>
  <si>
    <t>['mengecewakan']</t>
  </si>
  <si>
    <t>['manaf']</t>
  </si>
  <si>
    <t>['pelayanan', 'buruk', 'tindaklanjut', 'lambat', 'ttg', 'pengaduan', 'layanan', 'hrs', 'ditnyin', 'trz', 'gag', 'hsilnya', 'proses', 'trz']</t>
  </si>
  <si>
    <t>['indihome', 'membatu', 'khusus', 'warga', 'menambah', 'pengetahuan', 'kampung', 'internet', 'indihome', 'cepat', 'hujan', 'malam', 'good', 'indihome', 'good']</t>
  </si>
  <si>
    <t>['berlangganan', 'kemarin', 'trouble', 'gara', 'ikan', 'hiu', 'paket', 'tagihan', 'sesuai', 'kantong', 'terimakasih', 'semoga', 'bagus', 'layanannya', '']</t>
  </si>
  <si>
    <t>['aplikasi', 'keren', 'bayar', 'gangguan', 'upgrade', 'kecepatan', 'aplikasi', 'myindihome', '']</t>
  </si>
  <si>
    <t>['aplikasi', 'bagus', 'pertahankan', 'tingkatkan', 'kedepannya', '']</t>
  </si>
  <si>
    <t>['pke', 'apk', 'indihome', 'memudahkan', 'repot', 'repot', 'pergi', 'telkom', 'gerai', 'membayar', 'tagihan']</t>
  </si>
  <si>
    <t>['layanan', 'sinyal', 'balapan', 'lelet', 'verifikasi', 'ktp', 'pasang', 'skrg', 'thn', 'lbh', 'berhasil', 'add', 'pdhl', 'ditawari', 'pusat', 'sampe', 'jam', 'minggu', 'lbh', 'blm', 'via', 'layanan', 'apk', 'kmrn', 'msh', 'proses', '']</t>
  </si>
  <si>
    <t>['profesional']</t>
  </si>
  <si>
    <t>['terimakasih', 'teknisinya', '']</t>
  </si>
  <si>
    <t>['pelanggan', 'kecewa', 'internet', 'lambat', 'gangguan', 'massal', 'alasannya', 'tagihannya', 'penurunan', 'internet']</t>
  </si>
  <si>
    <t>['siip', 'pakek', 'aplikasi']</t>
  </si>
  <si>
    <t>['mengecewakan', 'banget', 'minggu', 'blum', 'nyala', 'internet', 'bayar', 'utuh', 'nggk', 'pengurangan', 'gangguan']</t>
  </si>
  <si>
    <t>['terimakasih', 'respon', 'keluhan', 'semoga', 'depannya']</t>
  </si>
  <si>
    <t>['lemot', 'bngt']</t>
  </si>
  <si>
    <t>['woii', 'indihomo', 'wifi', 'baukkk', 'jan', 'oernah', 'kaliann', 'wifi', 'infihomo', 'maenn', 'game', 'ngelag', 'halahhh', 'wifi', 'anjeng', 'ngentod', 'dibilang', 'indihomo', 'jelek']</t>
  </si>
  <si>
    <t>['download', 'aplikasi', 'cepat', 'indihome', 'memainkan', 'aplikasi', 'lemot', 'kadang', 'kadang', 'orang', 'indihome', 'alasan', 'indihome', 'koneksinya', 'bagus', 'mati', 'lampu', 'wifinya', 'lancar', 'pagi', 'subuh', 'jam', 'segitu', 'wifi', 'sungguh', 'lemot', 'lancar', 'pagi', 'subuh', 'orang', 'lancar', 'malam']</t>
  </si>
  <si>
    <t>['pelayanan', 'mengecewakan', 'regrestasi', 'pasang', 'max', 'dipasang', 'dihubungi', 'gatau', 'udah', 'mengecewakan', 'gimana']</t>
  </si>
  <si>
    <t>['', 'login', 'apk', 'respon']</t>
  </si>
  <si>
    <t>['', 'doang', 'perbagus', 'kualitas', 'kecapatan', 'internet', 'gangguan', 'dasar', 'kapitalis', '']</t>
  </si>
  <si>
    <t>['goood']</t>
  </si>
  <si>
    <t>['najiss', 'jelek', 'kaga', 'besre', 'apus', 'ajaaa', 'apkikasi', 'pantes', 'ratingnya', 'jelekk', 'idiiih', '']</t>
  </si>
  <si>
    <t>['jaringan', 'bagus', 'kadang', 'hujan', 'terganggu', 'jaringan', '']</t>
  </si>
  <si>
    <t>['gagal', 'login', 'bgmn', '']</t>
  </si>
  <si>
    <t>['tolong', 'diapliaksi', 'dibuatkan', 'pengaduan', 'chat', 'telepon', 'kena', 'biaya', 'pulsa', 'kadang', 'csnya', 'ngadu', 'ribet', 'beli', 'pulsa', 'tlp', 'doang']</t>
  </si>
  <si>
    <t>['udah', 'masuk', 'hri', 'indihome', 'rusak', 'diem', 'bae']</t>
  </si>
  <si>
    <t>['ngga']</t>
  </si>
  <si>
    <t>['', 'bagus']</t>
  </si>
  <si>
    <t>['', 'drmh', 'jaringan', 'loss', 'melapor', 'kali', 'teknisi', 'perbaiki', 'kecewa', 'indihome', 'sosmed', 'indihome', 'slow', 'respon', 'ngerti', 'gmn']</t>
  </si>
  <si>
    <t>['pasang', 'bagus', 'banget', 'kenceng', 'kesini', 'jeleknya', 'nampak', 'gangguan', 'jumat', 'sampe', 'skrg', 'kelar', 'stb', 'konek', '']</t>
  </si>
  <si>
    <t>['pengen', 'ngasih', 'bintang', 'bener', 'gasuka', 'indihome', 'asw']</t>
  </si>
  <si>
    <t>['memperlancar', 'tagihan', '']</t>
  </si>
  <si>
    <t>['kak', 'mohon', 'bantu', 'gimana', 'pasang', 'wifi', 'idhome', 'uang']</t>
  </si>
  <si>
    <t>['terimakasih', 'layanan']</t>
  </si>
  <si>
    <t>['pokoknya', 'recomended', 'deh', 'smoga', 'kedepannya', 'top', 'diskon', '']</t>
  </si>
  <si>
    <t>['semoga', 'sukses', '']</t>
  </si>
  <si>
    <t>['membantu', 'pandemi', 'dpt', 'hiburan', 'super', 'seru', 'bufering', 'anak', 'dpt', 'belajar', 'rileks', 'thanks', 'indiehome', 'maju', 'menghidupkan', 'langkah', 'perjuangan', 'bangsa', 'indonesia', 'era', 'digital']</t>
  </si>
  <si>
    <t>['mohon', 'aplikasinya', 'proses', '']</t>
  </si>
  <si>
    <t>['pakai', 'indihome', 'terwujud', 'cepat', 'memuaskan', 'siiip', '']</t>
  </si>
  <si>
    <t>['aplikasi', 'butuh', 'banget', 'ngelihat', 'tanggal', 'bayar', 'indihome', 'pelanggan']</t>
  </si>
  <si>
    <t>['signyalll', 'lancar', 'alhamdulillah']</t>
  </si>
  <si>
    <t>['aplikasi', 'layak', 'pakai']</t>
  </si>
  <si>
    <t>['bagus', 'pelayanannya', 'smoga', 'ditingkatkan', '']</t>
  </si>
  <si>
    <t>['aplikasinya', 'udah', 'bagus', 'bug', 'laging', 'quota', 'terpakai', 'kadang', 'terdeteksi', 'pengecekan', 'bagus', 'mudah', 'semoga', 'maju', 'perkembangan', 'aplikasinya']</t>
  </si>
  <si>
    <t>['aplikasi', 'berguna', 'banget', 'bayar', 'tagihan', 'beli', 'add', 'upgrade', 'speed', 'plaza', 'telkom', 'mantap', 'pokoknya']</t>
  </si>
  <si>
    <t>['parah', 'koneksi', 'buruk', 'migrasi', 'paket', 'murah', 'promonya', 'bagus', 'langganan', 'bulanannya', 'murah', 'pelanggan', 'migrasi', 'paket', 'menjaga', 'perasaan', 'pelanggan', 'kebijakan', 'tolol']</t>
  </si>
  <si>
    <t>['aplikasi', 'bagus']</t>
  </si>
  <si>
    <t>['jaringan', 'putus', 'laporan', 'lemot', 'appnya', 'mohon', 'diperbaiki', 'telp', 'app', 'melapotkan']</t>
  </si>
  <si>
    <t>['lambat', 'gangguan']</t>
  </si>
  <si>
    <t>['admin', 'bau', 'bayar', 'tagihan', 'kartu', 'tolong', 'infokan', '']</t>
  </si>
  <si>
    <t>['mantab', 'skrg', 'response', 'lumayan', 'trimakasih', 'pembetulan', 'jaringan', 'stabil', '']</t>
  </si>
  <si>
    <t>['login', 'udah', 'masukin', 'email', 'muncul', 'invalid', 'format', '']</t>
  </si>
  <si>
    <t>['aplikasi', 'lola', 'banget', 'parah', 'aplikasi', 'sempurna', 'udah', 'pakai', 'haduhh']</t>
  </si>
  <si>
    <t>['wifi', 'ngelag', 'bah', 'mending', 'pakai', 'indihome', 'pakai', 'nyesel', 'pakai', 'indihome', 'ngelag', 'lelet', '']</t>
  </si>
  <si>
    <t>['aplikasinya', 'berat', 'loadingnya', 'tolong', 'ringan', '']</t>
  </si>
  <si>
    <t>['giliran', 'error', 'sales', 'telpon', 'angkat', 'kendala', 'bantu', 'pasang', 'semangat']</t>
  </si>
  <si>
    <t>['amplikasi', 'kali', 'masuk', 'mintain', 'akun']</t>
  </si>
  <si>
    <t>['aplikasi', 'parah', 'pelayanan', 'berubah', 'indihome', '']</t>
  </si>
  <si>
    <t>['sebulan', 'pengembangan', 'layanan', 'selesai', 'profisional', '']</t>
  </si>
  <si>
    <t>['bagus', 'tolong', 'ditingkatkan', 'pelayanan', 'aplikasinya', '']</t>
  </si>
  <si>
    <t>['kasih', 'bintang', 'suka', 'inditod', 'suka', 'ngeleg', 'bermain', 'efef', 'yutub', 'makasih', 'indihome', 'merasakan', 'lag', 'mantap', 'makasih', '']</t>
  </si>
  <si>
    <t>['update', 'point', 'hilang', 'parah', 'min']</t>
  </si>
  <si>
    <t>['perusahaan', 'monopoli', 'brengsek', 'abad', 'situs', 'quora', 'developer', 'programing', 'sengaja', 'dilambatin', 'throttling', 'server', 'menyambung', 'singapura', 'mendadak', 'usa', 'singapura', 'heran', 'kestabilan', 'jaringan', 'jelek', 'bersuara', 'malas', 'diperbaiki', 'pikirkan', 'investor', 'tuhan', 'pakai', 'provider', 'mengajak', 'orang', 'menjauhi', 'produk', 'telkom', 'indonesia', '']</t>
  </si>
  <si>
    <t>['stabil', 'jaringannya', 'dropp', 'teruss', 'kadang', 'internet', 'mati', 'hadehhh']</t>
  </si>
  <si>
    <t>['mohon', 'maaf', 'indihome', 'bintang', 'buka', 'apk', 'loadingnya', 'cover', 'indihome', 'muncul', 'mohon', 'diperbaiki', 'batas', 'pemakaian', 'indihome', 'thx']</t>
  </si>
  <si>
    <t>['informatif']</t>
  </si>
  <si>
    <t>['coba', 'belajar', 'pln', 'melayani', 'pelanggan', 'jam', 'brpa', 'laporan', 'kerusakan', 'langsung', 'ditindaklanjuti', 'manja', 'bumn', '']</t>
  </si>
  <si>
    <t>['poin', 'hilang', '']</t>
  </si>
  <si>
    <t>['habis', 'trouble', 'kemarin', 'tgl', 'sampe', 'september', 'sekrang', 'dapet', 'kompensasi', 'twitter', 'dapet', 'upgrade', 'speed', 'gratis', 'engga', 'tolong', 'telkom', 'perlakukan', 'pelanggan', 'adil', 'btw', 'app', 'myindihome', 'lambat', 'banget', 'pakainya', 'wifi', 'buka', 'apps', 'tolong', 'perbaiki', '']</t>
  </si>
  <si>
    <t>['', 'kali', 'gangguan', 'kali', 'terselesaikan', 'thx', 'myindihome', 'temen', 'gangguannya', 'terselesaikan', 'tolong', 'kasih', 'rating', 'langsung', 'uninstall', 'kasih', 'rating', 'kendala', 'doang', '']</t>
  </si>
  <si>
    <t>['parah', 'lapor', 'gangguan', 'error', 'terooos', '']</t>
  </si>
  <si>
    <t>['aplikasinya', 'berjalan', 'perubahan']</t>
  </si>
  <si>
    <t>['oke', 'oke', 'oke', 'oke']</t>
  </si>
  <si>
    <t>['pelayanan', 'buka', 'jam', 'sabtu', 'buka', 'sampe', 'jam', 'siang', 'minggunya', 'tutup', 'pembayaran', 'wajib', 'tgl', 'telat', 'bayar', 'diputus', 'minggu', 'pelayanan', 'taaii']</t>
  </si>
  <si>
    <t>['jaringan', 'nge']</t>
  </si>
  <si>
    <t>['joss', 'wae']</t>
  </si>
  <si>
    <t>['cuan', 'nomer', 'pelayanan', 'nomer', 'sekian', 'bener', 'indihome', 'perusahaan', 'kaya', 'customer', 'bodo', 'hahahah']</t>
  </si>
  <si>
    <t>['promo', 'info']</t>
  </si>
  <si>
    <t>['pelayanan', 'lambat']</t>
  </si>
  <si>
    <t>['suka']</t>
  </si>
  <si>
    <t>['overall', 'bagus', 'manusia', 'sempurna']</t>
  </si>
  <si>
    <t>['nelpon', 'call', 'center', 'krna', 'disalahin', 'pdhl', 'salah', 'lucu']</t>
  </si>
  <si>
    <t>['bayak', 'bug', 'lambat', 'respon', 'lapor', 'gangguan', 'susah', 'ribet']</t>
  </si>
  <si>
    <t>['buruk']</t>
  </si>
  <si>
    <t>['indihome', 'keseringan', 'gangguan', 'sinyal', 'kecewa', 'bayar', 'telat', 'dlm', 'jangka', 'kali', 'gangguan', 'internet', 'modem', 'nyala', 'wifi', 'terhubung', 'internet', 'banget']</t>
  </si>
  <si>
    <t>['lambat', 'penanganan', 'gangguan', 'pokoknya', 'kecewa', 'penanganan', 'gangguan', 'nasional', 'sampe', 'blom', 'selesai', 'selesai', 'laporan', 'pengurusnya', 'pokoknya', 'penanganan', 'banget', 'sampe', 'blom', 'tindakan', 'terbukti', 'bayar', 'sebulan', 'gangguan', 'penanganan', 'huhfff', '']</t>
  </si>
  <si>
    <t>['apk', 'bobrok', 'login', 'apk', 'bobrok', '']</t>
  </si>
  <si>
    <t>['woi', 'main', 'wifi', 'ilang', 'kayak', 'orang', 'ditagih', 'hutang', 'matiin', 'wifi', 'ilang', 'afk', 'kredit', 'skor', 'mengurang']</t>
  </si>
  <si>
    <t>['ngeleg', 'trossss', 'main', 'mayhem', 'lancar', 'main', 'rank', 'ngelag', 'taik']</t>
  </si>
  <si>
    <t>['aplikasi', 'login', 'susah', 'hapus', 'aplikasinya', 'install', 'ulang', 'login', 'update', 'login', 'kasih', 'bintang', 'terima', 'kasih', '']</t>
  </si>
  <si>
    <t>['layanan', 'masuk', 'myindihome', 'sebulan', 'aktif', 'mohon', 'bantuannya']</t>
  </si>
  <si>
    <t>['kemarin', 'biaya', 'pemasangan', '']</t>
  </si>
  <si>
    <t>['okey']</t>
  </si>
  <si>
    <t>['kntol']</t>
  </si>
  <si>
    <t>['aplikasi', 'memudahkan', 'mengecek', 'tagihan', 'dibayar', 'pemakaian', 'internet', 'kekurangan', 'aplikasi', 'pengaduan', 'layanan', 'gangguan', 'bicara', 'chating', 'langsung', 'operator', 'indihome', 'nelp', 'tarif', 'lokal', 'mahal', 'masukan', 'trimakasih', '']</t>
  </si>
  <si>
    <t>['indihome', 'mengalami', 'gangguan', 'sambungan', 'internet']</t>
  </si>
  <si>
    <t>['sampah', 'sampah', 'cepetan', 'jalan', 'keong', 'drpd', 'jaringan', 'bintang', 'gua', 'kasih', '']</t>
  </si>
  <si>
    <t>['terimakasih']</t>
  </si>
  <si>
    <t>['kasih', 'instal', 'uninstal', 'instal', 'uninstal', 'instal', 'log', 'sms', 'verifikasi', 'masuk', 'spam', 'boss', '']</t>
  </si>
  <si>
    <t>['internetnya', 'alpikasinua', 'lemotttttttttt', 'giliran', 'bayar', 'tlp', 'siall']</t>
  </si>
  <si>
    <t>['ribet', 'lemot']</t>
  </si>
  <si>
    <t>['lemot', 'aplikasi', 'update', 'play', 'store', 'blm']</t>
  </si>
  <si>
    <t>['ribet', 'banget']</t>
  </si>
  <si>
    <t>['wifi', 'buruk']</t>
  </si>
  <si>
    <t>['ditelpon', 'kasih', 'promo', 'upgrade', 'gratis', 'harganya', 'kayak', 'harga', 'kecewa', 'tertipu', 'sesuai', '']</t>
  </si>
  <si>
    <t>['fungsi', 'berjalan']</t>
  </si>
  <si>
    <t>['aplikasi', 'dipakai', 'eror']</t>
  </si>
  <si>
    <t>['halo', 'min', 'spotv', 'indihome']</t>
  </si>
  <si>
    <t>['akun', 'verifikasi', 'data', 'memasukan', 'nik', 'kali', 'masukkan', 'pembelian', 'berhenti', 'berlangganan', 'notifnya', 'nomor', 'indihome', 'memiliki', 'akses', 'plaza', 'telkom', 'donk', 'aplikasinya', 'plaza', 'telkom', 'tolong', 'solusinya', '']</t>
  </si>
  <si>
    <t>['aplikasi', 'lihat', 'kpn', 'tagihan', 'selanjut', 'bayar', 'pengaduan', 'internet', 'gagal', 'trs', 'keterangan', 'slot', 'penuh', 'jaringan', 'internet', 'dlm', 'pakai', 'kurleb', 'minggu', 'sisa', 'tebak', 'telp', 'jwb', 'pelayanan', 'bagus', 'bbrp', 'telp', 'bbrp', 'dpt', 'jadwal', 'perbaikan', 'dtg', 'gmn', '']</t>
  </si>
  <si>
    <t>['bagus', 'responnya', 'cepat', 'penanganan', 'gangguan', 'internet', 'rumah']</t>
  </si>
  <si>
    <t>['pelit', 'ngasih', 'kompensasi', 'udh', 'pasang', 'wifi', 'mbps', 'perbulan', 'internet', 'doang', 'nggk', 'sekalinya', 'nunggak', 'tagihan', 'langsung', 'dobel', 'gitu', 'ampe', 'miskin', 'ane']</t>
  </si>
  <si>
    <t>['halo', 'kak', 'nanya', 'apk', 'admin', 'pemilik', 'wifi', 'keluarga', '']</t>
  </si>
  <si>
    <t>['jaringan', 'connection', 'out', 'ccd', 'kasih', 'gimanaa', 'dilapor', 'wifi', 'connection', 'out', 'bodoh', 'emg']</t>
  </si>
  <si>
    <t>['udah', 'berlangganan', 'kdang', 'gangguan', 'wajarlah', 'gda', 'sempurna', 'teknologi', 'berbasiskan', 'signal', 'krna', 'faktor', 'alam', 'dilawan', 'pokoknya', 'the', 'best', 'free', 'chanel', 'ditambah', '']</t>
  </si>
  <si>
    <t>['rekomendasi', 'rugi', 'bossku', 'download', 'app', 'pakai', 'aplikasi', 'myindihome', 'bagus', 'murah', 'operasikan', 'dijalankan', 'membantu', 'pembayaran', 'wifi', 'repot', 'telkom', 'pakai', 'myindihome', 'bayar', 'tagihan', 'wifi', 'indihome', 'rumah', 'aplikasi', 'myindihome', 'hadiah', 'promonyaaa', 'lohhh', 'mari', 'download', 'tunggu', '']</t>
  </si>
  <si>
    <t>['kali', 'udah', 'tahan', 'diem', 'buruk', 'buka', 'aplikasi', 'indihome', 'gabisa', 'lapor', 'gmn', 'download', 'mp', 'hitungan', 'detik', 'bermenit', 'menit', 'pengguna', 'maksimal', 'perangkat', '']</t>
  </si>
  <si>
    <t>['amazing',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</si>
</sst>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9.0"/>
    <col customWidth="1" min="4" max="27" width="8.71"/>
  </cols>
  <sheetData>
    <row r="1">
      <c r="B1" s="1" t="s">
        <v>0</v>
      </c>
      <c r="C1" s="2" t="s">
        <v>1</v>
      </c>
      <c r="D1" s="1" t="s">
        <v>2</v>
      </c>
    </row>
    <row r="2">
      <c r="A2" s="1">
        <v>0.0</v>
      </c>
      <c r="B2" s="3" t="s">
        <v>3</v>
      </c>
      <c r="C2" s="3" t="str">
        <f>IFERROR(__xludf.DUMMYFUNCTION("GOOGLETRANSLATE(B2,""id"",""en"")"),"['bug', 'completeness',' profile ',' history ',' purchase ',' completeness', 'profile', 'complement', 'according to', 'direction', 'application', 'loss',' Progress', 'Installation', 'Indihome', 'Menu', 'History', 'Purchase', 'Update', 'Progress',' Install"&amp;"ation ',' Indihome ',' Update ',' Progress', 'Installation' , 'Indihome', 'missing', '']")</f>
        <v>['bug', 'completeness',' profile ',' history ',' purchase ',' completeness', 'profile', 'complement', 'according to', 'direction', 'application', 'loss',' Progress', 'Installation', 'Indihome', 'Menu', 'History', 'Purchase', 'Update', 'Progress',' Installation ',' Indihome ',' Update ',' Progress', 'Installation' , 'Indihome', 'missing', '']</v>
      </c>
      <c r="D2" s="3">
        <v>2.0</v>
      </c>
    </row>
    <row r="3">
      <c r="A3" s="1">
        <v>1.0</v>
      </c>
      <c r="B3" s="3" t="s">
        <v>4</v>
      </c>
      <c r="C3" s="3" t="str">
        <f>IFERROR(__xludf.DUMMYFUNCTION("GOOGLETRANSLATE(B3,""id"",""en"")"),"['', 'comment']")</f>
        <v>['', 'comment']</v>
      </c>
      <c r="D3" s="3">
        <v>5.0</v>
      </c>
    </row>
    <row r="4">
      <c r="A4" s="1">
        <v>2.0</v>
      </c>
      <c r="B4" s="3" t="s">
        <v>5</v>
      </c>
      <c r="C4" s="3" t="str">
        <f>IFERROR(__xludf.DUMMYFUNCTION("GOOGLETRANSLATE(B4,""id"",""en"")"),"['', '']")</f>
        <v>['', '']</v>
      </c>
      <c r="D4" s="3">
        <v>5.0</v>
      </c>
    </row>
    <row r="5">
      <c r="A5" s="1">
        <v>3.0</v>
      </c>
      <c r="B5" s="3" t="s">
        <v>6</v>
      </c>
      <c r="C5" s="3" t="str">
        <f>IFERROR(__xludf.DUMMYFUNCTION("GOOGLETRANSLATE(B5,""id"",""en"")"),"['Network', 'Off', 'MatiIi', 'Pay', 'HRS', 'Time', 'Service', 'BGM', 'Work', 'Zooommm']")</f>
        <v>['Network', 'Off', 'MatiIi', 'Pay', 'HRS', 'Time', 'Service', 'BGM', 'Work', 'Zooommm']</v>
      </c>
      <c r="D5" s="3">
        <v>2.0</v>
      </c>
    </row>
    <row r="6">
      <c r="A6" s="1">
        <v>4.0</v>
      </c>
      <c r="B6" s="3" t="s">
        <v>7</v>
      </c>
      <c r="C6" s="3" t="str">
        <f>IFERROR(__xludf.DUMMYFUNCTION("GOOGLETRANSLATE(B6,""id"",""en"")"),"['installed']")</f>
        <v>['installed']</v>
      </c>
      <c r="D6" s="3">
        <v>2.0</v>
      </c>
    </row>
    <row r="7">
      <c r="A7" s="1">
        <v>5.0</v>
      </c>
      <c r="B7" s="3" t="s">
        <v>8</v>
      </c>
      <c r="C7" s="3" t="str">
        <f>IFERROR(__xludf.DUMMYFUNCTION("GOOGLETRANSLATE(B7,""id"",""en"")"),"['Renew', 'Speed']")</f>
        <v>['Renew', 'Speed']</v>
      </c>
      <c r="D7" s="3">
        <v>4.0</v>
      </c>
    </row>
    <row r="8">
      <c r="A8" s="1">
        <v>6.0</v>
      </c>
      <c r="B8" s="3" t="s">
        <v>9</v>
      </c>
      <c r="C8" s="3" t="str">
        <f>IFERROR(__xludf.DUMMYFUNCTION("GOOGLETRANSLATE(B8,""id"",""en"")"),"['strange', 'submit', 'name', 'wifi', 'a month', 'smpe', 'skrng', 'name', 'replace']")</f>
        <v>['strange', 'submit', 'name', 'wifi', 'a month', 'smpe', 'skrng', 'name', 'replace']</v>
      </c>
      <c r="D8" s="3">
        <v>1.0</v>
      </c>
    </row>
    <row r="9">
      <c r="A9" s="1">
        <v>7.0</v>
      </c>
      <c r="B9" s="3" t="s">
        <v>10</v>
      </c>
      <c r="C9" s="3" t="str">
        <f>IFERROR(__xludf.DUMMYFUNCTION("GOOGLETRANSLATE(B9,""id"",""en"")"),"['Install', 'belom', 'a day', 'change', 'password', 'wifi', 'additional', 'service', 'activation', 'anything', 'even', 'clock', ' Install ',' Clock ',' Install ',' Hour ',' Morning ',' Morning ',' Blind ',' Clock ',' Morning ',' Ditlpan ',' Phone ',' Tero"&amp;"ooss', 'Uncomfortable' , 'All day', 'Dih', 'Uninstall', 'Males', 'subscribe', 'Ditlpan', 'telephone', 'disturbing']")</f>
        <v>['Install', 'belom', 'a day', 'change', 'password', 'wifi', 'additional', 'service', 'activation', 'anything', 'even', 'clock', ' Install ',' Clock ',' Install ',' Hour ',' Morning ',' Morning ',' Blind ',' Clock ',' Morning ',' Ditlpan ',' Phone ',' Teroooss', 'Uncomfortable' , 'All day', 'Dih', 'Uninstall', 'Males', 'subscribe', 'Ditlpan', 'telephone', 'disturbing']</v>
      </c>
      <c r="D9" s="3">
        <v>1.0</v>
      </c>
    </row>
    <row r="10">
      <c r="A10" s="1">
        <v>8.0</v>
      </c>
      <c r="B10" s="3" t="s">
        <v>11</v>
      </c>
      <c r="C10" s="3" t="str">
        <f>IFERROR(__xludf.DUMMYFUNCTION("GOOGLETRANSLATE(B10,""id"",""en"")"),"['Tide', 'Mbps', 'price', 'check', 'Mbps', 'pay', 'rb', 'dngn', 'tax']")</f>
        <v>['Tide', 'Mbps', 'price', 'check', 'Mbps', 'pay', 'rb', 'dngn', 'tax']</v>
      </c>
      <c r="D10" s="3">
        <v>3.0</v>
      </c>
    </row>
    <row r="11">
      <c r="A11" s="1">
        <v>9.0</v>
      </c>
      <c r="B11" s="3" t="s">
        <v>12</v>
      </c>
      <c r="C11" s="3" t="str">
        <f>IFERROR(__xludf.DUMMYFUNCTION("GOOGLETRANSLATE(B11,""id"",""en"")"),"['application', 'ugly', 'login', 'forgot', 'password', 'enter', '']")</f>
        <v>['application', 'ugly', 'login', 'forgot', 'password', 'enter', '']</v>
      </c>
      <c r="D11" s="3">
        <v>1.0</v>
      </c>
    </row>
    <row r="12">
      <c r="A12" s="1">
        <v>10.0</v>
      </c>
      <c r="B12" s="3" t="s">
        <v>13</v>
      </c>
      <c r="C12" s="3" t="str">
        <f>IFERROR(__xludf.DUMMYFUNCTION("GOOGLETRANSLATE(B12,""id"",""en"")"),"['Service', 'Gus',' Likes', 'Please', 'Serve', 'Full,' Heart ',' Tks']")</f>
        <v>['Service', 'Gus',' Likes', 'Please', 'Serve', 'Full,' Heart ',' Tks']</v>
      </c>
      <c r="D12" s="3">
        <v>5.0</v>
      </c>
    </row>
    <row r="13">
      <c r="A13" s="1">
        <v>11.0</v>
      </c>
      <c r="B13" s="3" t="s">
        <v>14</v>
      </c>
      <c r="C13" s="3" t="str">
        <f>IFERROR(__xludf.DUMMYFUNCTION("GOOGLETRANSLATE(B13,""id"",""en"")"),"['Since', 'update', 'version', 'latest', 'slow', 'bagusan', 'display', 'version', 'info', 'like', 'display', 'device', ' Connected ',' version ',' most ',' display ',' promo ',' ']")</f>
        <v>['Since', 'update', 'version', 'latest', 'slow', 'bagusan', 'display', 'version', 'info', 'like', 'display', 'device', ' Connected ',' version ',' most ',' display ',' promo ',' ']</v>
      </c>
      <c r="D13" s="3">
        <v>2.0</v>
      </c>
    </row>
    <row r="14">
      <c r="A14" s="1">
        <v>12.0</v>
      </c>
      <c r="B14" s="3" t="s">
        <v>15</v>
      </c>
      <c r="C14" s="3" t="str">
        <f>IFERROR(__xludf.DUMMYFUNCTION("GOOGLETRANSLATE(B14,""id"",""en"")"),"['Hundreds', 'Times', 'Register']")</f>
        <v>['Hundreds', 'Times', 'Register']</v>
      </c>
      <c r="D14" s="3">
        <v>1.0</v>
      </c>
    </row>
    <row r="15">
      <c r="A15" s="1">
        <v>13.0</v>
      </c>
      <c r="B15" s="3" t="s">
        <v>16</v>
      </c>
      <c r="C15" s="3" t="str">
        <f>IFERROR(__xludf.DUMMYFUNCTION("GOOGLETRANSLATE(B15,""id"",""en"")"),"['update', 'ugly', 'feature', 'submit', 'complaint', 'please', 'right', 'update', 'what', 'team', 'tester', ""]")</f>
        <v>['update', 'ugly', 'feature', 'submit', 'complaint', 'please', 'right', 'update', 'what', 'team', 'tester', "]</v>
      </c>
      <c r="D15" s="3">
        <v>1.0</v>
      </c>
    </row>
    <row r="16">
      <c r="A16" s="1">
        <v>14.0</v>
      </c>
      <c r="B16" s="3" t="s">
        <v>17</v>
      </c>
      <c r="C16" s="3" t="str">
        <f>IFERROR(__xludf.DUMMYFUNCTION("GOOGLETRANSLATE(B16,""id"",""en"")"),"['Indihomo', 'Kontl']")</f>
        <v>['Indihomo', 'Kontl']</v>
      </c>
      <c r="D16" s="3">
        <v>1.0</v>
      </c>
    </row>
    <row r="17">
      <c r="A17" s="1">
        <v>15.0</v>
      </c>
      <c r="B17" s="3" t="s">
        <v>18</v>
      </c>
      <c r="C17" s="3" t="str">
        <f>IFERROR(__xludf.DUMMYFUNCTION("GOOGLETRANSLATE(B17,""id"",""en"")"),"['Please', 'repaired', 'verification', 'difficult', 'apps', 'email', 'version', 'web', '']")</f>
        <v>['Please', 'repaired', 'verification', 'difficult', 'apps', 'email', 'version', 'web', '']</v>
      </c>
      <c r="D17" s="3">
        <v>5.0</v>
      </c>
    </row>
    <row r="18">
      <c r="A18" s="1">
        <v>16.0</v>
      </c>
      <c r="B18" s="3" t="s">
        <v>19</v>
      </c>
      <c r="C18" s="3" t="str">
        <f>IFERROR(__xludf.DUMMYFUNCTION("GOOGLETRANSLATE(B18,""id"",""en"")"),"['Benerin', 'Dlu', 'The network', 'Ngecewain', 'Pay', 'expensive']")</f>
        <v>['Benerin', 'Dlu', 'The network', 'Ngecewain', 'Pay', 'expensive']</v>
      </c>
      <c r="D18" s="3">
        <v>1.0</v>
      </c>
    </row>
    <row r="19">
      <c r="A19" s="1">
        <v>17.0</v>
      </c>
      <c r="B19" s="3" t="s">
        <v>20</v>
      </c>
      <c r="C19" s="3" t="str">
        <f>IFERROR(__xludf.DUMMYFUNCTION("GOOGLETRANSLATE(B19,""id"",""en"")"),"['Knp', 'night', 'Nge', 'lag', 'trs', 'wifi', 'paid', 'expensive', 'kuliady', 'cheap']")</f>
        <v>['Knp', 'night', 'Nge', 'lag', 'trs', 'wifi', 'paid', 'expensive', 'kuliady', 'cheap']</v>
      </c>
      <c r="D19" s="3">
        <v>1.0</v>
      </c>
    </row>
    <row r="20">
      <c r="A20" s="1">
        <v>18.0</v>
      </c>
      <c r="B20" s="3" t="s">
        <v>21</v>
      </c>
      <c r="C20" s="3" t="str">
        <f>IFERROR(__xludf.DUMMYFUNCTION("GOOGLETRANSLATE(B20,""id"",""en"")"),"['info', 'guys',' provider ',' network ',' indihome ',' Indonesia ',' network ',' mpah ',' pay ',' expensive ',' diginain ',' device ',' Connected ',' below ',' standard ',' pay ',' expensive ',' maen ',' game ',' like ',' make ',' network ',' diocun ',' "&amp;"complement ',' dibales' , 'handled', 'as soon as possible', 'Severe', 'Mending', 'or', 'card', 'SELLET', 'WIFI', 'shop', 'slow', 'forgiveness',' Ngerjin ',' Reports', 'error', 'for a while', 'network', 'connected', 'internet', '']")</f>
        <v>['info', 'guys',' provider ',' network ',' indihome ',' Indonesia ',' network ',' mpah ',' pay ',' expensive ',' diginain ',' device ',' Connected ',' below ',' standard ',' pay ',' expensive ',' maen ',' game ',' like ',' make ',' network ',' diocun ',' complement ',' dibales' , 'handled', 'as soon as possible', 'Severe', 'Mending', 'or', 'card', 'SELLET', 'WIFI', 'shop', 'slow', 'forgiveness',' Ngerjin ',' Reports', 'error', 'for a while', 'network', 'connected', 'internet', '']</v>
      </c>
      <c r="D20" s="3">
        <v>1.0</v>
      </c>
    </row>
    <row r="21" ht="15.75" customHeight="1">
      <c r="A21" s="1">
        <v>19.0</v>
      </c>
      <c r="B21" s="3" t="s">
        <v>22</v>
      </c>
      <c r="C21" s="3" t="str">
        <f>IFERROR(__xludf.DUMMYFUNCTION("GOOGLETRANSLATE(B21,""id"",""en"")"),"['Really good']")</f>
        <v>['Really good']</v>
      </c>
      <c r="D21" s="3">
        <v>5.0</v>
      </c>
    </row>
    <row r="22" ht="15.75" customHeight="1">
      <c r="A22" s="1">
        <v>20.0</v>
      </c>
      <c r="B22" s="3" t="s">
        <v>23</v>
      </c>
      <c r="C22" s="3" t="str">
        <f>IFERROR(__xludf.DUMMYFUNCTION("GOOGLETRANSLATE(B22,""id"",""en"")"),"['disturbance']")</f>
        <v>['disturbance']</v>
      </c>
      <c r="D22" s="3">
        <v>2.0</v>
      </c>
    </row>
    <row r="23" ht="15.75" customHeight="1">
      <c r="A23" s="1">
        <v>21.0</v>
      </c>
      <c r="B23" s="3" t="s">
        <v>24</v>
      </c>
      <c r="C23" s="3" t="str">
        <f>IFERROR(__xludf.DUMMYFUNCTION("GOOGLETRANSLATE(B23,""id"",""en"")"),"['Good', 'Defend', 'Service']")</f>
        <v>['Good', 'Defend', 'Service']</v>
      </c>
      <c r="D23" s="3">
        <v>5.0</v>
      </c>
    </row>
    <row r="24" ht="15.75" customHeight="1">
      <c r="A24" s="1">
        <v>22.0</v>
      </c>
      <c r="B24" s="3" t="s">
        <v>25</v>
      </c>
      <c r="C24" s="3" t="str">
        <f>IFERROR(__xludf.DUMMYFUNCTION("GOOGLETRANSLATE(B24,""id"",""en"")"),"['Update', 'enter', '']")</f>
        <v>['Update', 'enter', '']</v>
      </c>
      <c r="D24" s="3">
        <v>5.0</v>
      </c>
    </row>
    <row r="25" ht="15.75" customHeight="1">
      <c r="A25" s="1">
        <v>23.0</v>
      </c>
      <c r="B25" s="3" t="s">
        <v>26</v>
      </c>
      <c r="C25" s="3" t="str">
        <f>IFERROR(__xludf.DUMMYFUNCTION("GOOGLETRANSLATE(B25,""id"",""en"")"),"['KMI', 'User', 'Indihome', 'Heart', 'late', 'pay', 'trimakasih']")</f>
        <v>['KMI', 'User', 'Indihome', 'Heart', 'late', 'pay', 'trimakasih']</v>
      </c>
      <c r="D25" s="3">
        <v>1.0</v>
      </c>
    </row>
    <row r="26" ht="15.75" customHeight="1">
      <c r="A26" s="1">
        <v>24.0</v>
      </c>
      <c r="B26" s="3" t="s">
        <v>27</v>
      </c>
      <c r="C26" s="3" t="str">
        <f>IFERROR(__xludf.DUMMYFUNCTION("GOOGLETRANSLATE(B26,""id"",""en"")"),"['Indohome', 'Service', 'Best']")</f>
        <v>['Indohome', 'Service', 'Best']</v>
      </c>
      <c r="D26" s="3">
        <v>5.0</v>
      </c>
    </row>
    <row r="27" ht="15.75" customHeight="1">
      <c r="A27" s="1">
        <v>25.0</v>
      </c>
      <c r="B27" s="3" t="s">
        <v>28</v>
      </c>
      <c r="C27" s="3" t="str">
        <f>IFERROR(__xludf.DUMMYFUNCTION("GOOGLETRANSLATE(B27,""id"",""en"")"),"['button', 'reset', 'modem', 'distance', '']")</f>
        <v>['button', 'reset', 'modem', 'distance', '']</v>
      </c>
      <c r="D27" s="3">
        <v>4.0</v>
      </c>
    </row>
    <row r="28" ht="15.75" customHeight="1">
      <c r="A28" s="1">
        <v>26.0</v>
      </c>
      <c r="B28" s="3" t="s">
        <v>29</v>
      </c>
      <c r="C28" s="3" t="str">
        <f>IFERROR(__xludf.DUMMYFUNCTION("GOOGLETRANSLATE(B28,""id"",""en"")"),"['Provider', 'Laen', 'Nihh', 'Install', 'Indihome']")</f>
        <v>['Provider', 'Laen', 'Nihh', 'Install', 'Indihome']</v>
      </c>
      <c r="D28" s="3">
        <v>1.0</v>
      </c>
    </row>
    <row r="29" ht="15.75" customHeight="1">
      <c r="A29" s="1">
        <v>27.0</v>
      </c>
      <c r="B29" s="3" t="s">
        <v>30</v>
      </c>
      <c r="C29" s="3" t="str">
        <f>IFERROR(__xludf.DUMMYFUNCTION("GOOGLETRANSLATE(B29,""id"",""en"")"),"['masang', 'kueenceeng', 'account', 'WLW', 'Mbps', 'hose', 'slow', 'habit', 'characteristic', 'typical', 'indihome']")</f>
        <v>['masang', 'kueenceeng', 'account', 'WLW', 'Mbps', 'hose', 'slow', 'habit', 'characteristic', 'typical', 'indihome']</v>
      </c>
      <c r="D29" s="3">
        <v>1.0</v>
      </c>
    </row>
    <row r="30" ht="15.75" customHeight="1">
      <c r="A30" s="1">
        <v>28.0</v>
      </c>
      <c r="B30" s="3" t="s">
        <v>31</v>
      </c>
      <c r="C30" s="3" t="str">
        <f>IFERROR(__xludf.DUMMYFUNCTION("GOOGLETRANSLATE(B30,""id"",""en"")"),"['Ngellag', 'Woy']")</f>
        <v>['Ngellag', 'Woy']</v>
      </c>
      <c r="D30" s="3">
        <v>1.0</v>
      </c>
    </row>
    <row r="31" ht="15.75" customHeight="1">
      <c r="A31" s="1">
        <v>29.0</v>
      </c>
      <c r="B31" s="3" t="s">
        <v>32</v>
      </c>
      <c r="C31" s="3" t="str">
        <f>IFERROR(__xludf.DUMMYFUNCTION("GOOGLETRANSLATE(B31,""id"",""en"")"),"['Provider', 'garbage', 'Star', 'App', 'UDH', 'Good', 'Stars', 'Provider', 'garbage', ""]")</f>
        <v>['Provider', 'garbage', 'Star', 'App', 'UDH', 'Good', 'Stars', 'Provider', 'garbage', "]</v>
      </c>
      <c r="D31" s="3">
        <v>1.0</v>
      </c>
    </row>
    <row r="32" ht="15.75" customHeight="1">
      <c r="A32" s="1">
        <v>31.0</v>
      </c>
      <c r="B32" s="3" t="s">
        <v>33</v>
      </c>
      <c r="C32" s="3" t="str">
        <f>IFERROR(__xludf.DUMMYFUNCTION("GOOGLETRANSLATE(B32,""id"",""en"")"),"['regret', 'Indihome', 'network', 'slow', 'package', 'Mbps', 'net', 'Mbps']")</f>
        <v>['regret', 'Indihome', 'network', 'slow', 'package', 'Mbps', 'net', 'Mbps']</v>
      </c>
      <c r="D32" s="3">
        <v>1.0</v>
      </c>
    </row>
    <row r="33" ht="15.75" customHeight="1">
      <c r="A33" s="1">
        <v>32.0</v>
      </c>
      <c r="B33" s="3" t="s">
        <v>34</v>
      </c>
      <c r="C33" s="3" t="str">
        <f>IFERROR(__xludf.DUMMYFUNCTION("GOOGLETRANSLATE(B33,""id"",""en"")"),"['good', '']")</f>
        <v>['good', '']</v>
      </c>
      <c r="D33" s="3">
        <v>5.0</v>
      </c>
    </row>
    <row r="34" ht="15.75" customHeight="1">
      <c r="A34" s="1">
        <v>33.0</v>
      </c>
      <c r="B34" s="3" t="s">
        <v>35</v>
      </c>
      <c r="C34" s="3" t="str">
        <f>IFERROR(__xludf.DUMMYFUNCTION("GOOGLETRANSLATE(B34,""id"",""en"")"),"['Indihome', 'Tollol', 'already', 'Pay', 'Ngellag', 'Nagett', 'WiFi', 'Kontl']")</f>
        <v>['Indihome', 'Tollol', 'already', 'Pay', 'Ngellag', 'Nagett', 'WiFi', 'Kontl']</v>
      </c>
      <c r="D34" s="3">
        <v>1.0</v>
      </c>
    </row>
    <row r="35" ht="15.75" customHeight="1">
      <c r="A35" s="1">
        <v>34.0</v>
      </c>
      <c r="B35" s="3" t="s">
        <v>36</v>
      </c>
      <c r="C35" s="3" t="str">
        <f>IFERROR(__xludf.DUMMYFUNCTION("GOOGLETRANSLATE(B35,""id"",""en"")"),"['a week', 'internet', 'dead', 'UDH', 'Ngadu', 'response', 'DPET', 'technician', 'home', 'home', 'gini', 'service', ' disappointed', '']")</f>
        <v>['a week', 'internet', 'dead', 'UDH', 'Ngadu', 'response', 'DPET', 'technician', 'home', 'home', 'gini', 'service', ' disappointed', '']</v>
      </c>
      <c r="D35" s="3">
        <v>1.0</v>
      </c>
    </row>
    <row r="36" ht="15.75" customHeight="1">
      <c r="A36" s="1">
        <v>35.0</v>
      </c>
      <c r="B36" s="3" t="s">
        <v>37</v>
      </c>
      <c r="C36" s="3" t="str">
        <f>IFERROR(__xludf.DUMMYFUNCTION("GOOGLETRANSLATE(B36,""id"",""en"")"),"['Pay', 'Network', 'UDH', 'Sunday', 'Ngelag', 'Meet', 'Error', 'Network', '']")</f>
        <v>['Pay', 'Network', 'UDH', 'Sunday', 'Ngelag', 'Meet', 'Error', 'Network', '']</v>
      </c>
      <c r="D36" s="3">
        <v>1.0</v>
      </c>
    </row>
    <row r="37" ht="15.75" customHeight="1">
      <c r="A37" s="1">
        <v>36.0</v>
      </c>
      <c r="B37" s="3" t="s">
        <v>38</v>
      </c>
      <c r="C37" s="3" t="str">
        <f>IFERROR(__xludf.DUMMYFUNCTION("GOOGLETRANSLATE(B37,""id"",""en"")"),"['Ribet', 'Upgrade', 'Please', 'Return', 'Display', 'face']")</f>
        <v>['Ribet', 'Upgrade', 'Please', 'Return', 'Display', 'face']</v>
      </c>
      <c r="D37" s="3">
        <v>1.0</v>
      </c>
    </row>
    <row r="38" ht="15.75" customHeight="1">
      <c r="A38" s="1">
        <v>37.0</v>
      </c>
      <c r="B38" s="3" t="s">
        <v>39</v>
      </c>
      <c r="C38" s="3" t="str">
        <f>IFERROR(__xludf.DUMMYFUNCTION("GOOGLETRANSLATE(B38,""id"",""en"")"),"['WiFi', 'Error', 'Maintenance', 'Provider', 'Enter', 'Change', 'Provider', 'Really', 'Disappointed', 'Service']")</f>
        <v>['WiFi', 'Error', 'Maintenance', 'Provider', 'Enter', 'Change', 'Provider', 'Really', 'Disappointed', 'Service']</v>
      </c>
      <c r="D38" s="3">
        <v>1.0</v>
      </c>
    </row>
    <row r="39" ht="15.75" customHeight="1">
      <c r="A39" s="1">
        <v>38.0</v>
      </c>
      <c r="B39" s="3" t="s">
        <v>40</v>
      </c>
      <c r="C39" s="3" t="str">
        <f>IFERROR(__xludf.DUMMYFUNCTION("GOOGLETRANSLATE(B39,""id"",""en"")"),"['Gini', 'disorder', 'signal', 'njir']")</f>
        <v>['Gini', 'disorder', 'signal', 'njir']</v>
      </c>
      <c r="D39" s="3">
        <v>1.0</v>
      </c>
    </row>
    <row r="40" ht="15.75" customHeight="1">
      <c r="A40" s="1">
        <v>39.0</v>
      </c>
      <c r="B40" s="3" t="s">
        <v>41</v>
      </c>
      <c r="C40" s="3" t="str">
        <f>IFERROR(__xludf.DUMMYFUNCTION("GOOGLETRANSLATE(B40,""id"",""en"")"),"['freeze', 'app', 'memory', 'safe', 'pdhl']")</f>
        <v>['freeze', 'app', 'memory', 'safe', 'pdhl']</v>
      </c>
      <c r="D40" s="3">
        <v>2.0</v>
      </c>
    </row>
    <row r="41" ht="15.75" customHeight="1">
      <c r="A41" s="1">
        <v>40.0</v>
      </c>
      <c r="B41" s="3" t="s">
        <v>42</v>
      </c>
      <c r="C41" s="3" t="str">
        <f>IFERROR(__xludf.DUMMYFUNCTION("GOOGLETRANSLATE(B41,""id"",""en"")"),"['Points', 'zero', 'Cape', 'Collecting', 'Haduh', 'Gini', ""]")</f>
        <v>['Points', 'zero', 'Cape', 'Collecting', 'Haduh', 'Gini', "]</v>
      </c>
      <c r="D41" s="3">
        <v>2.0</v>
      </c>
    </row>
    <row r="42" ht="15.75" customHeight="1">
      <c r="A42" s="1">
        <v>41.0</v>
      </c>
      <c r="B42" s="3" t="s">
        <v>43</v>
      </c>
      <c r="C42" s="3" t="str">
        <f>IFERROR(__xludf.DUMMYFUNCTION("GOOGLETRANSLATE(B42,""id"",""en"")"),"['Ngellag']")</f>
        <v>['Ngellag']</v>
      </c>
      <c r="D42" s="3">
        <v>1.0</v>
      </c>
    </row>
    <row r="43" ht="15.75" customHeight="1">
      <c r="A43" s="1">
        <v>42.0</v>
      </c>
      <c r="B43" s="3" t="s">
        <v>44</v>
      </c>
      <c r="C43" s="3" t="str">
        <f>IFERROR(__xludf.DUMMYFUNCTION("GOOGLETRANSLATE(B43,""id"",""en"")"),"['Change', 'application', 'difficult', 'enter', 'owner', 'account', 'alternating', 'password', 'wrong', 'application', 'renewed', ' ']")</f>
        <v>['Change', 'application', 'difficult', 'enter', 'owner', 'account', 'alternating', 'password', 'wrong', 'application', 'renewed', ' ']</v>
      </c>
      <c r="D43" s="3">
        <v>2.0</v>
      </c>
    </row>
    <row r="44" ht="15.75" customHeight="1">
      <c r="A44" s="1">
        <v>43.0</v>
      </c>
      <c r="B44" s="3" t="s">
        <v>45</v>
      </c>
      <c r="C44" s="3" t="str">
        <f>IFERROR(__xludf.DUMMYFUNCTION("GOOGLETRANSLATE(B44,""id"",""en"")"),"['night', 'morning', 'modem', 'error', 'morning', 'morning', 'normal', 'use', 'internet', 'night', 'detrimental', 'customer', ' Indihome ',' Please ',' Looked ',' Want ',' Bill ',' Monthly ',' Routine ',' Consumer ',' Use ',' Internet ', ""]")</f>
        <v>['night', 'morning', 'modem', 'error', 'morning', 'morning', 'normal', 'use', 'internet', 'night', 'detrimental', 'customer', ' Indihome ',' Please ',' Looked ',' Want ',' Bill ',' Monthly ',' Routine ',' Consumer ',' Use ',' Internet ', "]</v>
      </c>
      <c r="D44" s="3">
        <v>1.0</v>
      </c>
    </row>
    <row r="45" ht="15.75" customHeight="1">
      <c r="A45" s="1">
        <v>45.0</v>
      </c>
      <c r="B45" s="3" t="s">
        <v>46</v>
      </c>
      <c r="C45" s="3" t="str">
        <f>IFERROR(__xludf.DUMMYFUNCTION("GOOGLETRANSLATE(B45,""id"",""en"")"),"['Rich', 'Information', 'Nga', 'Accurate', 'Region', 'Available', 'Network', 'already', 'Tide', 'wifi', 'check', 'Nga', ' Available ',' Network ',' ']")</f>
        <v>['Rich', 'Information', 'Nga', 'Accurate', 'Region', 'Available', 'Network', 'already', 'Tide', 'wifi', 'check', 'Nga', ' Available ',' Network ',' ']</v>
      </c>
      <c r="D45" s="3">
        <v>1.0</v>
      </c>
    </row>
    <row r="46" ht="15.75" customHeight="1">
      <c r="A46" s="1">
        <v>47.0</v>
      </c>
      <c r="B46" s="3" t="s">
        <v>47</v>
      </c>
      <c r="C46" s="3" t="str">
        <f>IFERROR(__xludf.DUMMYFUNCTION("GOOGLETRANSLATE(B46,""id"",""en"")"),"['network', 'wifi', 'stupid', 'ngelag', 'severe', 'game', 'ngelag', 'play', 'game', 'Mangkin', 'stupid', 'the network', ' Pay ',' enjoy ',' blood ',' please ',' network ',' fix ',' stupidhhh ']")</f>
        <v>['network', 'wifi', 'stupid', 'ngelag', 'severe', 'game', 'ngelag', 'play', 'game', 'Mangkin', 'stupid', 'the network', ' Pay ',' enjoy ',' blood ',' please ',' network ',' fix ',' stupidhhh ']</v>
      </c>
      <c r="D46" s="3">
        <v>1.0</v>
      </c>
    </row>
    <row r="47" ht="15.75" customHeight="1">
      <c r="A47" s="1">
        <v>48.0</v>
      </c>
      <c r="B47" s="3" t="s">
        <v>48</v>
      </c>
      <c r="C47" s="3" t="str">
        <f>IFERROR(__xludf.DUMMYFUNCTION("GOOGLETRANSLATE(B47,""id"",""en"")"),"['difficult', 'complaint', 'Seengga', 'infokan', 'number', 'Customer', 'Service', 'area']")</f>
        <v>['difficult', 'complaint', 'Seengga', 'infokan', 'number', 'Customer', 'Service', 'area']</v>
      </c>
      <c r="D47" s="3">
        <v>1.0</v>
      </c>
    </row>
    <row r="48" ht="15.75" customHeight="1">
      <c r="A48" s="1">
        <v>49.0</v>
      </c>
      <c r="B48" s="3" t="s">
        <v>49</v>
      </c>
      <c r="C48" s="3" t="str">
        <f>IFERROR(__xludf.DUMMYFUNCTION("GOOGLETRANSLATE(B48,""id"",""en"")"),"['Tlong', 'SPYa', 'fix', 'wifi', ""]")</f>
        <v>['Tlong', 'SPYa', 'fix', 'wifi', "]</v>
      </c>
      <c r="D48" s="3">
        <v>5.0</v>
      </c>
    </row>
    <row r="49" ht="15.75" customHeight="1">
      <c r="A49" s="1">
        <v>50.0</v>
      </c>
      <c r="B49" s="3" t="s">
        <v>50</v>
      </c>
      <c r="C49" s="3" t="str">
        <f>IFERROR(__xludf.DUMMYFUNCTION("GOOGLETRANSLATE(B49,""id"",""en"")"),"['min', 'in the area', 'in place', 'shipped', 'road', 'kawal', 'district', 'bintan', 'installed', 'the network', 'in place', 'position', ' amidst ',' the network ',' please ',' min ',' confriminary ',' terbimah ',' love ']")</f>
        <v>['min', 'in the area', 'in place', 'shipped', 'road', 'kawal', 'district', 'bintan', 'installed', 'the network', 'in place', 'position', ' amidst ',' the network ',' please ',' min ',' confriminary ',' terbimah ',' love ']</v>
      </c>
      <c r="D49" s="3">
        <v>5.0</v>
      </c>
    </row>
    <row r="50" ht="15.75" customHeight="1">
      <c r="A50" s="1">
        <v>51.0</v>
      </c>
      <c r="B50" s="3" t="s">
        <v>51</v>
      </c>
      <c r="C50" s="3" t="str">
        <f>IFERROR(__xludf.DUMMYFUNCTION("GOOGLETRANSLATE(B50,""id"",""en"")"),"['update', 'login', 'reset', 'bother']")</f>
        <v>['update', 'login', 'reset', 'bother']</v>
      </c>
      <c r="D50" s="3">
        <v>1.0</v>
      </c>
    </row>
    <row r="51" ht="15.75" customHeight="1">
      <c r="A51" s="1">
        <v>52.0</v>
      </c>
      <c r="B51" s="3" t="s">
        <v>52</v>
      </c>
      <c r="C51" s="3" t="str">
        <f>IFERROR(__xludf.DUMMYFUNCTION("GOOGLETRANSLATE(B51,""id"",""en"")"),"['already', 'complaint', 'really', 'handle', 'skrng', 'pdhl', 'kmren', 'kmren', 'disruption', 'mass',' ticket ',' process', ' Progress', 'HDEH', 'Pay', 'late', 'a little', 'get', 'fine', 'service', 'rich', 'gini', 'satisfying']")</f>
        <v>['already', 'complaint', 'really', 'handle', 'skrng', 'pdhl', 'kmren', 'kmren', 'disruption', 'mass',' ticket ',' process', ' Progress', 'HDEH', 'Pay', 'late', 'a little', 'get', 'fine', 'service', 'rich', 'gini', 'satisfying']</v>
      </c>
      <c r="D51" s="3">
        <v>1.0</v>
      </c>
    </row>
    <row r="52" ht="15.75" customHeight="1">
      <c r="A52" s="1">
        <v>53.0</v>
      </c>
      <c r="B52" s="3" t="s">
        <v>53</v>
      </c>
      <c r="C52" s="3" t="str">
        <f>IFERROR(__xludf.DUMMYFUNCTION("GOOGLETRANSLATE(B52,""id"",""en"")"),"['mantappp', 'help', 'life', 'a day', 'situation']")</f>
        <v>['mantappp', 'help', 'life', 'a day', 'situation']</v>
      </c>
      <c r="D52" s="3">
        <v>5.0</v>
      </c>
    </row>
    <row r="53" ht="15.75" customHeight="1">
      <c r="A53" s="1">
        <v>54.0</v>
      </c>
      <c r="B53" s="3" t="s">
        <v>54</v>
      </c>
      <c r="C53" s="3" t="str">
        <f>IFERROR(__xludf.DUMMYFUNCTION("GOOGLETRANSLATE(B53,""id"",""en"")"),"['bad', 'service', 'internet', 'disorder', '']")</f>
        <v>['bad', 'service', 'internet', 'disorder', '']</v>
      </c>
      <c r="D53" s="3">
        <v>1.0</v>
      </c>
    </row>
    <row r="54" ht="15.75" customHeight="1">
      <c r="A54" s="1">
        <v>55.0</v>
      </c>
      <c r="B54" s="3" t="s">
        <v>55</v>
      </c>
      <c r="C54" s="3" t="str">
        <f>IFERROR(__xludf.DUMMYFUNCTION("GOOGLETRANSLATE(B54,""id"",""en"")"),"['Application', 'Complete', 'Feature', 'Hopefully', 'Intract', 'Plus',' Features', 'Features',' Following ',' era ',' Digital ',' Skrng ',' ']")</f>
        <v>['Application', 'Complete', 'Feature', 'Hopefully', 'Intract', 'Plus',' Features', 'Features',' Following ',' era ',' Digital ',' Skrng ',' ']</v>
      </c>
      <c r="D54" s="3">
        <v>5.0</v>
      </c>
    </row>
    <row r="55" ht="15.75" customHeight="1">
      <c r="A55" s="1">
        <v>56.0</v>
      </c>
      <c r="B55" s="3" t="s">
        <v>56</v>
      </c>
      <c r="C55" s="3" t="str">
        <f>IFERROR(__xludf.DUMMYFUNCTION("GOOGLETRANSLATE(B55,""id"",""en"")"),"['Application', 'help', 'usage', 'bill', 'pay', 'interesting', 'Marchndise', 'Exchange', 'Points']")</f>
        <v>['Application', 'help', 'usage', 'bill', 'pay', 'interesting', 'Marchndise', 'Exchange', 'Points']</v>
      </c>
      <c r="D55" s="3">
        <v>5.0</v>
      </c>
    </row>
    <row r="56" ht="15.75" customHeight="1">
      <c r="A56" s="1">
        <v>57.0</v>
      </c>
      <c r="B56" s="3" t="s">
        <v>57</v>
      </c>
      <c r="C56" s="3" t="str">
        <f>IFERROR(__xludf.DUMMYFUNCTION("GOOGLETRANSLATE(B56,""id"",""en"")"),"['', 'Darling', 'signal', 'Loading']")</f>
        <v>['', 'Darling', 'signal', 'Loading']</v>
      </c>
      <c r="D56" s="3">
        <v>4.0</v>
      </c>
    </row>
    <row r="57" ht="15.75" customHeight="1">
      <c r="A57" s="1">
        <v>58.0</v>
      </c>
      <c r="B57" s="3" t="s">
        <v>58</v>
      </c>
      <c r="C57" s="3" t="str">
        <f>IFERROR(__xludf.DUMMYFUNCTION("GOOGLETRANSLATE(B57,""id"",""en"")"),"['Good', 'help']")</f>
        <v>['Good', 'help']</v>
      </c>
      <c r="D57" s="3">
        <v>5.0</v>
      </c>
    </row>
    <row r="58" ht="15.75" customHeight="1">
      <c r="A58" s="1">
        <v>59.0</v>
      </c>
      <c r="B58" s="3" t="s">
        <v>59</v>
      </c>
      <c r="C58" s="3" t="str">
        <f>IFERROR(__xludf.DUMMYFUNCTION("GOOGLETRANSLATE(B58,""id"",""en"")"),"['', 'friendly', 'help']")</f>
        <v>['', 'friendly', 'help']</v>
      </c>
      <c r="D58" s="3">
        <v>5.0</v>
      </c>
    </row>
    <row r="59" ht="15.75" customHeight="1">
      <c r="A59" s="1">
        <v>61.0</v>
      </c>
      <c r="B59" s="3" t="s">
        <v>5</v>
      </c>
      <c r="C59" s="3" t="str">
        <f>IFERROR(__xludf.DUMMYFUNCTION("GOOGLETRANSLATE(B59,""id"",""en"")"),"['', '']")</f>
        <v>['', '']</v>
      </c>
      <c r="D59" s="3">
        <v>5.0</v>
      </c>
    </row>
    <row r="60" ht="15.75" customHeight="1">
      <c r="A60" s="1">
        <v>62.0</v>
      </c>
      <c r="B60" s="3" t="s">
        <v>60</v>
      </c>
      <c r="C60" s="3" t="str">
        <f>IFERROR(__xludf.DUMMYFUNCTION("GOOGLETRANSLATE(B60,""id"",""en"")"),"['Good', 'difficult', 'complicated', 'steady', 'continue']")</f>
        <v>['Good', 'difficult', 'complicated', 'steady', 'continue']</v>
      </c>
      <c r="D60" s="3">
        <v>5.0</v>
      </c>
    </row>
    <row r="61" ht="15.75" customHeight="1">
      <c r="A61" s="1">
        <v>63.0</v>
      </c>
      <c r="B61" s="3" t="s">
        <v>61</v>
      </c>
      <c r="C61" s="3" t="str">
        <f>IFERROR(__xludf.DUMMYFUNCTION("GOOGLETRANSLATE(B61,""id"",""en"")"),"['love', 'star', 'Indihome', 'submission', 'failed', 'caused', 'distance', 'ODP', 'home', 'meter', 'technician', 'masang', ' Submission ',' Exact ',' October ',' Enjoy ',' Service ',' Speed ​​',' Internet ',' Fast ',' Indihome ']")</f>
        <v>['love', 'star', 'Indihome', 'submission', 'failed', 'caused', 'distance', 'ODP', 'home', 'meter', 'technician', 'masang', ' Submission ',' Exact ',' October ',' Enjoy ',' Service ',' Speed ​​',' Internet ',' Fast ',' Indihome ']</v>
      </c>
      <c r="D61" s="3">
        <v>5.0</v>
      </c>
    </row>
    <row r="62" ht="15.75" customHeight="1">
      <c r="A62" s="1">
        <v>64.0</v>
      </c>
      <c r="B62" s="3" t="s">
        <v>62</v>
      </c>
      <c r="C62" s="3" t="str">
        <f>IFERROR(__xludf.DUMMYFUNCTION("GOOGLETRANSLATE(B62,""id"",""en"")"),"['Kereeeeennn']")</f>
        <v>['Kereeeeennn']</v>
      </c>
      <c r="D62" s="3">
        <v>3.0</v>
      </c>
    </row>
    <row r="63" ht="15.75" customHeight="1">
      <c r="A63" s="1">
        <v>65.0</v>
      </c>
      <c r="B63" s="3" t="s">
        <v>63</v>
      </c>
      <c r="C63" s="3" t="str">
        <f>IFERROR(__xludf.DUMMYFUNCTION("GOOGLETRANSLATE(B63,""id"",""en"")"),"['The application', 'easy', 'accessed', 'specific', 'detail', 'app', 'goodjob']")</f>
        <v>['The application', 'easy', 'accessed', 'specific', 'detail', 'app', 'goodjob']</v>
      </c>
      <c r="D63" s="3">
        <v>5.0</v>
      </c>
    </row>
    <row r="64" ht="15.75" customHeight="1">
      <c r="A64" s="1">
        <v>66.0</v>
      </c>
      <c r="B64" s="3" t="s">
        <v>64</v>
      </c>
      <c r="C64" s="3" t="str">
        <f>IFERROR(__xludf.DUMMYFUNCTION("GOOGLETRANSLATE(B64,""id"",""en"")"),"['update', 'optimal', 'bug']")</f>
        <v>['update', 'optimal', 'bug']</v>
      </c>
      <c r="D64" s="3">
        <v>4.0</v>
      </c>
    </row>
    <row r="65" ht="15.75" customHeight="1">
      <c r="A65" s="1">
        <v>67.0</v>
      </c>
      <c r="B65" s="3" t="s">
        <v>65</v>
      </c>
      <c r="C65" s="3" t="str">
        <f>IFERROR(__xludf.DUMMYFUNCTION("GOOGLETRANSLATE(B65,""id"",""en"")"),"['Good', 'good', 'smooth', 'pencgggg']")</f>
        <v>['Good', 'good', 'smooth', 'pencgggg']</v>
      </c>
      <c r="D65" s="3">
        <v>5.0</v>
      </c>
    </row>
    <row r="66" ht="15.75" customHeight="1">
      <c r="A66" s="1">
        <v>68.0</v>
      </c>
      <c r="B66" s="3" t="s">
        <v>66</v>
      </c>
      <c r="C66" s="3" t="str">
        <f>IFERROR(__xludf.DUMMYFUNCTION("GOOGLETRANSLATE(B66,""id"",""en"")"),"['Bad', 'Service']")</f>
        <v>['Bad', 'Service']</v>
      </c>
      <c r="D66" s="3">
        <v>1.0</v>
      </c>
    </row>
    <row r="67" ht="15.75" customHeight="1">
      <c r="A67" s="1">
        <v>69.0</v>
      </c>
      <c r="B67" s="3" t="s">
        <v>67</v>
      </c>
      <c r="C67" s="3" t="str">
        <f>IFERROR(__xludf.DUMMYFUNCTION("GOOGLETRANSLATE(B67,""id"",""en"")"),"['Number', 'subscription', 'gabisa', 'LOGI', 'APKIKI', 'recognizable', 'system', 'how', 'solution', ""]")</f>
        <v>['Number', 'subscription', 'gabisa', 'LOGI', 'APKIKI', 'recognizable', 'system', 'how', 'solution', "]</v>
      </c>
      <c r="D67" s="3">
        <v>1.0</v>
      </c>
    </row>
    <row r="68" ht="15.75" customHeight="1">
      <c r="A68" s="1">
        <v>70.0</v>
      </c>
      <c r="B68" s="3" t="s">
        <v>68</v>
      </c>
      <c r="C68" s="3" t="str">
        <f>IFERROR(__xludf.DUMMYFUNCTION("GOOGLETRANSLATE(B68,""id"",""en"")"),"['Haii', 'Indihome', 'MHN', 'improvement', 'internet', 'bln', 'sept', 'mbps',' smooth ',' bgtu ',' call ',' told ',' Raise ',' Mbps', 'Nda', '']")</f>
        <v>['Haii', 'Indihome', 'MHN', 'improvement', 'internet', 'bln', 'sept', 'mbps',' smooth ',' bgtu ',' call ',' told ',' Raise ',' Mbps', 'Nda', '']</v>
      </c>
      <c r="D68" s="3">
        <v>2.0</v>
      </c>
    </row>
    <row r="69" ht="15.75" customHeight="1">
      <c r="A69" s="1">
        <v>71.0</v>
      </c>
      <c r="B69" s="3" t="s">
        <v>69</v>
      </c>
      <c r="C69" s="3" t="str">
        <f>IFERROR(__xludf.DUMMYFUNCTION("GOOGLETRANSLATE(B69,""id"",""en"")"),"['', 'Like', 'Display', 'Direct', 'Disruption', 'Offer', 'Tuk', 'Benefit', 'Game', 'Choice', ""]")</f>
        <v>['', 'Like', 'Display', 'Direct', 'Disruption', 'Offer', 'Tuk', 'Benefit', 'Game', 'Choice', "]</v>
      </c>
      <c r="D69" s="3">
        <v>5.0</v>
      </c>
    </row>
    <row r="70" ht="15.75" customHeight="1">
      <c r="A70" s="1">
        <v>72.0</v>
      </c>
      <c r="B70" s="3" t="s">
        <v>70</v>
      </c>
      <c r="C70" s="3" t="str">
        <f>IFERROR(__xludf.DUMMYFUNCTION("GOOGLETRANSLATE(B70,""id"",""en"")"),"['Cost', 'payment', 'wifi', 'stability', 'wifi', 'slow', 'how', 'customer', 'reasonable', 'comment', 'Purchase', 'You', ' ',' Your ',' conection ',' not ',' stable ',' gimane ',' ']")</f>
        <v>['Cost', 'payment', 'wifi', 'stability', 'wifi', 'slow', 'how', 'customer', 'reasonable', 'comment', 'Purchase', 'You', ' ',' Your ',' conection ',' not ',' stable ',' gimane ',' ']</v>
      </c>
      <c r="D70" s="3">
        <v>2.0</v>
      </c>
    </row>
    <row r="71" ht="15.75" customHeight="1">
      <c r="A71" s="1">
        <v>73.0</v>
      </c>
      <c r="B71" s="3" t="s">
        <v>71</v>
      </c>
      <c r="C71" s="3" t="str">
        <f>IFERROR(__xludf.DUMMYFUNCTION("GOOGLETRANSLATE(B71,""id"",""en"")"),"['Pay', 'late', 'fine', 'Ujan', 'little', 'network', 'lag', 'pulp']")</f>
        <v>['Pay', 'late', 'fine', 'Ujan', 'little', 'network', 'lag', 'pulp']</v>
      </c>
      <c r="D71" s="3">
        <v>1.0</v>
      </c>
    </row>
    <row r="72" ht="15.75" customHeight="1">
      <c r="A72" s="1">
        <v>74.0</v>
      </c>
      <c r="B72" s="3" t="s">
        <v>72</v>
      </c>
      <c r="C72" s="3" t="str">
        <f>IFERROR(__xludf.DUMMYFUNCTION("GOOGLETRANSLATE(B72,""id"",""en"")"),"['slow', 'enter', 'the application', 'since', 'update', 'used']")</f>
        <v>['slow', 'enter', 'the application', 'since', 'update', 'used']</v>
      </c>
      <c r="D72" s="3">
        <v>1.0</v>
      </c>
    </row>
    <row r="73" ht="15.75" customHeight="1">
      <c r="A73" s="1">
        <v>75.0</v>
      </c>
      <c r="B73" s="3" t="s">
        <v>73</v>
      </c>
      <c r="C73" s="3" t="str">
        <f>IFERROR(__xludf.DUMMYFUNCTION("GOOGLETRANSLATE(B73,""id"",""en"")"),"['wahhhhh', 'awesome', 'application']")</f>
        <v>['wahhhhh', 'awesome', 'application']</v>
      </c>
      <c r="D73" s="3">
        <v>5.0</v>
      </c>
    </row>
    <row r="74" ht="15.75" customHeight="1">
      <c r="A74" s="1">
        <v>76.0</v>
      </c>
      <c r="B74" s="3" t="s">
        <v>74</v>
      </c>
      <c r="C74" s="3" t="str">
        <f>IFERROR(__xludf.DUMMYFUNCTION("GOOGLETRANSLATE(B74,""id"",""en"")"),"['Perfect', 'Bangttt', 'satisfying', 'Application', 'Latest', '']")</f>
        <v>['Perfect', 'Bangttt', 'satisfying', 'Application', 'Latest', '']</v>
      </c>
      <c r="D74" s="3">
        <v>5.0</v>
      </c>
    </row>
    <row r="75" ht="15.75" customHeight="1">
      <c r="A75" s="1">
        <v>77.0</v>
      </c>
      <c r="B75" s="3" t="s">
        <v>75</v>
      </c>
      <c r="C75" s="3" t="str">
        <f>IFERROR(__xludf.DUMMYFUNCTION("GOOGLETRANSLATE(B75,""id"",""en"")"),"['Please', 'Yahh', 'Increase', 'Quality', 'Indihome', 'Fiber', 'Optic', 'Network', '']")</f>
        <v>['Please', 'Yahh', 'Increase', 'Quality', 'Indihome', 'Fiber', 'Optic', 'Network', '']</v>
      </c>
      <c r="D75" s="3">
        <v>3.0</v>
      </c>
    </row>
    <row r="76" ht="15.75" customHeight="1">
      <c r="A76" s="1">
        <v>78.0</v>
      </c>
      <c r="B76" s="3" t="s">
        <v>76</v>
      </c>
      <c r="C76" s="3" t="str">
        <f>IFERROR(__xludf.DUMMYFUNCTION("GOOGLETRANSLATE(B76,""id"",""en"")"),"['Bravo']")</f>
        <v>['Bravo']</v>
      </c>
      <c r="D76" s="3">
        <v>5.0</v>
      </c>
    </row>
    <row r="77" ht="15.75" customHeight="1">
      <c r="A77" s="1">
        <v>79.0</v>
      </c>
      <c r="B77" s="3" t="s">
        <v>77</v>
      </c>
      <c r="C77" s="3" t="str">
        <f>IFERROR(__xludf.DUMMYFUNCTION("GOOGLETRANSLATE(B77,""id"",""en"")"),"['here', 'Sinynya', 'ugly', '']")</f>
        <v>['here', 'Sinynya', 'ugly', '']</v>
      </c>
      <c r="D77" s="3">
        <v>1.0</v>
      </c>
    </row>
    <row r="78" ht="15.75" customHeight="1">
      <c r="A78" s="1">
        <v>80.0</v>
      </c>
      <c r="B78" s="3" t="s">
        <v>78</v>
      </c>
      <c r="C78" s="3" t="str">
        <f>IFERROR(__xludf.DUMMYFUNCTION("GOOGLETRANSLATE(B78,""id"",""en"")"),"['Log', 'Kemarinin', 'Loading', 'APK', 'PEKAYH']")</f>
        <v>['Log', 'Kemarinin', 'Loading', 'APK', 'PEKAYH']</v>
      </c>
      <c r="D78" s="3">
        <v>1.0</v>
      </c>
    </row>
    <row r="79" ht="15.75" customHeight="1">
      <c r="A79" s="1">
        <v>81.0</v>
      </c>
      <c r="B79" s="3" t="s">
        <v>79</v>
      </c>
      <c r="C79" s="3" t="str">
        <f>IFERROR(__xludf.DUMMYFUNCTION("GOOGLETRANSLATE(B79,""id"",""en"")"),"['', 'appoints', 'signal', 'already', 'service', 'jekekss']")</f>
        <v>['', 'appoints', 'signal', 'already', 'service', 'jekekss']</v>
      </c>
      <c r="D79" s="3">
        <v>1.0</v>
      </c>
    </row>
    <row r="80" ht="15.75" customHeight="1">
      <c r="A80" s="1">
        <v>82.0</v>
      </c>
      <c r="B80" s="3" t="s">
        <v>80</v>
      </c>
      <c r="C80" s="3" t="str">
        <f>IFERROR(__xludf.DUMMYFUNCTION("GOOGLETRANSLATE(B80,""id"",""en"")"),"['application', 'light', 'additional', 'complain', 'customer', 'enhanced', 'response', 'product', 'child', 'nation', ""]")</f>
        <v>['application', 'light', 'additional', 'complain', 'customer', 'enhanced', 'response', 'product', 'child', 'nation', "]</v>
      </c>
      <c r="D80" s="3">
        <v>5.0</v>
      </c>
    </row>
    <row r="81" ht="15.75" customHeight="1">
      <c r="A81" s="1">
        <v>84.0</v>
      </c>
      <c r="B81" s="3" t="s">
        <v>81</v>
      </c>
      <c r="C81" s="3" t="str">
        <f>IFERROR(__xludf.DUMMYFUNCTION("GOOGLETRANSLATE(B81,""id"",""en"")"),"['Update', 'HRS', 'Login', '']")</f>
        <v>['Update', 'HRS', 'Login', '']</v>
      </c>
      <c r="D81" s="3">
        <v>1.0</v>
      </c>
    </row>
    <row r="82" ht="15.75" customHeight="1">
      <c r="A82" s="1">
        <v>85.0</v>
      </c>
      <c r="B82" s="3" t="s">
        <v>82</v>
      </c>
      <c r="C82" s="3" t="str">
        <f>IFERROR(__xludf.DUMMYFUNCTION("GOOGLETRANSLATE(B82,""id"",""en"")"),"['strange', 'FUP', 'Mbps',' Belom ',' Speed ​​',' already ',' Dinurunin ',' Looks', 'Search', 'Cuannya', 'told', 'Renew', ' Speed ​​',' Nambah ',' Cuannya ',' emang ',' taeeeeee ']")</f>
        <v>['strange', 'FUP', 'Mbps',' Belom ',' Speed ​​',' already ',' Dinurunin ',' Looks', 'Search', 'Cuannya', 'told', 'Renew', ' Speed ​​',' Nambah ',' Cuannya ',' emang ',' taeeeeee ']</v>
      </c>
      <c r="D82" s="3">
        <v>1.0</v>
      </c>
    </row>
    <row r="83" ht="15.75" customHeight="1">
      <c r="A83" s="1">
        <v>86.0</v>
      </c>
      <c r="B83" s="3" t="s">
        <v>83</v>
      </c>
      <c r="C83" s="3" t="str">
        <f>IFERROR(__xludf.DUMMYFUNCTION("GOOGLETRANSLATE(B83,""id"",""en"")"),"['accept', 'love', 'indihome', 'blessing', 'application', 'disorder', 'internet', 'home', 'fast', 'resolved', 'report', 'application', ' Hopefully ',' in the future ',' good ',' smooth ',' interesting ',' ']")</f>
        <v>['accept', 'love', 'indihome', 'blessing', 'application', 'disorder', 'internet', 'home', 'fast', 'resolved', 'report', 'application', ' Hopefully ',' in the future ',' good ',' smooth ',' interesting ',' ']</v>
      </c>
      <c r="D83" s="3">
        <v>5.0</v>
      </c>
    </row>
    <row r="84" ht="15.75" customHeight="1">
      <c r="A84" s="1">
        <v>88.0</v>
      </c>
      <c r="B84" s="3" t="s">
        <v>84</v>
      </c>
      <c r="C84" s="3" t="str">
        <f>IFERROR(__xludf.DUMMYFUNCTION("GOOGLETRANSLATE(B84,""id"",""en"")"),"['Code', 'OTP', 'No', 'Enter', 'Enter', 'Yesterday', 'reset', 'Tetep']")</f>
        <v>['Code', 'OTP', 'No', 'Enter', 'Enter', 'Yesterday', 'reset', 'Tetep']</v>
      </c>
      <c r="D84" s="3">
        <v>1.0</v>
      </c>
    </row>
    <row r="85" ht="15.75" customHeight="1">
      <c r="A85" s="1">
        <v>89.0</v>
      </c>
      <c r="B85" s="3" t="s">
        <v>85</v>
      </c>
      <c r="C85" s="3" t="str">
        <f>IFERROR(__xludf.DUMMYFUNCTION("GOOGLETRANSLATE(B85,""id"",""en"")"),"['enter', '']")</f>
        <v>['enter', '']</v>
      </c>
      <c r="D85" s="3">
        <v>1.0</v>
      </c>
    </row>
    <row r="86" ht="15.75" customHeight="1">
      <c r="A86" s="1">
        <v>90.0</v>
      </c>
      <c r="B86" s="3" t="s">
        <v>86</v>
      </c>
      <c r="C86" s="3" t="str">
        <f>IFERROR(__xludf.DUMMYFUNCTION("GOOGLETRANSLATE(B86,""id"",""en"")"),"['Display', 'makes it easy', 'appears', 'present', 'pokonya', 'cool', '']")</f>
        <v>['Display', 'makes it easy', 'appears', 'present', 'pokonya', 'cool', '']</v>
      </c>
      <c r="D86" s="3">
        <v>5.0</v>
      </c>
    </row>
    <row r="87" ht="15.75" customHeight="1">
      <c r="A87" s="1">
        <v>91.0</v>
      </c>
      <c r="B87" s="3" t="s">
        <v>87</v>
      </c>
      <c r="C87" s="3" t="str">
        <f>IFERROR(__xludf.DUMMYFUNCTION("GOOGLETRANSLATE(B87,""id"",""en"")"),"['Mantappp', 'replace', 'password', 'use', 'wifinya']")</f>
        <v>['Mantappp', 'replace', 'password', 'use', 'wifinya']</v>
      </c>
      <c r="D87" s="3">
        <v>5.0</v>
      </c>
    </row>
    <row r="88" ht="15.75" customHeight="1">
      <c r="A88" s="1">
        <v>92.0</v>
      </c>
      <c r="B88" s="3" t="s">
        <v>88</v>
      </c>
      <c r="C88" s="3" t="str">
        <f>IFERROR(__xludf.DUMMYFUNCTION("GOOGLETRANSLATE(B88,""id"",""en"")"),"['Indihome', 'Login', 'Indihome', 'Indihome', 'version', 'Latest', 'Login', 'FAIL']")</f>
        <v>['Indihome', 'Login', 'Indihome', 'Indihome', 'version', 'Latest', 'Login', 'FAIL']</v>
      </c>
      <c r="D88" s="3">
        <v>5.0</v>
      </c>
    </row>
    <row r="89" ht="15.75" customHeight="1">
      <c r="A89" s="1">
        <v>93.0</v>
      </c>
      <c r="B89" s="3" t="s">
        <v>89</v>
      </c>
      <c r="C89" s="3" t="str">
        <f>IFERROR(__xludf.DUMMYFUNCTION("GOOGLETRANSLATE(B89,""id"",""en"")"),"['Display', 'good', 'light']")</f>
        <v>['Display', 'good', 'light']</v>
      </c>
      <c r="D89" s="3">
        <v>5.0</v>
      </c>
    </row>
    <row r="90" ht="15.75" customHeight="1">
      <c r="A90" s="1">
        <v>94.0</v>
      </c>
      <c r="B90" s="3" t="s">
        <v>90</v>
      </c>
      <c r="C90" s="3" t="str">
        <f>IFERROR(__xludf.DUMMYFUNCTION("GOOGLETRANSLATE(B90,""id"",""en"")"),"['Operator', 'slow', 'netting', 'broken', 'mechanical']")</f>
        <v>['Operator', 'slow', 'netting', 'broken', 'mechanical']</v>
      </c>
      <c r="D90" s="3">
        <v>1.0</v>
      </c>
    </row>
    <row r="91" ht="15.75" customHeight="1">
      <c r="A91" s="1">
        <v>95.0</v>
      </c>
      <c r="B91" s="3" t="s">
        <v>91</v>
      </c>
      <c r="C91" s="3" t="str">
        <f>IFERROR(__xludf.DUMMYFUNCTION("GOOGLETRANSLATE(B91,""id"",""en"")"),"['Display', 'good', 'user', 'net', 'missing', 'application', 'looks']")</f>
        <v>['Display', 'good', 'user', 'net', 'missing', 'application', 'looks']</v>
      </c>
      <c r="D91" s="3">
        <v>4.0</v>
      </c>
    </row>
    <row r="92" ht="15.75" customHeight="1">
      <c r="A92" s="1">
        <v>96.0</v>
      </c>
      <c r="B92" s="3" t="s">
        <v>92</v>
      </c>
      <c r="C92" s="3" t="str">
        <f>IFERROR(__xludf.DUMMYFUNCTION("GOOGLETRANSLATE(B92,""id"",""en"")"),"['Simple', 'easy', '']")</f>
        <v>['Simple', 'easy', '']</v>
      </c>
      <c r="D92" s="3">
        <v>5.0</v>
      </c>
    </row>
    <row r="93" ht="15.75" customHeight="1">
      <c r="A93" s="1">
        <v>97.0</v>
      </c>
      <c r="B93" s="3" t="s">
        <v>93</v>
      </c>
      <c r="C93" s="3" t="str">
        <f>IFERROR(__xludf.DUMMYFUNCTION("GOOGLETRANSLATE(B93,""id"",""en"")"),"['connection', 'ugly', 'sekaleee', 'subscription', 'Mbps',' dpet ',' CMA ',' Mbps', 'complain', 'writing', 'MFF', 'area', ' disruption ',' mass', 'blah', 'blah', 'blah', 'kirain', 'circumcision', 'doang', 'mass',' severe ',' nii ',' fix ',' sitem ' , 'Tmb"&amp;"hin', 'Star', 'subscribe', 'tau', 'ehh', 'maybe', 'severe', ""]")</f>
        <v>['connection', 'ugly', 'sekaleee', 'subscription', 'Mbps',' dpet ',' CMA ',' Mbps', 'complain', 'writing', 'MFF', 'area', ' disruption ',' mass', 'blah', 'blah', 'blah', 'kirain', 'circumcision', 'doang', 'mass',' severe ',' nii ',' fix ',' sitem ' , 'Tmbhin', 'Star', 'subscribe', 'tau', 'ehh', 'maybe', 'severe', "]</v>
      </c>
      <c r="D93" s="3">
        <v>1.0</v>
      </c>
    </row>
    <row r="94" ht="15.75" customHeight="1">
      <c r="A94" s="1">
        <v>98.0</v>
      </c>
      <c r="B94" s="3" t="s">
        <v>94</v>
      </c>
      <c r="C94" s="3" t="str">
        <f>IFERROR(__xludf.DUMMYFUNCTION("GOOGLETRANSLATE(B94,""id"",""en"")"),"['Indihome', 'Mending', 'Think', 'Deh', 'DRPD', 'Come on', 'WiFi', 'UDH', 'Internet', 'UDH', 'APUNITION', 'MUSTI', ' TGGU ',' Datengin ',' Her Technology ',' Business', 'Loss',' WiFi ',' Dead ',' SLAMA ',' Diputus', 'Partner', 'Thinking', 'Hit', 'Fine' , "&amp;"'million', 'broke', 'before', 'yrs',' original ',' nyesel ',' sometimes', 'internet', 'like', 'lag', 'basics',' pkir ',' Ripe ',' Deh ',' Indihome ',' ']")</f>
        <v>['Indihome', 'Mending', 'Think', 'Deh', 'DRPD', 'Come on', 'WiFi', 'UDH', 'Internet', 'UDH', 'APUNITION', 'MUSTI', ' TGGU ',' Datengin ',' Her Technology ',' Business', 'Loss',' WiFi ',' Dead ',' SLAMA ',' Diputus', 'Partner', 'Thinking', 'Hit', 'Fine' , 'million', 'broke', 'before', 'yrs',' original ',' nyesel ',' sometimes', 'internet', 'like', 'lag', 'basics',' pkir ',' Ripe ',' Deh ',' Indihome ',' ']</v>
      </c>
      <c r="D94" s="3">
        <v>1.0</v>
      </c>
    </row>
    <row r="95" ht="15.75" customHeight="1">
      <c r="A95" s="1">
        <v>99.0</v>
      </c>
      <c r="B95" s="3" t="s">
        <v>95</v>
      </c>
      <c r="C95" s="3" t="str">
        <f>IFERROR(__xludf.DUMMYFUNCTION("GOOGLETRANSLATE(B95,""id"",""en"")"),"['Application', 'Latest', 'satisfying']")</f>
        <v>['Application', 'Latest', 'satisfying']</v>
      </c>
      <c r="D95" s="3">
        <v>5.0</v>
      </c>
    </row>
    <row r="96" ht="15.75" customHeight="1">
      <c r="A96" s="1">
        <v>100.0</v>
      </c>
      <c r="B96" s="3" t="s">
        <v>96</v>
      </c>
      <c r="C96" s="3" t="str">
        <f>IFERROR(__xludf.DUMMYFUNCTION("GOOGLETRANSLATE(B96,""id"",""en"")"),"['application', 'service', 'fast', 'success', 'indihome', 'keep', 'level', 'thank you']")</f>
        <v>['application', 'service', 'fast', 'success', 'indihome', 'keep', 'level', 'thank you']</v>
      </c>
      <c r="D96" s="3">
        <v>5.0</v>
      </c>
    </row>
    <row r="97" ht="15.75" customHeight="1">
      <c r="A97" s="1">
        <v>101.0</v>
      </c>
      <c r="B97" s="3" t="s">
        <v>97</v>
      </c>
      <c r="C97" s="3" t="str">
        <f>IFERROR(__xludf.DUMMYFUNCTION("GOOGLETRANSLATE(B97,""id"",""en"")"),"['thank', 'love', 'indihome', '']")</f>
        <v>['thank', 'love', 'indihome', '']</v>
      </c>
      <c r="D97" s="3">
        <v>5.0</v>
      </c>
    </row>
    <row r="98" ht="15.75" customHeight="1">
      <c r="A98" s="1">
        <v>102.0</v>
      </c>
      <c r="B98" s="3" t="s">
        <v>98</v>
      </c>
      <c r="C98" s="3" t="str">
        <f>IFERROR(__xludf.DUMMYFUNCTION("GOOGLETRANSLATE(B98,""id"",""en"")"),"['Steady', 'staple', ""]")</f>
        <v>['Steady', 'staple', "]</v>
      </c>
      <c r="D98" s="3">
        <v>5.0</v>
      </c>
    </row>
    <row r="99" ht="15.75" customHeight="1">
      <c r="A99" s="1">
        <v>103.0</v>
      </c>
      <c r="B99" s="3" t="s">
        <v>99</v>
      </c>
      <c r="C99" s="3" t="str">
        <f>IFERROR(__xludf.DUMMYFUNCTION("GOOGLETRANSLATE(B99,""id"",""en"")"),"['Application', 'help', ""]")</f>
        <v>['Application', 'help', "]</v>
      </c>
      <c r="D99" s="3">
        <v>5.0</v>
      </c>
    </row>
    <row r="100" ht="15.75" customHeight="1">
      <c r="A100" s="1">
        <v>104.0</v>
      </c>
      <c r="B100" s="3" t="s">
        <v>100</v>
      </c>
      <c r="C100" s="3" t="str">
        <f>IFERROR(__xludf.DUMMYFUNCTION("GOOGLETRANSLATE(B100,""id"",""en"")"),"['updated', 'difficult', 'access', 'sorry', 'just', 'star', '']")</f>
        <v>['updated', 'difficult', 'access', 'sorry', 'just', 'star', '']</v>
      </c>
      <c r="D100" s="3">
        <v>1.0</v>
      </c>
    </row>
    <row r="101" ht="15.75" customHeight="1">
      <c r="A101" s="1">
        <v>105.0</v>
      </c>
      <c r="B101" s="3" t="s">
        <v>101</v>
      </c>
      <c r="C101" s="3" t="str">
        <f>IFERROR(__xludf.DUMMYFUNCTION("GOOGLETRANSLATE(B101,""id"",""en"")"),"['use', 'connection', 'internet', 'APLG', 'number', 'home', 'Yesterday', 'stay', 'Taon', 'installed', 'telephone', 'know', ' His name is', 'internet', 'Taon', 'name', 'internet cafe', 'made easier', 'service', 'internet', 'direct', 'home', 'useful', ""]")</f>
        <v>['use', 'connection', 'internet', 'APLG', 'number', 'home', 'Yesterday', 'stay', 'Taon', 'installed', 'telephone', 'know', ' His name is', 'internet', 'Taon', 'name', 'internet cafe', 'made easier', 'service', 'internet', 'direct', 'home', 'useful', "]</v>
      </c>
      <c r="D101" s="3">
        <v>4.0</v>
      </c>
    </row>
    <row r="102" ht="15.75" customHeight="1">
      <c r="A102" s="1">
        <v>107.0</v>
      </c>
      <c r="B102" s="3" t="s">
        <v>102</v>
      </c>
      <c r="C102" s="3" t="str">
        <f>IFERROR(__xludf.DUMMYFUNCTION("GOOGLETRANSLATE(B102,""id"",""en"")"),"['Help', 'Ceal']")</f>
        <v>['Help', 'Ceal']</v>
      </c>
      <c r="D102" s="3">
        <v>5.0</v>
      </c>
    </row>
    <row r="103" ht="15.75" customHeight="1">
      <c r="A103" s="1">
        <v>108.0</v>
      </c>
      <c r="B103" s="3" t="s">
        <v>103</v>
      </c>
      <c r="C103" s="3" t="str">
        <f>IFERROR(__xludf.DUMMYFUNCTION("GOOGLETRANSLATE(B103,""id"",""en"")"),"['Alhamdulillah', 'technicians', 'fix', 'report', 'via', 'application']")</f>
        <v>['Alhamdulillah', 'technicians', 'fix', 'report', 'via', 'application']</v>
      </c>
      <c r="D103" s="3">
        <v>5.0</v>
      </c>
    </row>
    <row r="104" ht="15.75" customHeight="1">
      <c r="A104" s="1">
        <v>109.0</v>
      </c>
      <c r="B104" s="3" t="s">
        <v>104</v>
      </c>
      <c r="C104" s="3" t="str">
        <f>IFERROR(__xludf.DUMMYFUNCTION("GOOGLETRANSLATE(B104,""id"",""en"")"),"['neutral']")</f>
        <v>['neutral']</v>
      </c>
      <c r="D104" s="3">
        <v>3.0</v>
      </c>
    </row>
    <row r="105" ht="15.75" customHeight="1">
      <c r="A105" s="1">
        <v>110.0</v>
      </c>
      <c r="B105" s="3" t="s">
        <v>105</v>
      </c>
      <c r="C105" s="3" t="str">
        <f>IFERROR(__xludf.DUMMYFUNCTION("GOOGLETRANSLATE(B105,""id"",""en"")"),"['Display', 'good']")</f>
        <v>['Display', 'good']</v>
      </c>
      <c r="D105" s="3">
        <v>5.0</v>
      </c>
    </row>
    <row r="106" ht="15.75" customHeight="1">
      <c r="A106" s="1">
        <v>112.0</v>
      </c>
      <c r="B106" s="3" t="s">
        <v>106</v>
      </c>
      <c r="C106" s="3" t="str">
        <f>IFERROR(__xludf.DUMMYFUNCTION("GOOGLETRANSLATE(B106,""id"",""en"")"),"['application', 'good', 'help', 'success', 'indihome', 'hope', 'advanced']")</f>
        <v>['application', 'good', 'help', 'success', 'indihome', 'hope', 'advanced']</v>
      </c>
      <c r="D106" s="3">
        <v>5.0</v>
      </c>
    </row>
    <row r="107" ht="15.75" customHeight="1">
      <c r="A107" s="1">
        <v>113.0</v>
      </c>
      <c r="B107" s="3" t="s">
        <v>107</v>
      </c>
      <c r="C107" s="3" t="str">
        <f>IFERROR(__xludf.DUMMYFUNCTION("GOOGLETRANSLATE(B107,""id"",""en"")"),"['Alhamdulillah', 'Simple', 'Menu', 'Ngelag', 'Open', 'Feature', '']")</f>
        <v>['Alhamdulillah', 'Simple', 'Menu', 'Ngelag', 'Open', 'Feature', '']</v>
      </c>
      <c r="D107" s="3">
        <v>5.0</v>
      </c>
    </row>
    <row r="108" ht="15.75" customHeight="1">
      <c r="A108" s="1">
        <v>114.0</v>
      </c>
      <c r="B108" s="3" t="s">
        <v>108</v>
      </c>
      <c r="C108" s="3" t="str">
        <f>IFERROR(__xludf.DUMMYFUNCTION("GOOGLETRANSLATE(B108,""id"",""en"")"),"['cool']")</f>
        <v>['cool']</v>
      </c>
      <c r="D108" s="3">
        <v>5.0</v>
      </c>
    </row>
    <row r="109" ht="15.75" customHeight="1">
      <c r="A109" s="1">
        <v>115.0</v>
      </c>
      <c r="B109" s="3" t="s">
        <v>109</v>
      </c>
      <c r="C109" s="3" t="str">
        <f>IFERROR(__xludf.DUMMYFUNCTION("GOOGLETRANSLATE(B109,""id"",""en"")"),"['Wear', 'Indihome', 'feel', 'BYK', 'Benefits',' Connection ',' Connection ',' Current ',' Stable ',' Service ',' Customer ',' Service ',' Helping ',' Provoking ',' info ',' the latest ',' activity ',' helped ',' experience ',' disorder ',' hope ',' futur"&amp;"e ',' indihome ',' ease ',' user ' , 'Indonesia', 'Success', 'Indihome', 'Thank', 'Love']")</f>
        <v>['Wear', 'Indihome', 'feel', 'BYK', 'Benefits',' Connection ',' Connection ',' Current ',' Stable ',' Service ',' Customer ',' Service ',' Helping ',' Provoking ',' info ',' the latest ',' activity ',' helped ',' experience ',' disorder ',' hope ',' future ',' indihome ',' ease ',' user ' , 'Indonesia', 'Success', 'Indihome', 'Thank', 'Love']</v>
      </c>
      <c r="D109" s="3">
        <v>5.0</v>
      </c>
    </row>
    <row r="110" ht="15.75" customHeight="1">
      <c r="A110" s="1">
        <v>116.0</v>
      </c>
      <c r="B110" s="3" t="s">
        <v>110</v>
      </c>
      <c r="C110" s="3" t="str">
        <f>IFERROR(__xludf.DUMMYFUNCTION("GOOGLETRANSLATE(B110,""id"",""en"")"),"['application', 'good', 'yesterday', 'hope', 'service', 'good']")</f>
        <v>['application', 'good', 'yesterday', 'hope', 'service', 'good']</v>
      </c>
      <c r="D110" s="3">
        <v>5.0</v>
      </c>
    </row>
    <row r="111" ht="15.75" customHeight="1">
      <c r="A111" s="1">
        <v>117.0</v>
      </c>
      <c r="B111" s="3" t="s">
        <v>111</v>
      </c>
      <c r="C111" s="3" t="str">
        <f>IFERROR(__xludf.DUMMYFUNCTION("GOOGLETRANSLATE(B111,""id"",""en"")"),"['Simple', 'concise', 'Display', 'elegant', 'extra', 'additional', 'feature', 'Enjoy', 'Customer', ""]")</f>
        <v>['Simple', 'concise', 'Display', 'elegant', 'extra', 'additional', 'feature', 'Enjoy', 'Customer', "]</v>
      </c>
      <c r="D111" s="3">
        <v>5.0</v>
      </c>
    </row>
    <row r="112" ht="15.75" customHeight="1">
      <c r="A112" s="1">
        <v>118.0</v>
      </c>
      <c r="B112" s="3" t="s">
        <v>112</v>
      </c>
      <c r="C112" s="3" t="str">
        <f>IFERROR(__xludf.DUMMYFUNCTION("GOOGLETRANSLATE(B112,""id"",""en"")"),"['Good', 'complete', 'application', 'latest', 'indihome', 'easy', 'use', 'success',' then 'indihome', '']")</f>
        <v>['Good', 'complete', 'application', 'latest', 'indihome', 'easy', 'use', 'success',' then 'indihome', '']</v>
      </c>
      <c r="D112" s="3">
        <v>5.0</v>
      </c>
    </row>
    <row r="113" ht="15.75" customHeight="1">
      <c r="A113" s="1">
        <v>119.0</v>
      </c>
      <c r="B113" s="3" t="s">
        <v>113</v>
      </c>
      <c r="C113" s="3" t="str">
        <f>IFERROR(__xludf.DUMMYFUNCTION("GOOGLETRANSLATE(B113,""id"",""en"")"),"['Application', 'Indihome', 'Latest', 'Perfect', 'Byk', 'Feature', 'Choice']")</f>
        <v>['Application', 'Indihome', 'Latest', 'Perfect', 'Byk', 'Feature', 'Choice']</v>
      </c>
      <c r="D113" s="3">
        <v>5.0</v>
      </c>
    </row>
    <row r="114" ht="15.75" customHeight="1">
      <c r="A114" s="1">
        <v>120.0</v>
      </c>
      <c r="B114" s="3" t="s">
        <v>114</v>
      </c>
      <c r="C114" s="3" t="str">
        <f>IFERROR(__xludf.DUMMYFUNCTION("GOOGLETRANSLATE(B114,""id"",""en"")"),"['']")</f>
        <v>['']</v>
      </c>
      <c r="D114" s="3">
        <v>5.0</v>
      </c>
    </row>
    <row r="115" ht="15.75" customHeight="1">
      <c r="A115" s="1">
        <v>121.0</v>
      </c>
      <c r="B115" s="3" t="s">
        <v>115</v>
      </c>
      <c r="C115" s="3" t="str">
        <f>IFERROR(__xludf.DUMMYFUNCTION("GOOGLETRANSLATE(B115,""id"",""en"")"),"['hope', 'service']")</f>
        <v>['hope', 'service']</v>
      </c>
      <c r="D115" s="3">
        <v>5.0</v>
      </c>
    </row>
    <row r="116" ht="15.75" customHeight="1">
      <c r="A116" s="1">
        <v>122.0</v>
      </c>
      <c r="B116" s="3" t="s">
        <v>116</v>
      </c>
      <c r="C116" s="3" t="str">
        <f>IFERROR(__xludf.DUMMYFUNCTION("GOOGLETRANSLATE(B116,""id"",""en"")"),"['Good', 'help', 'customer']")</f>
        <v>['Good', 'help', 'customer']</v>
      </c>
      <c r="D116" s="3">
        <v>5.0</v>
      </c>
    </row>
    <row r="117" ht="15.75" customHeight="1">
      <c r="A117" s="1">
        <v>123.0</v>
      </c>
      <c r="B117" s="3" t="s">
        <v>117</v>
      </c>
      <c r="C117" s="3" t="str">
        <f>IFERROR(__xludf.DUMMYFUNCTION("GOOGLETRANSLATE(B117,""id"",""en"")"),"['Cool', 'look']")</f>
        <v>['Cool', 'look']</v>
      </c>
      <c r="D117" s="3">
        <v>5.0</v>
      </c>
    </row>
    <row r="118" ht="15.75" customHeight="1">
      <c r="A118" s="1">
        <v>124.0</v>
      </c>
      <c r="B118" s="3" t="s">
        <v>118</v>
      </c>
      <c r="C118" s="3" t="str">
        <f>IFERROR(__xludf.DUMMYFUNCTION("GOOGLETRANSLATE(B118,""id"",""en"")"),"['wahh', 'application', 'indihome', 'help', 'sometimes', 'network', 'error', 'technician', 'best', 'customer', '']")</f>
        <v>['wahh', 'application', 'indihome', 'help', 'sometimes', 'network', 'error', 'technician', 'best', 'customer', '']</v>
      </c>
      <c r="D118" s="3">
        <v>5.0</v>
      </c>
    </row>
    <row r="119" ht="15.75" customHeight="1">
      <c r="A119" s="1">
        <v>125.0</v>
      </c>
      <c r="B119" s="3" t="s">
        <v>119</v>
      </c>
      <c r="C119" s="3" t="str">
        <f>IFERROR(__xludf.DUMMYFUNCTION("GOOGLETRANSLATE(B119,""id"",""en"")"),"['already', 'Pay', 'The network', 'ugly', 'cih']")</f>
        <v>['already', 'Pay', 'The network', 'ugly', 'cih']</v>
      </c>
      <c r="D119" s="3">
        <v>1.0</v>
      </c>
    </row>
    <row r="120" ht="15.75" customHeight="1">
      <c r="A120" s="1">
        <v>126.0</v>
      </c>
      <c r="B120" s="3" t="s">
        <v>120</v>
      </c>
      <c r="C120" s="3" t="str">
        <f>IFERROR(__xludf.DUMMYFUNCTION("GOOGLETRANSLATE(B120,""id"",""en"")"),"['update', 'newest', 'application', 'complicated', 'see', 'detail', 'speed', 'package', 'add']")</f>
        <v>['update', 'newest', 'application', 'complicated', 'see', 'detail', 'speed', 'package', 'add']</v>
      </c>
      <c r="D120" s="3">
        <v>2.0</v>
      </c>
    </row>
    <row r="121" ht="15.75" customHeight="1">
      <c r="A121" s="1">
        <v>127.0</v>
      </c>
      <c r="B121" s="3" t="s">
        <v>121</v>
      </c>
      <c r="C121" s="3" t="str">
        <f>IFERROR(__xludf.DUMMYFUNCTION("GOOGLETRANSLATE(B121,""id"",""en"")"),"['The network', 'ugly', 'good', 'search', 'signal', 'slow', 'easily', 'subscribe', 'diindihome']")</f>
        <v>['The network', 'ugly', 'good', 'search', 'signal', 'slow', 'easily', 'subscribe', 'diindihome']</v>
      </c>
      <c r="D121" s="3">
        <v>1.0</v>
      </c>
    </row>
    <row r="122" ht="15.75" customHeight="1">
      <c r="A122" s="1">
        <v>128.0</v>
      </c>
      <c r="B122" s="3" t="s">
        <v>122</v>
      </c>
      <c r="C122" s="3" t="str">
        <f>IFERROR(__xludf.DUMMYFUNCTION("GOOGLETRANSLATE(B122,""id"",""en"")"),"['application', 'makes it easy', 'subscribe', 'internet']")</f>
        <v>['application', 'makes it easy', 'subscribe', 'internet']</v>
      </c>
      <c r="D122" s="3">
        <v>5.0</v>
      </c>
    </row>
    <row r="123" ht="15.75" customHeight="1">
      <c r="A123" s="1">
        <v>129.0</v>
      </c>
      <c r="B123" s="3" t="s">
        <v>123</v>
      </c>
      <c r="C123" s="3" t="str">
        <f>IFERROR(__xludf.DUMMYFUNCTION("GOOGLETRANSLATE(B123,""id"",""en"")"),"['application', 'Myindihome', 'Help', 'Customer', 'Customer', 'Yanh', 'subscribe', 'Indihome', 'happy', 'application', 'Hopefully', 'Indihome', ' Services', 'Best', 'Customer', 'Thank', 'Love', '']")</f>
        <v>['application', 'Myindihome', 'Help', 'Customer', 'Customer', 'Yanh', 'subscribe', 'Indihome', 'happy', 'application', 'Hopefully', 'Indihome', ' Services', 'Best', 'Customer', 'Thank', 'Love', '']</v>
      </c>
      <c r="D123" s="3">
        <v>5.0</v>
      </c>
    </row>
    <row r="124" ht="15.75" customHeight="1">
      <c r="A124" s="1">
        <v>130.0</v>
      </c>
      <c r="B124" s="3" t="s">
        <v>124</v>
      </c>
      <c r="C124" s="3" t="str">
        <f>IFERROR(__xludf.DUMMYFUNCTION("GOOGLETRANSLATE(B124,""id"",""en"")"),"['application', 'intention', 'service', 'bad', 'solution', 'results', '']")</f>
        <v>['application', 'intention', 'service', 'bad', 'solution', 'results', '']</v>
      </c>
      <c r="D124" s="3">
        <v>1.0</v>
      </c>
    </row>
    <row r="125" ht="15.75" customHeight="1">
      <c r="A125" s="1">
        <v>131.0</v>
      </c>
      <c r="B125" s="3" t="s">
        <v>125</v>
      </c>
      <c r="C125" s="3" t="str">
        <f>IFERROR(__xludf.DUMMYFUNCTION("GOOGLETRANSLATE(B125,""id"",""en"")"),"['Application', 'help', 'makes it easier', 'user', 'service', 'indihome', 'transaction', 'just', 'information', ""]")</f>
        <v>['Application', 'help', 'makes it easier', 'user', 'service', 'indihome', 'transaction', 'just', 'information', "]</v>
      </c>
      <c r="D125" s="3">
        <v>5.0</v>
      </c>
    </row>
    <row r="126" ht="15.75" customHeight="1">
      <c r="A126" s="1">
        <v>132.0</v>
      </c>
      <c r="B126" s="3" t="s">
        <v>126</v>
      </c>
      <c r="C126" s="3" t="str">
        <f>IFERROR(__xludf.DUMMYFUNCTION("GOOGLETRANSLATE(B126,""id"",""en"")"),"['Indihome', 'Kayak', 'Anjingggg', 'WiFi', 'Ngelag', 'Pay', 'Expensive', 'Kluality', 'Network', 'Good', 'Basic', 'Indihome', ' Haramm ',' ']")</f>
        <v>['Indihome', 'Kayak', 'Anjingggg', 'WiFi', 'Ngelag', 'Pay', 'Expensive', 'Kluality', 'Network', 'Good', 'Basic', 'Indihome', ' Haramm ',' ']</v>
      </c>
      <c r="D126" s="3">
        <v>1.0</v>
      </c>
    </row>
    <row r="127" ht="15.75" customHeight="1">
      <c r="A127" s="1">
        <v>133.0</v>
      </c>
      <c r="B127" s="3" t="s">
        <v>127</v>
      </c>
      <c r="C127" s="3" t="str">
        <f>IFERROR(__xludf.DUMMYFUNCTION("GOOGLETRANSLATE(B127,""id"",""en"")"),"['Dangangang', 'Connected', 'Internet', 'user', '']")</f>
        <v>['Dangangang', 'Connected', 'Internet', 'user', '']</v>
      </c>
      <c r="D127" s="3">
        <v>1.0</v>
      </c>
    </row>
    <row r="128" ht="15.75" customHeight="1">
      <c r="A128" s="1">
        <v>134.0</v>
      </c>
      <c r="B128" s="3" t="s">
        <v>128</v>
      </c>
      <c r="C128" s="3" t="str">
        <f>IFERROR(__xludf.DUMMYFUNCTION("GOOGLETRANSLATE(B128,""id"",""en"")"),"['number', 'Indihome', 'detected', 'system', 'severe', 'really']")</f>
        <v>['number', 'Indihome', 'detected', 'system', 'severe', 'really']</v>
      </c>
      <c r="D128" s="3">
        <v>2.0</v>
      </c>
    </row>
    <row r="129" ht="15.75" customHeight="1">
      <c r="A129" s="1">
        <v>135.0</v>
      </c>
      <c r="B129" s="3" t="s">
        <v>129</v>
      </c>
      <c r="C129" s="3" t="str">
        <f>IFERROR(__xludf.DUMMYFUNCTION("GOOGLETRANSLATE(B129,""id"",""en"")"),"['Service', 'Bad', 'SPT', 'Complaints', 'Disorders', 'Direct', 'handled', '']")</f>
        <v>['Service', 'Bad', 'SPT', 'Complaints', 'Disorders', 'Direct', 'handled', '']</v>
      </c>
      <c r="D129" s="3">
        <v>3.0</v>
      </c>
    </row>
    <row r="130" ht="15.75" customHeight="1">
      <c r="A130" s="1">
        <v>136.0</v>
      </c>
      <c r="B130" s="3" t="s">
        <v>130</v>
      </c>
      <c r="C130" s="3" t="str">
        <f>IFERROR(__xludf.DUMMYFUNCTION("GOOGLETRANSLATE(B130,""id"",""en"")"),"['application', 'help', 'payment', 'indihome']")</f>
        <v>['application', 'help', 'payment', 'indihome']</v>
      </c>
      <c r="D130" s="3">
        <v>5.0</v>
      </c>
    </row>
    <row r="131" ht="15.75" customHeight="1">
      <c r="A131" s="1">
        <v>137.0</v>
      </c>
      <c r="B131" s="3" t="s">
        <v>131</v>
      </c>
      <c r="C131" s="3" t="str">
        <f>IFERROR(__xludf.DUMMYFUNCTION("GOOGLETRANSLATE(B131,""id"",""en"")"),"['hours', 'night', 'disorder', 'clock', 'night', 'normal', 'chaotic', 'indihome', 'customer', 'blur', 'provider', ""]")</f>
        <v>['hours', 'night', 'disorder', 'clock', 'night', 'normal', 'chaotic', 'indihome', 'customer', 'blur', 'provider', "]</v>
      </c>
      <c r="D131" s="3">
        <v>1.0</v>
      </c>
    </row>
    <row r="132" ht="15.75" customHeight="1">
      <c r="A132" s="1">
        <v>138.0</v>
      </c>
      <c r="B132" s="3" t="s">
        <v>132</v>
      </c>
      <c r="C132" s="3" t="str">
        <f>IFERROR(__xludf.DUMMYFUNCTION("GOOGLETRANSLATE(B132,""id"",""en"")"),"['Gabisa', 'opened', 'Force', 'Close']")</f>
        <v>['Gabisa', 'opened', 'Force', 'Close']</v>
      </c>
      <c r="D132" s="3">
        <v>1.0</v>
      </c>
    </row>
    <row r="133" ht="15.75" customHeight="1">
      <c r="A133" s="1">
        <v>139.0</v>
      </c>
      <c r="B133" s="3" t="s">
        <v>133</v>
      </c>
      <c r="C133" s="3" t="str">
        <f>IFERROR(__xludf.DUMMYFUNCTION("GOOGLETRANSLATE(B133,""id"",""en"")"),"['Excellent']")</f>
        <v>['Excellent']</v>
      </c>
      <c r="D133" s="3">
        <v>5.0</v>
      </c>
    </row>
    <row r="134" ht="15.75" customHeight="1">
      <c r="A134" s="1">
        <v>140.0</v>
      </c>
      <c r="B134" s="3" t="s">
        <v>134</v>
      </c>
      <c r="C134" s="3" t="str">
        <f>IFERROR(__xludf.DUMMYFUNCTION("GOOGLETRANSLATE(B134,""id"",""en"")"),"['Application', 'mentally', 'continued', ""]")</f>
        <v>['Application', 'mentally', 'continued', "]</v>
      </c>
      <c r="D134" s="3">
        <v>2.0</v>
      </c>
    </row>
    <row r="135" ht="15.75" customHeight="1">
      <c r="A135" s="1">
        <v>141.0</v>
      </c>
      <c r="B135" s="3" t="s">
        <v>135</v>
      </c>
      <c r="C135" s="3" t="str">
        <f>IFERROR(__xludf.DUMMYFUNCTION("GOOGLETRANSLATE(B135,""id"",""en"")"),"['', 'service']")</f>
        <v>['', 'service']</v>
      </c>
      <c r="D135" s="3">
        <v>5.0</v>
      </c>
    </row>
    <row r="136" ht="15.75" customHeight="1">
      <c r="A136" s="1">
        <v>142.0</v>
      </c>
      <c r="B136" s="3" t="s">
        <v>136</v>
      </c>
      <c r="C136" s="3" t="str">
        <f>IFERROR(__xludf.DUMMYFUNCTION("GOOGLETRANSLATE(B136,""id"",""en"")"),"['update', 'good', 'interest', 'application', '']")</f>
        <v>['update', 'good', 'interest', 'application', '']</v>
      </c>
      <c r="D136" s="3">
        <v>1.0</v>
      </c>
    </row>
    <row r="137" ht="15.75" customHeight="1">
      <c r="A137" s="1">
        <v>143.0</v>
      </c>
      <c r="B137" s="3" t="s">
        <v>137</v>
      </c>
      <c r="C137" s="3" t="str">
        <f>IFERROR(__xludf.DUMMYFUNCTION("GOOGLETRANSLATE(B137,""id"",""en"")"),"['Appsi', 'Good', 'Sya', 'trimakasih']")</f>
        <v>['Appsi', 'Good', 'Sya', 'trimakasih']</v>
      </c>
      <c r="D137" s="3">
        <v>5.0</v>
      </c>
    </row>
    <row r="138" ht="15.75" customHeight="1">
      <c r="A138" s="1">
        <v>144.0</v>
      </c>
      <c r="B138" s="3" t="s">
        <v>138</v>
      </c>
      <c r="C138" s="3" t="str">
        <f>IFERROR(__xludf.DUMMYFUNCTION("GOOGLETRANSLATE(B138,""id"",""en"")"),"['Application', 'slow']")</f>
        <v>['Application', 'slow']</v>
      </c>
      <c r="D138" s="3">
        <v>5.0</v>
      </c>
    </row>
    <row r="139" ht="15.75" customHeight="1">
      <c r="A139" s="1">
        <v>145.0</v>
      </c>
      <c r="B139" s="3" t="s">
        <v>139</v>
      </c>
      <c r="C139" s="3" t="str">
        <f>IFERROR(__xludf.DUMMYFUNCTION("GOOGLETRANSLATE(B139,""id"",""en"")"),"['Service', 'slow', 'complaint', 'disorder', 'severe', '']")</f>
        <v>['Service', 'slow', 'complaint', 'disorder', 'severe', '']</v>
      </c>
      <c r="D139" s="3">
        <v>1.0</v>
      </c>
    </row>
    <row r="140" ht="15.75" customHeight="1">
      <c r="A140" s="1">
        <v>146.0</v>
      </c>
      <c r="B140" s="3" t="s">
        <v>140</v>
      </c>
      <c r="C140" s="3" t="str">
        <f>IFERROR(__xludf.DUMMYFUNCTION("GOOGLETRANSLATE(B140,""id"",""en"")"),"['application', 'good', 'help', 'thank', 'love']")</f>
        <v>['application', 'good', 'help', 'thank', 'love']</v>
      </c>
      <c r="D140" s="3">
        <v>5.0</v>
      </c>
    </row>
    <row r="141" ht="15.75" customHeight="1">
      <c r="A141" s="1">
        <v>147.0</v>
      </c>
      <c r="B141" s="3" t="s">
        <v>141</v>
      </c>
      <c r="C141" s="3" t="str">
        <f>IFERROR(__xludf.DUMMYFUNCTION("GOOGLETRANSLATE(B141,""id"",""en"")"),"['bad', '']")</f>
        <v>['bad', '']</v>
      </c>
      <c r="D141" s="3">
        <v>1.0</v>
      </c>
    </row>
    <row r="142" ht="15.75" customHeight="1">
      <c r="A142" s="1">
        <v>148.0</v>
      </c>
      <c r="B142" s="3" t="s">
        <v>142</v>
      </c>
      <c r="C142" s="3" t="str">
        <f>IFERROR(__xludf.DUMMYFUNCTION("GOOGLETRANSLATE(B142,""id"",""en"")"),"['Date', 'slow', 'slow', 'severe', 'description', 'past', 'limit', 'use', 'use', ""]")</f>
        <v>['Date', 'slow', 'slow', 'severe', 'description', 'past', 'limit', 'use', 'use', "]</v>
      </c>
      <c r="D142" s="3">
        <v>1.0</v>
      </c>
    </row>
    <row r="143" ht="15.75" customHeight="1">
      <c r="A143" s="1">
        <v>149.0</v>
      </c>
      <c r="B143" s="3" t="s">
        <v>143</v>
      </c>
      <c r="C143" s="3" t="str">
        <f>IFERROR(__xludf.DUMMYFUNCTION("GOOGLETRANSLATE(B143,""id"",""en"")"),"['application', 'good', 'use', 'quota', 'application', 'help']")</f>
        <v>['application', 'good', 'use', 'quota', 'application', 'help']</v>
      </c>
      <c r="D143" s="3">
        <v>5.0</v>
      </c>
    </row>
    <row r="144" ht="15.75" customHeight="1">
      <c r="A144" s="1">
        <v>150.0</v>
      </c>
      <c r="B144" s="3" t="s">
        <v>144</v>
      </c>
      <c r="C144" s="3" t="str">
        <f>IFERROR(__xludf.DUMMYFUNCTION("GOOGLETRANSLATE(B144,""id"",""en"")"),"['complaint', 'service', 'internet', 'die', 'clock', 'lights',' los', 'blinking', 'color', 'red', 'click', 'complaint', ' Service ',' click ',' number ',' writing ',' sorry ',' service ',' Indihome ',' experience ',' disruption ',' location ',' email ',' "&amp;"email ',' told ' , 'restart', 'router', 'telephone', 'internet', 'nyala', 'restart', 'center']")</f>
        <v>['complaint', 'service', 'internet', 'die', 'clock', 'lights',' los', 'blinking', 'color', 'red', 'click', 'complaint', ' Service ',' click ',' number ',' writing ',' sorry ',' service ',' Indihome ',' experience ',' disruption ',' location ',' email ',' email ',' told ' , 'restart', 'router', 'telephone', 'internet', 'nyala', 'restart', 'center']</v>
      </c>
      <c r="D144" s="3">
        <v>1.0</v>
      </c>
    </row>
    <row r="145" ht="15.75" customHeight="1">
      <c r="A145" s="1">
        <v>151.0</v>
      </c>
      <c r="B145" s="3" t="s">
        <v>145</v>
      </c>
      <c r="C145" s="3" t="str">
        <f>IFERROR(__xludf.DUMMYFUNCTION("GOOGLETRANSLATE(B145,""id"",""en"")"),"['Disruption', 'Advertising', 'appears', ""]")</f>
        <v>['Disruption', 'Advertising', 'appears', "]</v>
      </c>
      <c r="D145" s="3">
        <v>4.0</v>
      </c>
    </row>
    <row r="146" ht="15.75" customHeight="1">
      <c r="A146" s="1">
        <v>152.0</v>
      </c>
      <c r="B146" s="3" t="s">
        <v>146</v>
      </c>
      <c r="C146" s="3" t="str">
        <f>IFERROR(__xludf.DUMMYFUNCTION("GOOGLETRANSLATE(B146,""id"",""en"")"),"['balance', 'deposit', 'Indihome', 'return', 'already']")</f>
        <v>['balance', 'deposit', 'Indihome', 'return', 'already']</v>
      </c>
      <c r="D146" s="3">
        <v>1.0</v>
      </c>
    </row>
    <row r="147" ht="15.75" customHeight="1">
      <c r="A147" s="1">
        <v>153.0</v>
      </c>
      <c r="B147" s="3" t="s">
        <v>147</v>
      </c>
      <c r="C147" s="3" t="str">
        <f>IFERROR(__xludf.DUMMYFUNCTION("GOOGLETRANSLATE(B147,""id"",""en"")"),"['Experience', 'disappointing', 'try', 'promo', 'upgrade', 'speed', 'internet', 'indihome', 'grace', 'report', 'dumped', 'according to' agreement ',' as a result ',' processed ',' week ',' reporting ',' advantages', 'undergun', 'cost', 'heart', 'gaess',' "&amp;"promo ',' kapok ', ""]")</f>
        <v>['Experience', 'disappointing', 'try', 'promo', 'upgrade', 'speed', 'internet', 'indihome', 'grace', 'report', 'dumped', 'according to' agreement ',' as a result ',' processed ',' week ',' reporting ',' advantages', 'undergun', 'cost', 'heart', 'gaess',' promo ',' kapok ', "]</v>
      </c>
      <c r="D147" s="3">
        <v>1.0</v>
      </c>
    </row>
    <row r="148" ht="15.75" customHeight="1">
      <c r="A148" s="1">
        <v>154.0</v>
      </c>
      <c r="B148" s="3" t="s">
        <v>148</v>
      </c>
      <c r="C148" s="3" t="str">
        <f>IFERROR(__xludf.DUMMYFUNCTION("GOOGLETRANSLATE(B148,""id"",""en"")"),"['complaint', 'disorder', 'responded', 'useful', 'application']")</f>
        <v>['complaint', 'disorder', 'responded', 'useful', 'application']</v>
      </c>
      <c r="D148" s="3">
        <v>1.0</v>
      </c>
    </row>
    <row r="149" ht="15.75" customHeight="1">
      <c r="A149" s="1">
        <v>155.0</v>
      </c>
      <c r="B149" s="3" t="s">
        <v>149</v>
      </c>
      <c r="C149" s="3" t="str">
        <f>IFERROR(__xludf.DUMMYFUNCTION("GOOGLETRANSLATE(B149,""id"",""en"")"),"['Application', 'no', 'report', 'damage', 'already', 'a week', 'no', 'responded']")</f>
        <v>['Application', 'no', 'report', 'damage', 'already', 'a week', 'no', 'responded']</v>
      </c>
      <c r="D149" s="3">
        <v>1.0</v>
      </c>
    </row>
    <row r="150" ht="15.75" customHeight="1">
      <c r="A150" s="1">
        <v>156.0</v>
      </c>
      <c r="B150" s="3" t="s">
        <v>150</v>
      </c>
      <c r="C150" s="3" t="str">
        <f>IFERROR(__xludf.DUMMYFUNCTION("GOOGLETRANSLATE(B150,""id"",""en"")"),"['', 'slow', 'complaint', 'Teparted', 'Tele']")</f>
        <v>['', 'slow', 'complaint', 'Teparted', 'Tele']</v>
      </c>
      <c r="D150" s="3">
        <v>1.0</v>
      </c>
    </row>
    <row r="151" ht="15.75" customHeight="1">
      <c r="A151" s="1">
        <v>158.0</v>
      </c>
      <c r="B151" s="3" t="s">
        <v>5</v>
      </c>
      <c r="C151" s="3" t="str">
        <f>IFERROR(__xludf.DUMMYFUNCTION("GOOGLETRANSLATE(B151,""id"",""en"")"),"['', '']")</f>
        <v>['', '']</v>
      </c>
      <c r="D151" s="3">
        <v>5.0</v>
      </c>
    </row>
    <row r="152" ht="15.75" customHeight="1">
      <c r="A152" s="1">
        <v>159.0</v>
      </c>
      <c r="B152" s="3" t="s">
        <v>151</v>
      </c>
      <c r="C152" s="3" t="str">
        <f>IFERROR(__xludf.DUMMYFUNCTION("GOOGLETRANSLATE(B152,""id"",""en"")"),"['Leet', 'really']")</f>
        <v>['Leet', 'really']</v>
      </c>
      <c r="D152" s="3">
        <v>1.0</v>
      </c>
    </row>
    <row r="153" ht="15.75" customHeight="1">
      <c r="A153" s="1">
        <v>160.0</v>
      </c>
      <c r="B153" s="3" t="s">
        <v>152</v>
      </c>
      <c r="C153" s="3" t="str">
        <f>IFERROR(__xludf.DUMMYFUNCTION("GOOGLETRANSLATE(B153,""id"",""en"")"),"['Hello', 'users',' Telkomsel ',' Indihome ',' Telkomsel ',' Ngelag ',' Network ',' stable ',' school ',' work ',' Please ',' Segara ',' repaired ',' unutk ',' love ',' star ',' lag ',' severe ',' sleep ',' already ',' improved ',' knp ',' lag ',' continu"&amp;"ous', 'play' , 'game', 'ngellag', 'school', 'ngelag', 'how', 'fast', 'muted', 'name', 'enjoy', 'network', 'Udh', 'pay', ' expensive ',' expensive ',' quality ',' bad ',' love ',' star ',' laggg ']")</f>
        <v>['Hello', 'users',' Telkomsel ',' Indihome ',' Telkomsel ',' Ngelag ',' Network ',' stable ',' school ',' work ',' Please ',' Segara ',' repaired ',' unutk ',' love ',' star ',' lag ',' severe ',' sleep ',' already ',' improved ',' knp ',' lag ',' continuous', 'play' , 'game', 'ngellag', 'school', 'ngelag', 'how', 'fast', 'muted', 'name', 'enjoy', 'network', 'Udh', 'pay', ' expensive ',' expensive ',' quality ',' bad ',' love ',' star ',' laggg ']</v>
      </c>
      <c r="D153" s="3">
        <v>1.0</v>
      </c>
    </row>
    <row r="154" ht="15.75" customHeight="1">
      <c r="A154" s="1">
        <v>161.0</v>
      </c>
      <c r="B154" s="3" t="s">
        <v>153</v>
      </c>
      <c r="C154" s="3" t="str">
        <f>IFERROR(__xludf.DUMMYFUNCTION("GOOGLETRANSLATE(B154,""id"",""en"")"),"['Upgrade', 'Latest', 'Display', 'Details', 'Package', 'Subscription', 'FIUP']")</f>
        <v>['Upgrade', 'Latest', 'Display', 'Details', 'Package', 'Subscription', 'FIUP']</v>
      </c>
      <c r="D154" s="3">
        <v>2.0</v>
      </c>
    </row>
    <row r="155" ht="15.75" customHeight="1">
      <c r="A155" s="1">
        <v>162.0</v>
      </c>
      <c r="B155" s="3" t="s">
        <v>154</v>
      </c>
      <c r="C155" s="3" t="str">
        <f>IFERROR(__xludf.DUMMYFUNCTION("GOOGLETRANSLATE(B155,""id"",""en"")"),"['Application', 'no', 'severe']")</f>
        <v>['Application', 'no', 'severe']</v>
      </c>
      <c r="D155" s="3">
        <v>1.0</v>
      </c>
    </row>
    <row r="156" ht="15.75" customHeight="1">
      <c r="A156" s="1">
        <v>163.0</v>
      </c>
      <c r="B156" s="3" t="s">
        <v>155</v>
      </c>
      <c r="C156" s="3" t="str">
        <f>IFERROR(__xludf.DUMMYFUNCTION("GOOGLETRANSLATE(B156,""id"",""en"")"),"['renewal', 'enter', 'use', 'account', 'please', 'note', 'display', 'access', 'entry']")</f>
        <v>['renewal', 'enter', 'use', 'account', 'please', 'note', 'display', 'access', 'entry']</v>
      </c>
      <c r="D156" s="3">
        <v>1.0</v>
      </c>
    </row>
    <row r="157" ht="15.75" customHeight="1">
      <c r="A157" s="1">
        <v>164.0</v>
      </c>
      <c r="B157" s="3" t="s">
        <v>156</v>
      </c>
      <c r="C157" s="3" t="str">
        <f>IFERROR(__xludf.DUMMYFUNCTION("GOOGLETRANSLATE(B157,""id"",""en"")"),"['difficult', 'enter', 'complaint', 'service']")</f>
        <v>['difficult', 'enter', 'complaint', 'service']</v>
      </c>
      <c r="D157" s="3">
        <v>1.0</v>
      </c>
    </row>
    <row r="158" ht="15.75" customHeight="1">
      <c r="A158" s="1">
        <v>165.0</v>
      </c>
      <c r="B158" s="3" t="s">
        <v>157</v>
      </c>
      <c r="C158" s="3" t="str">
        <f>IFERROR(__xludf.DUMMYFUNCTION("GOOGLETRANSLATE(B158,""id"",""en"")"),"['menu', 'complaint', 'service', 'button', 'send']")</f>
        <v>['menu', 'complaint', 'service', 'button', 'send']</v>
      </c>
      <c r="D158" s="3">
        <v>4.0</v>
      </c>
    </row>
    <row r="159" ht="15.75" customHeight="1">
      <c r="A159" s="1">
        <v>166.0</v>
      </c>
      <c r="B159" s="3" t="s">
        <v>158</v>
      </c>
      <c r="C159" s="3" t="str">
        <f>IFERROR(__xludf.DUMMYFUNCTION("GOOGLETRANSLATE(B159,""id"",""en"")"),"['application', 'slow', 'already', 'pakek', 'wifi', 'indihome', 'contact', 'support', 'center', 'entry', 'entry', 'wifi', ' Indihome ',' connection ',' just ',' promo ',' doang ',' quality ',' already ',' like ',' hope ',' fix ',' front ', ""]")</f>
        <v>['application', 'slow', 'already', 'pakek', 'wifi', 'indihome', 'contact', 'support', 'center', 'entry', 'entry', 'wifi', ' Indihome ',' connection ',' just ',' promo ',' doang ',' quality ',' already ',' like ',' hope ',' fix ',' front ', "]</v>
      </c>
      <c r="D159" s="3">
        <v>1.0</v>
      </c>
    </row>
    <row r="160" ht="15.75" customHeight="1">
      <c r="A160" s="1">
        <v>167.0</v>
      </c>
      <c r="B160" s="3" t="s">
        <v>159</v>
      </c>
      <c r="C160" s="3" t="str">
        <f>IFERROR(__xludf.DUMMYFUNCTION("GOOGLETRANSLATE(B160,""id"",""en"")"),"['Nida', 'Unactive', 'Package']")</f>
        <v>['Nida', 'Unactive', 'Package']</v>
      </c>
      <c r="D160" s="3">
        <v>1.0</v>
      </c>
    </row>
    <row r="161" ht="15.75" customHeight="1">
      <c r="A161" s="1">
        <v>168.0</v>
      </c>
      <c r="B161" s="3" t="s">
        <v>160</v>
      </c>
      <c r="C161" s="3" t="str">
        <f>IFERROR(__xludf.DUMMYFUNCTION("GOOGLETRANSLATE(B161,""id"",""en"")"),"['Complaints', 'Service', 'Support', 'Field']")</f>
        <v>['Complaints', 'Service', 'Support', 'Field']</v>
      </c>
      <c r="D161" s="3">
        <v>1.0</v>
      </c>
    </row>
    <row r="162" ht="15.75" customHeight="1">
      <c r="A162" s="1">
        <v>169.0</v>
      </c>
      <c r="B162" s="3" t="s">
        <v>161</v>
      </c>
      <c r="C162" s="3" t="str">
        <f>IFERROR(__xludf.DUMMYFUNCTION("GOOGLETRANSLATE(B162,""id"",""en"")"),"['given', 'Nambah', 'star', 'internet', 'noon', 'afternoon', 'malem', 'dead', 'internet', 'please', 'blm', 'pay', ' SMS ',' Email ',' Enhanced ',' Enhanced ',' BLM ',' Pay ',' LGSG ',' Internet ',' Suspen ',' Paying ',' Service ',' Internet ', ""]")</f>
        <v>['given', 'Nambah', 'star', 'internet', 'noon', 'afternoon', 'malem', 'dead', 'internet', 'please', 'blm', 'pay', ' SMS ',' Email ',' Enhanced ',' Enhanced ',' BLM ',' Pay ',' LGSG ',' Internet ',' Suspen ',' Paying ',' Service ',' Internet ', "]</v>
      </c>
      <c r="D162" s="3">
        <v>1.0</v>
      </c>
    </row>
    <row r="163" ht="15.75" customHeight="1">
      <c r="A163" s="1">
        <v>170.0</v>
      </c>
      <c r="B163" s="3" t="s">
        <v>162</v>
      </c>
      <c r="C163" s="3" t="str">
        <f>IFERROR(__xludf.DUMMYFUNCTION("GOOGLETRANSLATE(B163,""id"",""en"")"),"['fraud', 'mentang', 'belongs', 'country', 'delicious', 'customer', 'service', 'customer', 'service', 'bad']")</f>
        <v>['fraud', 'mentang', 'belongs', 'country', 'delicious', 'customer', 'service', 'customer', 'service', 'bad']</v>
      </c>
      <c r="D163" s="3">
        <v>1.0</v>
      </c>
    </row>
    <row r="164" ht="15.75" customHeight="1">
      <c r="A164" s="1">
        <v>171.0</v>
      </c>
      <c r="B164" s="3" t="s">
        <v>163</v>
      </c>
      <c r="C164" s="3" t="str">
        <f>IFERROR(__xludf.DUMMYFUNCTION("GOOGLETRANSLATE(B164,""id"",""en"")"),"['Please', 'Check', 'Internet', 'Region', 'Land', 'Depok']")</f>
        <v>['Please', 'Check', 'Internet', 'Region', 'Land', 'Depok']</v>
      </c>
      <c r="D164" s="3">
        <v>1.0</v>
      </c>
    </row>
    <row r="165" ht="15.75" customHeight="1">
      <c r="A165" s="1">
        <v>172.0</v>
      </c>
      <c r="B165" s="3" t="s">
        <v>164</v>
      </c>
      <c r="C165" s="3" t="str">
        <f>IFERROR(__xludf.DUMMYFUNCTION("GOOGLETRANSLATE(B165,""id"",""en"")"),"['Upgrade', 'Speed', 'Choice', 'Appears',' Choice ',' Mbps', 'Selected', 'Already', 'Uninstall', 'Download', 'Kirain', 'Troubled', ' Weve ',' please ',' repaired ',' Kalopun ',' Sya ',' understand ',' please ',' love ']")</f>
        <v>['Upgrade', 'Speed', 'Choice', 'Appears',' Choice ',' Mbps', 'Selected', 'Already', 'Uninstall', 'Download', 'Kirain', 'Troubled', ' Weve ',' please ',' repaired ',' Kalopun ',' Sya ',' understand ',' please ',' love ']</v>
      </c>
      <c r="D165" s="3">
        <v>1.0</v>
      </c>
    </row>
    <row r="166" ht="15.75" customHeight="1">
      <c r="A166" s="1">
        <v>173.0</v>
      </c>
      <c r="B166" s="3" t="s">
        <v>165</v>
      </c>
      <c r="C166" s="3" t="str">
        <f>IFERROR(__xludf.DUMMYFUNCTION("GOOGLETRANSLATE(B166,""id"",""en"")"),"['Indihome', 'Lemott', 'Worth', 'Season', 'Stress', 'Tlol']")</f>
        <v>['Indihome', 'Lemott', 'Worth', 'Season', 'Stress', 'Tlol']</v>
      </c>
      <c r="D166" s="3">
        <v>1.0</v>
      </c>
    </row>
    <row r="167" ht="15.75" customHeight="1">
      <c r="A167" s="1">
        <v>175.0</v>
      </c>
      <c r="B167" s="3" t="s">
        <v>166</v>
      </c>
      <c r="C167" s="3" t="str">
        <f>IFERROR(__xludf.DUMMYFUNCTION("GOOGLETRANSLATE(B167,""id"",""en"")"),"['Internet']")</f>
        <v>['Internet']</v>
      </c>
      <c r="D167" s="3">
        <v>1.0</v>
      </c>
    </row>
    <row r="168" ht="15.75" customHeight="1">
      <c r="A168" s="1">
        <v>176.0</v>
      </c>
      <c r="B168" s="3" t="s">
        <v>167</v>
      </c>
      <c r="C168" s="3" t="str">
        <f>IFERROR(__xludf.DUMMYFUNCTION("GOOGLETRANSLATE(B168,""id"",""en"")"),"['Mantab']")</f>
        <v>['Mantab']</v>
      </c>
      <c r="D168" s="3">
        <v>5.0</v>
      </c>
    </row>
    <row r="169" ht="15.75" customHeight="1">
      <c r="A169" s="1">
        <v>177.0</v>
      </c>
      <c r="B169" s="3" t="s">
        <v>168</v>
      </c>
      <c r="C169" s="3" t="str">
        <f>IFERROR(__xludf.DUMMYFUNCTION("GOOGLETRANSLATE(B169,""id"",""en"")"),"['Satisfied', 'Myindihome', 'The network', 'strong', 'steady', 'remember', 'promo', 'prize', 'hunt', 'customer', 'myindihome', 'loss',' Deh ']")</f>
        <v>['Satisfied', 'Myindihome', 'The network', 'strong', 'steady', 'remember', 'promo', 'prize', 'hunt', 'customer', 'myindihome', 'loss',' Deh ']</v>
      </c>
      <c r="D169" s="3">
        <v>5.0</v>
      </c>
    </row>
    <row r="170" ht="15.75" customHeight="1">
      <c r="A170" s="1">
        <v>178.0</v>
      </c>
      <c r="B170" s="3" t="s">
        <v>169</v>
      </c>
      <c r="C170" s="3" t="str">
        <f>IFERROR(__xludf.DUMMYFUNCTION("GOOGLETRANSLATE(B170,""id"",""en"")"),"['Display', 'menu', 'application', 'good', 'complete', 'information', 'speed', 'loading', 'sometimes',' slow ',' dependent ',' signal ',' Open ',' application ',' ']")</f>
        <v>['Display', 'menu', 'application', 'good', 'complete', 'information', 'speed', 'loading', 'sometimes',' slow ',' dependent ',' signal ',' Open ',' application ',' ']</v>
      </c>
      <c r="D170" s="3">
        <v>5.0</v>
      </c>
    </row>
    <row r="171" ht="15.75" customHeight="1">
      <c r="A171" s="1">
        <v>179.0</v>
      </c>
      <c r="B171" s="3" t="s">
        <v>170</v>
      </c>
      <c r="C171" s="3" t="str">
        <f>IFERROR(__xludf.DUMMYFUNCTION("GOOGLETRANSLATE(B171,""id"",""en"")"),"['In the future', 'made', 'neat', 'makes it easy', 'customer', 'choose', 'package', 'selected', 'menu', 'main', ""]")</f>
        <v>['In the future', 'made', 'neat', 'makes it easy', 'customer', 'choose', 'package', 'selected', 'menu', 'main', "]</v>
      </c>
      <c r="D171" s="3">
        <v>5.0</v>
      </c>
    </row>
    <row r="172" ht="15.75" customHeight="1">
      <c r="A172" s="1">
        <v>180.0</v>
      </c>
      <c r="B172" s="3" t="s">
        <v>171</v>
      </c>
      <c r="C172" s="3" t="str">
        <f>IFERROR(__xludf.DUMMYFUNCTION("GOOGLETRANSLATE(B172,""id"",""en"")"),"['application', 'ndak', 'see', 'device', 'connected', 'details', 'bill', '']")</f>
        <v>['application', 'ndak', 'see', 'device', 'connected', 'details', 'bill', '']</v>
      </c>
      <c r="D172" s="3">
        <v>4.0</v>
      </c>
    </row>
    <row r="173" ht="15.75" customHeight="1">
      <c r="A173" s="1">
        <v>181.0</v>
      </c>
      <c r="B173" s="3" t="s">
        <v>172</v>
      </c>
      <c r="C173" s="3" t="str">
        <f>IFERROR(__xludf.DUMMYFUNCTION("GOOGLETRANSLATE(B173,""id"",""en"")"),"['Steady', 'use', 'Indihome', '']")</f>
        <v>['Steady', 'use', 'Indihome', '']</v>
      </c>
      <c r="D173" s="3">
        <v>5.0</v>
      </c>
    </row>
    <row r="174" ht="15.75" customHeight="1">
      <c r="A174" s="1">
        <v>182.0</v>
      </c>
      <c r="B174" s="3" t="s">
        <v>173</v>
      </c>
      <c r="C174" s="3" t="str">
        <f>IFERROR(__xludf.DUMMYFUNCTION("GOOGLETRANSLATE(B174,""id"",""en"")"),"['Display', 'Application', 'Indihome', 'Efficient', 'Neat', 'Story', 'From', 'Telfon', 'Houses',' Digital ',' Loyal ',' Use ',' Telkom ',' Indihome ',' Network ',' Stable ',' Cable ',' Fiber ',' Optic ',' Making ',' Quality ',' Internet ',' Home ',' Speak"&amp;"ing ' , 'Severe', 'streaming', 'internet', 'Nge', 'Game', 'Thank "",' Love ',' Telkom ',' Indihome ',' Services', '']")</f>
        <v>['Display', 'Application', 'Indihome', 'Efficient', 'Neat', 'Story', 'From', 'Telfon', 'Houses',' Digital ',' Loyal ',' Use ',' Telkom ',' Indihome ',' Network ',' Stable ',' Cable ',' Fiber ',' Optic ',' Making ',' Quality ',' Internet ',' Home ',' Speaking ' , 'Severe', 'streaming', 'internet', 'Nge', 'Game', 'Thank ",' Love ',' Telkom ',' Indihome ',' Services', '']</v>
      </c>
      <c r="D174" s="3">
        <v>5.0</v>
      </c>
    </row>
    <row r="175" ht="15.75" customHeight="1">
      <c r="A175" s="1">
        <v>183.0</v>
      </c>
      <c r="B175" s="3" t="s">
        <v>174</v>
      </c>
      <c r="C175" s="3" t="str">
        <f>IFERROR(__xludf.DUMMYFUNCTION("GOOGLETRANSLATE(B175,""id"",""en"")"),"['slow', 'expensive', 'match', 'person', 'rich', 'idiot', ""]")</f>
        <v>['slow', 'expensive', 'match', 'person', 'rich', 'idiot', "]</v>
      </c>
      <c r="D175" s="3">
        <v>5.0</v>
      </c>
    </row>
    <row r="176" ht="15.75" customHeight="1">
      <c r="A176" s="1">
        <v>185.0</v>
      </c>
      <c r="B176" s="3" t="s">
        <v>175</v>
      </c>
      <c r="C176" s="3" t="str">
        <f>IFERROR(__xludf.DUMMYFUNCTION("GOOGLETRANSLATE(B176,""id"",""en"")"),"['Woy', 'pay', 'wifi', 'ain', 'boss', 'along with', 'miserable', 'amin']")</f>
        <v>['Woy', 'pay', 'wifi', 'ain', 'boss', 'along with', 'miserable', 'amin']</v>
      </c>
      <c r="D176" s="3">
        <v>1.0</v>
      </c>
    </row>
    <row r="177" ht="15.75" customHeight="1">
      <c r="A177" s="1">
        <v>186.0</v>
      </c>
      <c r="B177" s="3" t="s">
        <v>176</v>
      </c>
      <c r="C177" s="3" t="str">
        <f>IFERROR(__xludf.DUMMYFUNCTION("GOOGLETRANSLATE(B177,""id"",""en"")"),"['Service', 'Disruption', 'Network', 'Response', 'UDH', 'Dead', 'Ruter', 'Lights',' Los', 'Life', 'Lights',' The Internet ',' dead ',' poor ']")</f>
        <v>['Service', 'Disruption', 'Network', 'Response', 'UDH', 'Dead', 'Ruter', 'Lights',' Los', 'Life', 'Lights',' The Internet ',' dead ',' poor ']</v>
      </c>
      <c r="D177" s="3">
        <v>1.0</v>
      </c>
    </row>
    <row r="178" ht="15.75" customHeight="1">
      <c r="A178" s="1">
        <v>187.0</v>
      </c>
      <c r="B178" s="3" t="s">
        <v>177</v>
      </c>
      <c r="C178" s="3" t="str">
        <f>IFERROR(__xludf.DUMMYFUNCTION("GOOGLETRANSLATE(B178,""id"",""en"")"),"['application', 'bug', 'try', 'please', 'fix', 'click', 'menu', 'apk', '']")</f>
        <v>['application', 'bug', 'try', 'please', 'fix', 'click', 'menu', 'apk', '']</v>
      </c>
      <c r="D178" s="3">
        <v>1.0</v>
      </c>
    </row>
    <row r="179" ht="15.75" customHeight="1">
      <c r="A179" s="1">
        <v>188.0</v>
      </c>
      <c r="B179" s="3" t="s">
        <v>178</v>
      </c>
      <c r="C179" s="3" t="str">
        <f>IFERROR(__xludf.DUMMYFUNCTION("GOOGLETRANSLATE(B179,""id"",""en"")"),"['officer', 'partner', 'Indihome', 'Telkom', 'climbing', 'pole', 'box', 'wifi', 'disturbed', 'dead', 'like', 'report', ' Please ',' The officer ',' field ',' taught ',' annoying ',' network ',' disturbed ',' ']")</f>
        <v>['officer', 'partner', 'Indihome', 'Telkom', 'climbing', 'pole', 'box', 'wifi', 'disturbed', 'dead', 'like', 'report', ' Please ',' The officer ',' field ',' taught ',' annoying ',' network ',' disturbed ',' ']</v>
      </c>
      <c r="D179" s="3">
        <v>5.0</v>
      </c>
    </row>
    <row r="180" ht="15.75" customHeight="1">
      <c r="A180" s="1">
        <v>189.0</v>
      </c>
      <c r="B180" s="3" t="s">
        <v>179</v>
      </c>
      <c r="C180" s="3" t="str">
        <f>IFERROR(__xludf.DUMMYFUNCTION("GOOGLETRANSLATE(B180,""id"",""en"")"),"['Pay', 'slow', '']")</f>
        <v>['Pay', 'slow', '']</v>
      </c>
      <c r="D180" s="3">
        <v>1.0</v>
      </c>
    </row>
    <row r="181" ht="15.75" customHeight="1">
      <c r="A181" s="1">
        <v>190.0</v>
      </c>
      <c r="B181" s="3" t="s">
        <v>180</v>
      </c>
      <c r="C181" s="3" t="str">
        <f>IFERROR(__xludf.DUMMYFUNCTION("GOOGLETRANSLATE(B181,""id"",""en"")"),"['like', 'really', 'application', 'easy', 'report', 'disorder']")</f>
        <v>['like', 'really', 'application', 'easy', 'report', 'disorder']</v>
      </c>
      <c r="D181" s="3">
        <v>5.0</v>
      </c>
    </row>
    <row r="182" ht="15.75" customHeight="1">
      <c r="A182" s="1">
        <v>191.0</v>
      </c>
      <c r="B182" s="3" t="s">
        <v>181</v>
      </c>
      <c r="C182" s="3" t="str">
        <f>IFERROR(__xludf.DUMMYFUNCTION("GOOGLETRANSLATE(B182,""id"",""en"")"),"['Submission', 'complaints',' application ',' price ',' service ',' yng ',' closing ',' finished ',' thousand ',' thousand ',' skrg ',' appears', ' The bill ',' thousand ',' appears', 'notification', 'program', 'increase', 'Mbps',' free ',' rejected ',' s"&amp;"krg ',' Khawatirny ',' price ',' then ' , 'Despaised']")</f>
        <v>['Submission', 'complaints',' application ',' price ',' service ',' yng ',' closing ',' finished ',' thousand ',' thousand ',' skrg ',' appears', ' The bill ',' thousand ',' appears', 'notification', 'program', 'increase', 'Mbps',' free ',' rejected ',' skrg ',' Khawatirny ',' price ',' then ' , 'Despaised']</v>
      </c>
      <c r="D182" s="3">
        <v>1.0</v>
      </c>
    </row>
    <row r="183" ht="15.75" customHeight="1">
      <c r="A183" s="1">
        <v>194.0</v>
      </c>
      <c r="B183" s="3" t="s">
        <v>182</v>
      </c>
      <c r="C183" s="3" t="str">
        <f>IFERROR(__xludf.DUMMYFUNCTION("GOOGLETRANSLATE(B183,""id"",""en"")"),"['update', 'latest', 'user', 'friendly', 'easy', 'increase', 'min', 'thank', 'love']")</f>
        <v>['update', 'latest', 'user', 'friendly', 'easy', 'increase', 'min', 'thank', 'love']</v>
      </c>
      <c r="D183" s="3">
        <v>5.0</v>
      </c>
    </row>
    <row r="184" ht="15.75" customHeight="1">
      <c r="A184" s="1">
        <v>195.0</v>
      </c>
      <c r="B184" s="3" t="s">
        <v>183</v>
      </c>
      <c r="C184" s="3" t="str">
        <f>IFERROR(__xludf.DUMMYFUNCTION("GOOGLETRANSLATE(B184,""id"",""en"")"),"['Application', 'Lapaoran', 'Via', 'Apply', 'Fast', 'Response', 'Name', 'Tugasi', ""]")</f>
        <v>['Application', 'Lapaoran', 'Via', 'Apply', 'Fast', 'Response', 'Name', 'Tugasi', "]</v>
      </c>
      <c r="D184" s="3">
        <v>5.0</v>
      </c>
    </row>
    <row r="185" ht="15.75" customHeight="1">
      <c r="A185" s="1">
        <v>196.0</v>
      </c>
      <c r="B185" s="3" t="s">
        <v>184</v>
      </c>
      <c r="C185" s="3" t="str">
        <f>IFERROR(__xludf.DUMMYFUNCTION("GOOGLETRANSLATE(B185,""id"",""en"")"),"['The', 'Best', 'Ever', 'Internet', 'Indihome', 'Ribet', 'Anyway', 'Mantul']")</f>
        <v>['The', 'Best', 'Ever', 'Internet', 'Indihome', 'Ribet', 'Anyway', 'Mantul']</v>
      </c>
      <c r="D185" s="3">
        <v>5.0</v>
      </c>
    </row>
    <row r="186" ht="15.75" customHeight="1">
      <c r="A186" s="1">
        <v>197.0</v>
      </c>
      <c r="B186" s="3" t="s">
        <v>185</v>
      </c>
      <c r="C186" s="3" t="str">
        <f>IFERROR(__xludf.DUMMYFUNCTION("GOOGLETRANSLATE(B186,""id"",""en"")"),"['Thank "",' Indihome ',' Provides', 'Service', 'Internet', 'Yag', 'WUS', 'WUS', 'WUS', 'Cepet',""]")</f>
        <v>['Thank ",' Indihome ',' Provides', 'Service', 'Internet', 'Yag', 'WUS', 'WUS', 'WUS', 'Cepet',"]</v>
      </c>
      <c r="D186" s="3">
        <v>5.0</v>
      </c>
    </row>
    <row r="187" ht="15.75" customHeight="1">
      <c r="A187" s="1">
        <v>198.0</v>
      </c>
      <c r="B187" s="3" t="s">
        <v>186</v>
      </c>
      <c r="C187" s="3" t="str">
        <f>IFERROR(__xludf.DUMMYFUNCTION("GOOGLETRANSLATE(B187,""id"",""en"")"),"['Application', 'Indihome', 'Helping', 'Check', 'Limit', 'Quota', 'Bill', 'Jaya', 'Indihome']")</f>
        <v>['Application', 'Indihome', 'Helping', 'Check', 'Limit', 'Quota', 'Bill', 'Jaya', 'Indihome']</v>
      </c>
      <c r="D187" s="3">
        <v>5.0</v>
      </c>
    </row>
    <row r="188" ht="15.75" customHeight="1">
      <c r="A188" s="1">
        <v>199.0</v>
      </c>
      <c r="B188" s="3" t="s">
        <v>187</v>
      </c>
      <c r="C188" s="3" t="str">
        <f>IFERROR(__xludf.DUMMYFUNCTION("GOOGLETRANSLATE(B188,""id"",""en"")"),"['application', 'report', 'disorder', 'response']")</f>
        <v>['application', 'report', 'disorder', 'response']</v>
      </c>
      <c r="D188" s="3">
        <v>1.0</v>
      </c>
    </row>
    <row r="189" ht="15.75" customHeight="1">
      <c r="A189" s="1">
        <v>201.0</v>
      </c>
      <c r="B189" s="3" t="s">
        <v>188</v>
      </c>
      <c r="C189" s="3" t="str">
        <f>IFERROR(__xludf.DUMMYFUNCTION("GOOGLETRANSLATE(B189,""id"",""en"")"),"['', 'list', 'bsa', 'password', 'wrong', 'nomm', 'telephone', 'put', 'not', 'active', 'password', 'nomr', 'phone ',' already ',' Bener ',' ']")</f>
        <v>['', 'list', 'bsa', 'password', 'wrong', 'nomm', 'telephone', 'put', 'not', 'active', 'password', 'nomr', 'phone ',' already ',' Bener ',' ']</v>
      </c>
      <c r="D189" s="3">
        <v>3.0</v>
      </c>
    </row>
    <row r="190" ht="15.75" customHeight="1">
      <c r="A190" s="1">
        <v>202.0</v>
      </c>
      <c r="B190" s="3" t="s">
        <v>189</v>
      </c>
      <c r="C190" s="3" t="str">
        <f>IFERROR(__xludf.DUMMYFUNCTION("GOOGLETRANSLATE(B190,""id"",""en"")"),"['Trouble', 'service', 'slow', 'procedure', 'Wait', 'clock', 'action', 'huft', 'recommended']")</f>
        <v>['Trouble', 'service', 'slow', 'procedure', 'Wait', 'clock', 'action', 'huft', 'recommended']</v>
      </c>
      <c r="D190" s="3">
        <v>1.0</v>
      </c>
    </row>
    <row r="191" ht="15.75" customHeight="1">
      <c r="A191" s="1">
        <v>203.0</v>
      </c>
      <c r="B191" s="3" t="s">
        <v>190</v>
      </c>
      <c r="C191" s="3" t="str">
        <f>IFERROR(__xludf.DUMMYFUNCTION("GOOGLETRANSLATE(B191,""id"",""en"")"),"['Complete']")</f>
        <v>['Complete']</v>
      </c>
      <c r="D191" s="3">
        <v>5.0</v>
      </c>
    </row>
    <row r="192" ht="15.75" customHeight="1">
      <c r="A192" s="1">
        <v>204.0</v>
      </c>
      <c r="B192" s="3" t="s">
        <v>191</v>
      </c>
      <c r="C192" s="3" t="str">
        <f>IFERROR(__xludf.DUMMYFUNCTION("GOOGLETRANSLATE(B192,""id"",""en"")"),"['Ad', 'network', 'multiplied', 'list', 'failed', 'php']")</f>
        <v>['Ad', 'network', 'multiplied', 'list', 'failed', 'php']</v>
      </c>
      <c r="D192" s="3">
        <v>1.0</v>
      </c>
    </row>
    <row r="193" ht="15.75" customHeight="1">
      <c r="A193" s="1">
        <v>205.0</v>
      </c>
      <c r="B193" s="3" t="s">
        <v>192</v>
      </c>
      <c r="C193" s="3" t="str">
        <f>IFERROR(__xludf.DUMMYFUNCTION("GOOGLETRANSLATE(B193,""id"",""en"")"),"['Min', 'change', 'package', 'GMN', '']")</f>
        <v>['Min', 'change', 'package', 'GMN', '']</v>
      </c>
      <c r="D193" s="3">
        <v>5.0</v>
      </c>
    </row>
    <row r="194" ht="15.75" customHeight="1">
      <c r="A194" s="1">
        <v>206.0</v>
      </c>
      <c r="B194" s="3" t="s">
        <v>193</v>
      </c>
      <c r="C194" s="3" t="str">
        <f>IFERROR(__xludf.DUMMYFUNCTION("GOOGLETRANSLATE(B194,""id"",""en"")"),"['Likes', 'Nga', 'The network']")</f>
        <v>['Likes', 'Nga', 'The network']</v>
      </c>
      <c r="D194" s="3">
        <v>1.0</v>
      </c>
    </row>
    <row r="195" ht="15.75" customHeight="1">
      <c r="A195" s="1">
        <v>207.0</v>
      </c>
      <c r="B195" s="3" t="s">
        <v>194</v>
      </c>
      <c r="C195" s="3" t="str">
        <f>IFERROR(__xludf.DUMMYFUNCTION("GOOGLETRANSLATE(B195,""id"",""en"")"),"['The application', 'Network', 'Trouble', 'Gini', 'convenience', 'Customer', 'Sync', 'Please', 'Fix', 'Choose', 'Decide']")</f>
        <v>['The application', 'Network', 'Trouble', 'Gini', 'convenience', 'Customer', 'Sync', 'Please', 'Fix', 'Choose', 'Decide']</v>
      </c>
      <c r="D195" s="3">
        <v>2.0</v>
      </c>
    </row>
    <row r="196" ht="15.75" customHeight="1">
      <c r="A196" s="1">
        <v>208.0</v>
      </c>
      <c r="B196" s="3" t="s">
        <v>195</v>
      </c>
      <c r="C196" s="3" t="str">
        <f>IFERROR(__xludf.DUMMYFUNCTION("GOOGLETRANSLATE(B196,""id"",""en"")"),"['Saless', 'Gajee', 'Promise', 'Install', 'After', 'Must', 'Wait', 'Org', 'Masang', 'Indihome', 'PHP']")</f>
        <v>['Saless', 'Gajee', 'Promise', 'Install', 'After', 'Must', 'Wait', 'Org', 'Masang', 'Indihome', 'PHP']</v>
      </c>
      <c r="D196" s="3">
        <v>1.0</v>
      </c>
    </row>
    <row r="197" ht="15.75" customHeight="1">
      <c r="A197" s="1">
        <v>209.0</v>
      </c>
      <c r="B197" s="3" t="s">
        <v>135</v>
      </c>
      <c r="C197" s="3" t="str">
        <f>IFERROR(__xludf.DUMMYFUNCTION("GOOGLETRANSLATE(B197,""id"",""en"")"),"['', 'service']")</f>
        <v>['', 'service']</v>
      </c>
      <c r="D197" s="3">
        <v>5.0</v>
      </c>
    </row>
    <row r="198" ht="15.75" customHeight="1">
      <c r="A198" s="1">
        <v>210.0</v>
      </c>
      <c r="B198" s="3" t="s">
        <v>196</v>
      </c>
      <c r="C198" s="3" t="str">
        <f>IFERROR(__xludf.DUMMYFUNCTION("GOOGLETRANSLATE(B198,""id"",""en"")"),"['already', 'good', 'gini', 'menu', 'customer', 'service']")</f>
        <v>['already', 'good', 'gini', 'menu', 'customer', 'service']</v>
      </c>
      <c r="D198" s="3">
        <v>1.0</v>
      </c>
    </row>
    <row r="199" ht="15.75" customHeight="1">
      <c r="A199" s="1">
        <v>211.0</v>
      </c>
      <c r="B199" s="3" t="s">
        <v>197</v>
      </c>
      <c r="C199" s="3" t="str">
        <f>IFERROR(__xludf.DUMMYFUNCTION("GOOGLETRANSLATE(B199,""id"",""en"")"),"['Buluk', 'handling', 'slow', 'billing', 'swift', 'modar', 'compensation', 'pay', 'late', 'fine', 'bodo', 'so choice']")</f>
        <v>['Buluk', 'handling', 'slow', 'billing', 'swift', 'modar', 'compensation', 'pay', 'late', 'fine', 'bodo', 'so choice']</v>
      </c>
      <c r="D199" s="3">
        <v>1.0</v>
      </c>
    </row>
    <row r="200" ht="15.75" customHeight="1">
      <c r="A200" s="1">
        <v>212.0</v>
      </c>
      <c r="B200" s="3" t="s">
        <v>198</v>
      </c>
      <c r="C200" s="3" t="str">
        <f>IFERROR(__xludf.DUMMYFUNCTION("GOOGLETRANSLATE(B200,""id"",""en"")"),"['Data', 'use', 'according to', 'usage']")</f>
        <v>['Data', 'use', 'according to', 'usage']</v>
      </c>
      <c r="D200" s="3">
        <v>1.0</v>
      </c>
    </row>
    <row r="201" ht="15.75" customHeight="1">
      <c r="A201" s="1">
        <v>213.0</v>
      </c>
      <c r="B201" s="3" t="s">
        <v>199</v>
      </c>
      <c r="C201" s="3" t="str">
        <f>IFERROR(__xludf.DUMMYFUNCTION("GOOGLETRANSLATE(B201,""id"",""en"")"),"['beneficial']")</f>
        <v>['beneficial']</v>
      </c>
      <c r="D201" s="3">
        <v>5.0</v>
      </c>
    </row>
    <row r="202" ht="15.75" customHeight="1">
      <c r="A202" s="1">
        <v>214.0</v>
      </c>
      <c r="B202" s="3" t="s">
        <v>200</v>
      </c>
      <c r="C202" s="3" t="str">
        <f>IFERROR(__xludf.DUMMYFUNCTION("GOOGLETRANSLATE(B202,""id"",""en"")"),"['trash', 'times', 'your network', '']")</f>
        <v>['trash', 'times', 'your network', '']</v>
      </c>
      <c r="D202" s="3">
        <v>1.0</v>
      </c>
    </row>
    <row r="203" ht="15.75" customHeight="1">
      <c r="A203" s="1">
        <v>215.0</v>
      </c>
      <c r="B203" s="3" t="s">
        <v>201</v>
      </c>
      <c r="C203" s="3" t="str">
        <f>IFERROR(__xludf.DUMMYFUNCTION("GOOGLETRANSLATE(B203,""id"",""en"")"),"['Help', 'pandemic', ""]")</f>
        <v>['Help', 'pandemic', "]</v>
      </c>
      <c r="D203" s="3">
        <v>5.0</v>
      </c>
    </row>
    <row r="204" ht="15.75" customHeight="1">
      <c r="A204" s="1">
        <v>216.0</v>
      </c>
      <c r="B204" s="3" t="s">
        <v>202</v>
      </c>
      <c r="C204" s="3" t="str">
        <f>IFERROR(__xludf.DUMMYFUNCTION("GOOGLETRANSLATE(B204,""id"",""en"")"),"['Win', 'expensive', 'doang', 'network', 'mah', 'lose', 'wifi', 'village', 'poor', 'mentang', 'mentang', ' Users', 'Slow', 'Severe', 'Open', 'YouTube', 'Muter']")</f>
        <v>['Win', 'expensive', 'doang', 'network', 'mah', 'lose', 'wifi', 'village', 'poor', 'mentang', 'mentang', ' Users', 'Slow', 'Severe', 'Open', 'YouTube', 'Muter']</v>
      </c>
      <c r="D204" s="3">
        <v>1.0</v>
      </c>
    </row>
    <row r="205" ht="15.75" customHeight="1">
      <c r="A205" s="1">
        <v>217.0</v>
      </c>
      <c r="B205" s="3" t="s">
        <v>203</v>
      </c>
      <c r="C205" s="3" t="str">
        <f>IFERROR(__xludf.DUMMYFUNCTION("GOOGLETRANSLATE(B205,""id"",""en"")"),"['Internet', 'like', 'gabisa', 'times', 'internet', 'gabisa', 'nyesel']")</f>
        <v>['Internet', 'like', 'gabisa', 'times', 'internet', 'gabisa', 'nyesel']</v>
      </c>
      <c r="D205" s="3">
        <v>1.0</v>
      </c>
    </row>
    <row r="206" ht="15.75" customHeight="1">
      <c r="A206" s="1">
        <v>218.0</v>
      </c>
      <c r="B206" s="3" t="s">
        <v>204</v>
      </c>
      <c r="C206" s="3" t="str">
        <f>IFERROR(__xludf.DUMMYFUNCTION("GOOGLETRANSLATE(B206,""id"",""en"")"),"['report', 'disorder', 'check', 'bill', '']")</f>
        <v>['report', 'disorder', 'check', 'bill', '']</v>
      </c>
      <c r="D206" s="3">
        <v>5.0</v>
      </c>
    </row>
    <row r="207" ht="15.75" customHeight="1">
      <c r="A207" s="1">
        <v>219.0</v>
      </c>
      <c r="B207" s="3" t="s">
        <v>205</v>
      </c>
      <c r="C207" s="3" t="str">
        <f>IFERROR(__xludf.DUMMYFUNCTION("GOOGLETRANSLATE(B207,""id"",""en"")"),"['verification', 'renew', 'upgrade', '']")</f>
        <v>['verification', 'renew', 'upgrade', '']</v>
      </c>
      <c r="D207" s="3">
        <v>1.0</v>
      </c>
    </row>
    <row r="208" ht="15.75" customHeight="1">
      <c r="A208" s="1">
        <v>220.0</v>
      </c>
      <c r="B208" s="3" t="s">
        <v>206</v>
      </c>
      <c r="C208" s="3" t="str">
        <f>IFERROR(__xludf.DUMMYFUNCTION("GOOGLETRANSLATE(B208,""id"",""en"")"),"['difficult', 'opened', 'help']")</f>
        <v>['difficult', 'opened', 'help']</v>
      </c>
      <c r="D208" s="3">
        <v>1.0</v>
      </c>
    </row>
    <row r="209" ht="15.75" customHeight="1">
      <c r="A209" s="1">
        <v>222.0</v>
      </c>
      <c r="B209" s="3" t="s">
        <v>207</v>
      </c>
      <c r="C209" s="3" t="str">
        <f>IFERROR(__xludf.DUMMYFUNCTION("GOOGLETRANSLATE(B209,""id"",""en"")"),"['', 'USA', 'application', 'Blom', 'meets', 'needs', 'complaint', 'Consumer', 'Ujung', 'Call', 'Center', ""]")</f>
        <v>['', 'USA', 'application', 'Blom', 'meets', 'needs', 'complaint', 'Consumer', 'Ujung', 'Call', 'Center', "]</v>
      </c>
      <c r="D209" s="3">
        <v>1.0</v>
      </c>
    </row>
    <row r="210" ht="15.75" customHeight="1">
      <c r="A210" s="1">
        <v>223.0</v>
      </c>
      <c r="B210" s="3" t="s">
        <v>208</v>
      </c>
      <c r="C210" s="3" t="str">
        <f>IFERROR(__xludf.DUMMYFUNCTION("GOOGLETRANSLATE(B210,""id"",""en"")"),"['Eric', 'Thohir', 'Stop by', 'here', 'How', 'Performance', 'Child', 'Fruit', 'Sidak', 'Office', 'Phone', 'Isolated', ' Pay, 'fees', 'pairs', 'thousand', 'data', 'address', 'mounting', 'telkom', 'address', 'change', 'data', 'until', 'skrg' , 'BLM', 'Chang"&amp;"e', 'Material', 'Customer', 'harmed', 'Access',' isolated ',' PDHL ',' Pay ',' Cost ',' Tide ',' Customers', 'wrong', 'Direct', 'get', 'fine', 'compromise', ""]")</f>
        <v>['Eric', 'Thohir', 'Stop by', 'here', 'How', 'Performance', 'Child', 'Fruit', 'Sidak', 'Office', 'Phone', 'Isolated', ' Pay, 'fees', 'pairs', 'thousand', 'data', 'address', 'mounting', 'telkom', 'address', 'change', 'data', 'until', 'skrg' , 'BLM', 'Change', 'Material', 'Customer', 'harmed', 'Access',' isolated ',' PDHL ',' Pay ',' Cost ',' Tide ',' Customers', 'wrong', 'Direct', 'get', 'fine', 'compromise', "]</v>
      </c>
      <c r="D210" s="3">
        <v>1.0</v>
      </c>
    </row>
    <row r="211" ht="15.75" customHeight="1">
      <c r="A211" s="1">
        <v>224.0</v>
      </c>
      <c r="B211" s="3" t="s">
        <v>209</v>
      </c>
      <c r="C211" s="3" t="str">
        <f>IFERROR(__xludf.DUMMYFUNCTION("GOOGLETRANSLATE(B211,""id"",""en"")"),"['Wait', 'enter', 'Internet', 'PLN', 'enter', 'Indihome', 'Decide', ""]")</f>
        <v>['Wait', 'enter', 'Internet', 'PLN', 'enter', 'Indihome', 'Decide', "]</v>
      </c>
      <c r="D211" s="3">
        <v>1.0</v>
      </c>
    </row>
    <row r="212" ht="15.75" customHeight="1">
      <c r="A212" s="1">
        <v>225.0</v>
      </c>
      <c r="B212" s="3" t="s">
        <v>210</v>
      </c>
      <c r="C212" s="3" t="str">
        <f>IFERROR(__xludf.DUMMYFUNCTION("GOOGLETRANSLATE(B212,""id"",""en"")"),"['Yesterday', 'Blum', 'Technology', 'Internet', 'Los', 'boss']")</f>
        <v>['Yesterday', 'Blum', 'Technology', 'Internet', 'Los', 'boss']</v>
      </c>
      <c r="D212" s="3">
        <v>1.0</v>
      </c>
    </row>
    <row r="213" ht="15.75" customHeight="1">
      <c r="A213" s="1">
        <v>226.0</v>
      </c>
      <c r="B213" s="3" t="s">
        <v>211</v>
      </c>
      <c r="C213" s="3" t="str">
        <f>IFERROR(__xludf.DUMMYFUNCTION("GOOGLETRANSLATE(B213,""id"",""en"")"),"['', 'Far', 'good', 'in the future', 'display', 'criticism', 'suggestion', 'application', 'clarifies',' easy ',' report ',' bug ',' application ']")</f>
        <v>['', 'Far', 'good', 'in the future', 'display', 'criticism', 'suggestion', 'application', 'clarifies',' easy ',' report ',' bug ',' application ']</v>
      </c>
      <c r="D213" s="3">
        <v>5.0</v>
      </c>
    </row>
    <row r="214" ht="15.75" customHeight="1">
      <c r="A214" s="1">
        <v>227.0</v>
      </c>
      <c r="B214" s="3" t="s">
        <v>212</v>
      </c>
      <c r="C214" s="3" t="str">
        <f>IFERROR(__xludf.DUMMYFUNCTION("GOOGLETRANSLATE(B214,""id"",""en"")"),"['application', 'good', 'use', 'quota', 'month', 'bill', 'monthly', 'disorder', 'disorder', 'koplain', 'ticket', 'disorder', ' Fast ',' Handle ',' Application ',' Application ',' Help ']")</f>
        <v>['application', 'good', 'use', 'quota', 'month', 'bill', 'monthly', 'disorder', 'disorder', 'koplain', 'ticket', 'disorder', ' Fast ',' Handle ',' Application ',' Application ',' Help ']</v>
      </c>
      <c r="D214" s="3">
        <v>5.0</v>
      </c>
    </row>
    <row r="215" ht="15.75" customHeight="1">
      <c r="A215" s="1">
        <v>229.0</v>
      </c>
      <c r="B215" s="3" t="s">
        <v>213</v>
      </c>
      <c r="C215" s="3" t="str">
        <f>IFERROR(__xludf.DUMMYFUNCTION("GOOGLETRANSLATE(B215,""id"",""en"")"),"['Install', 'try', 'summonkkan', 'internet', 'failed', 'written', 'internet', 'reders',' system ',' indihome ',' help ',' maslaah ',' Related ',' thank you ']")</f>
        <v>['Install', 'try', 'summonkkan', 'internet', 'failed', 'written', 'internet', 'reders',' system ',' indihome ',' help ',' maslaah ',' Related ',' thank you ']</v>
      </c>
      <c r="D215" s="3">
        <v>2.0</v>
      </c>
    </row>
    <row r="216" ht="15.75" customHeight="1">
      <c r="A216" s="1">
        <v>230.0</v>
      </c>
      <c r="B216" s="3" t="s">
        <v>214</v>
      </c>
      <c r="C216" s="3" t="str">
        <f>IFERROR(__xludf.DUMMYFUNCTION("GOOGLETRANSLATE(B216,""id"",""en"")"),"['Network', 'Internet', 'Good', 'Region', 'Setia', 'Indihome']")</f>
        <v>['Network', 'Internet', 'Good', 'Region', 'Setia', 'Indihome']</v>
      </c>
      <c r="D216" s="3">
        <v>4.0</v>
      </c>
    </row>
    <row r="217" ht="15.75" customHeight="1">
      <c r="A217" s="1">
        <v>231.0</v>
      </c>
      <c r="B217" s="3" t="s">
        <v>215</v>
      </c>
      <c r="C217" s="3" t="str">
        <f>IFERROR(__xludf.DUMMYFUNCTION("GOOGLETRANSLATE(B217,""id"",""en"")"),"['siiip']")</f>
        <v>['siiip']</v>
      </c>
      <c r="D217" s="3">
        <v>5.0</v>
      </c>
    </row>
    <row r="218" ht="15.75" customHeight="1">
      <c r="A218" s="1">
        <v>232.0</v>
      </c>
      <c r="B218" s="3" t="s">
        <v>216</v>
      </c>
      <c r="C218" s="3" t="str">
        <f>IFERROR(__xludf.DUMMYFUNCTION("GOOGLETRANSLATE(B218,""id"",""en"")"),"['Steady', 'Service', 'Indihome', 'Moga', 'Success']")</f>
        <v>['Steady', 'Service', 'Indihome', 'Moga', 'Success']</v>
      </c>
      <c r="D218" s="3">
        <v>5.0</v>
      </c>
    </row>
    <row r="219" ht="15.75" customHeight="1">
      <c r="A219" s="1">
        <v>233.0</v>
      </c>
      <c r="B219" s="3" t="s">
        <v>217</v>
      </c>
      <c r="C219" s="3" t="str">
        <f>IFERROR(__xludf.DUMMYFUNCTION("GOOGLETRANSLATE(B219,""id"",""en"")"),"['steady', '']")</f>
        <v>['steady', '']</v>
      </c>
      <c r="D219" s="3">
        <v>5.0</v>
      </c>
    </row>
    <row r="220" ht="15.75" customHeight="1">
      <c r="A220" s="1">
        <v>234.0</v>
      </c>
      <c r="B220" s="3" t="s">
        <v>218</v>
      </c>
      <c r="C220" s="3" t="str">
        <f>IFERROR(__xludf.DUMMYFUNCTION("GOOGLETRANSLATE(B220,""id"",""en"")"),"['application', 'informative', 'help']")</f>
        <v>['application', 'informative', 'help']</v>
      </c>
      <c r="D220" s="3">
        <v>5.0</v>
      </c>
    </row>
    <row r="221" ht="15.75" customHeight="1">
      <c r="A221" s="1">
        <v>235.0</v>
      </c>
      <c r="B221" s="3" t="s">
        <v>219</v>
      </c>
      <c r="C221" s="3" t="str">
        <f>IFERROR(__xludf.DUMMYFUNCTION("GOOGLETRANSLATE(B221,""id"",""en"")"),"['The application', 'informative', 'complaint', 'service', 'difficult', 'failed', 'tks', ""]")</f>
        <v>['The application', 'informative', 'complaint', 'service', 'difficult', 'failed', 'tks', "]</v>
      </c>
      <c r="D221" s="3">
        <v>4.0</v>
      </c>
    </row>
    <row r="222" ht="15.75" customHeight="1">
      <c r="A222" s="1">
        <v>236.0</v>
      </c>
      <c r="B222" s="3" t="s">
        <v>220</v>
      </c>
      <c r="C222" s="3" t="str">
        <f>IFERROR(__xludf.DUMMYFUNCTION("GOOGLETRANSLATE(B222,""id"",""en"")"),"['Signal', 'steady', 'service', 'fast']")</f>
        <v>['Signal', 'steady', 'service', 'fast']</v>
      </c>
      <c r="D222" s="3">
        <v>5.0</v>
      </c>
    </row>
    <row r="223" ht="15.75" customHeight="1">
      <c r="A223" s="1">
        <v>239.0</v>
      </c>
      <c r="B223" s="3" t="s">
        <v>221</v>
      </c>
      <c r="C223" s="3" t="str">
        <f>IFERROR(__xludf.DUMMYFUNCTION("GOOGLETRANSLATE(B223,""id"",""en"")"),"['SAS', 'Network', 'Indihome', 'Branch', 'Gelam', 'Jaya', 'Contact', 'Many', 'Times',' Seconds', 'Handling', 'Please', ' Acquired ',' Naises', 'Thank you', ""]")</f>
        <v>['SAS', 'Network', 'Indihome', 'Branch', 'Gelam', 'Jaya', 'Contact', 'Many', 'Times',' Seconds', 'Handling', 'Please', ' Acquired ',' Naises', 'Thank you', "]</v>
      </c>
      <c r="D223" s="3">
        <v>1.0</v>
      </c>
    </row>
    <row r="224" ht="15.75" customHeight="1">
      <c r="A224" s="1">
        <v>240.0</v>
      </c>
      <c r="B224" s="3" t="s">
        <v>222</v>
      </c>
      <c r="C224" s="3" t="str">
        <f>IFERROR(__xludf.DUMMYFUNCTION("GOOGLETRANSLATE(B224,""id"",""en"")"),"['Please', 'Indihome', 'Blom', 'on']")</f>
        <v>['Please', 'Indihome', 'Blom', 'on']</v>
      </c>
      <c r="D224" s="3">
        <v>5.0</v>
      </c>
    </row>
    <row r="225" ht="15.75" customHeight="1">
      <c r="A225" s="1">
        <v>241.0</v>
      </c>
      <c r="B225" s="3" t="s">
        <v>223</v>
      </c>
      <c r="C225" s="3" t="str">
        <f>IFERROR(__xludf.DUMMYFUNCTION("GOOGLETRANSLATE(B225,""id"",""en"")"),"['Application', 'Belom', 'OK', 'Uda', 'Launching', 'Tired', 'Deh', ""]")</f>
        <v>['Application', 'Belom', 'OK', 'Uda', 'Launching', 'Tired', 'Deh', "]</v>
      </c>
      <c r="D225" s="3">
        <v>5.0</v>
      </c>
    </row>
    <row r="226" ht="15.75" customHeight="1">
      <c r="A226" s="1">
        <v>242.0</v>
      </c>
      <c r="B226" s="3" t="s">
        <v>224</v>
      </c>
      <c r="C226" s="3" t="str">
        <f>IFERROR(__xludf.DUMMYFUNCTION("GOOGLETRANSLATE(B226,""id"",""en"")"),"['pay', 'bills', 'accounts', 'isoolved', 'complaint', 'application', 'twitter', 'response', '']")</f>
        <v>['pay', 'bills', 'accounts', 'isoolved', 'complaint', 'application', 'twitter', 'response', '']</v>
      </c>
      <c r="D226" s="3">
        <v>1.0</v>
      </c>
    </row>
    <row r="227" ht="15.75" customHeight="1">
      <c r="A227" s="1">
        <v>243.0</v>
      </c>
      <c r="B227" s="3" t="s">
        <v>225</v>
      </c>
      <c r="C227" s="3" t="str">
        <f>IFERROR(__xludf.DUMMYFUNCTION("GOOGLETRANSLATE(B227,""id"",""en"")"),"['expensive', 'Doang', 'Network', 'Rich', 'Tortoise', 'Pay', 'RB', 'Kya', 'GNI', 'Premanical', 'Internet', 'Udh', ' Kya ',' GNI ',' Network ',' wifi ',' ']")</f>
        <v>['expensive', 'Doang', 'Network', 'Rich', 'Tortoise', 'Pay', 'RB', 'Kya', 'GNI', 'Premanical', 'Internet', 'Udh', ' Kya ',' GNI ',' Network ',' wifi ',' ']</v>
      </c>
      <c r="D227" s="3">
        <v>1.0</v>
      </c>
    </row>
    <row r="228" ht="15.75" customHeight="1">
      <c r="A228" s="1">
        <v>245.0</v>
      </c>
      <c r="B228" s="3" t="s">
        <v>226</v>
      </c>
      <c r="C228" s="3" t="str">
        <f>IFERROR(__xludf.DUMMYFUNCTION("GOOGLETRANSLATE(B228,""id"",""en"")"),"['Disappointed', 'estimation', 'move', 'address',' indihome ',' according to ',' handling ',' Friday ',' Friday ',' internet ',' dead ',' TLP ',' promised ',' escalation ',' week ',' morning ',' complain ',' twitter ',' email ',' myindihome ',' gabisa ','"&amp;" help ', ""]")</f>
        <v>['Disappointed', 'estimation', 'move', 'address',' indihome ',' according to ',' handling ',' Friday ',' Friday ',' internet ',' dead ',' TLP ',' promised ',' escalation ',' week ',' morning ',' complain ',' twitter ',' email ',' myindihome ',' gabisa ',' help ', "]</v>
      </c>
      <c r="D228" s="3">
        <v>1.0</v>
      </c>
    </row>
    <row r="229" ht="15.75" customHeight="1">
      <c r="A229" s="1">
        <v>246.0</v>
      </c>
      <c r="B229" s="3" t="s">
        <v>227</v>
      </c>
      <c r="C229" s="3" t="str">
        <f>IFERROR(__xludf.DUMMYFUNCTION("GOOGLETRANSLATE(B229,""id"",""en"")"),"['Please', 'Use', 'Features', 'Model', 'Difficulty', 'Report', 'Indiehomecare', 'Renson', 'Please', 'Returned', '']")</f>
        <v>['Please', 'Use', 'Features', 'Model', 'Difficulty', 'Report', 'Indiehomecare', 'Renson', 'Please', 'Returned', '']</v>
      </c>
      <c r="D229" s="3">
        <v>1.0</v>
      </c>
    </row>
    <row r="230" ht="15.75" customHeight="1">
      <c r="A230" s="1">
        <v>247.0</v>
      </c>
      <c r="B230" s="3" t="s">
        <v>228</v>
      </c>
      <c r="C230" s="3" t="str">
        <f>IFERROR(__xludf.DUMMYFUNCTION("GOOGLETRANSLATE(B230,""id"",""en"")"),"['Please', 'Indihome', 'Update', 'Application', 'Lemot', 'Connection', 'Internet', 'Disconnect', 'Disconnect']")</f>
        <v>['Please', 'Indihome', 'Update', 'Application', 'Lemot', 'Connection', 'Internet', 'Disconnect', 'Disconnect']</v>
      </c>
      <c r="D230" s="3">
        <v>1.0</v>
      </c>
    </row>
    <row r="231" ht="15.75" customHeight="1">
      <c r="A231" s="1">
        <v>248.0</v>
      </c>
      <c r="B231" s="3" t="s">
        <v>229</v>
      </c>
      <c r="C231" s="3" t="str">
        <f>IFERROR(__xludf.DUMMYFUNCTION("GOOGLETRANSLATE(B231,""id"",""en"")"),"['Disorders', 'Mending', 'Search', 'Provider', 'Laen', ""]")</f>
        <v>['Disorders', 'Mending', 'Search', 'Provider', 'Laen', "]</v>
      </c>
      <c r="D231" s="3">
        <v>1.0</v>
      </c>
    </row>
    <row r="232" ht="15.75" customHeight="1">
      <c r="A232" s="1">
        <v>249.0</v>
      </c>
      <c r="B232" s="3" t="s">
        <v>230</v>
      </c>
      <c r="C232" s="3" t="str">
        <f>IFERROR(__xludf.DUMMYFUNCTION("GOOGLETRANSLATE(B232,""id"",""en"")"),"['Lemot', 'boss']")</f>
        <v>['Lemot', 'boss']</v>
      </c>
      <c r="D232" s="3">
        <v>1.0</v>
      </c>
    </row>
    <row r="233" ht="15.75" customHeight="1">
      <c r="A233" s="1">
        <v>250.0</v>
      </c>
      <c r="B233" s="3" t="s">
        <v>231</v>
      </c>
      <c r="C233" s="3" t="str">
        <f>IFERROR(__xludf.DUMMYFUNCTION("GOOGLETRANSLATE(B233,""id"",""en"")"),"['Severe', 'really', 'application', 'slow', 'renew', 'speed', 'difficult', 'really', 'pay', 'bank', 'notification', 'balance', ' Indihome ',' ']")</f>
        <v>['Severe', 'really', 'application', 'slow', 'renew', 'speed', 'difficult', 'really', 'pay', 'bank', 'notification', 'balance', ' Indihome ',' ']</v>
      </c>
      <c r="D233" s="3">
        <v>1.0</v>
      </c>
    </row>
    <row r="234" ht="15.75" customHeight="1">
      <c r="A234" s="1">
        <v>251.0</v>
      </c>
      <c r="B234" s="3" t="s">
        <v>232</v>
      </c>
      <c r="C234" s="3" t="str">
        <f>IFERROR(__xludf.DUMMYFUNCTION("GOOGLETRANSLATE(B234,""id"",""en"")"),"['halah', 'Most', 'bacot', 'service', 'slow', 'handling', 'slow', 'disorder', 'pay', 'tetep', 'full', 'disorder', ' For days, 'compensation', 'Most', 'Tipu', ""]")</f>
        <v>['halah', 'Most', 'bacot', 'service', 'slow', 'handling', 'slow', 'disorder', 'pay', 'tetep', 'full', 'disorder', ' For days, 'compensation', 'Most', 'Tipu', "]</v>
      </c>
      <c r="D234" s="3">
        <v>1.0</v>
      </c>
    </row>
    <row r="235" ht="15.75" customHeight="1">
      <c r="A235" s="1">
        <v>252.0</v>
      </c>
      <c r="B235" s="3" t="s">
        <v>233</v>
      </c>
      <c r="C235" s="3" t="str">
        <f>IFERROR(__xludf.DUMMYFUNCTION("GOOGLETRANSLATE(B235,""id"",""en"")"),"['Change', 'email', 'difficult']")</f>
        <v>['Change', 'email', 'difficult']</v>
      </c>
      <c r="D235" s="3">
        <v>5.0</v>
      </c>
    </row>
    <row r="236" ht="15.75" customHeight="1">
      <c r="A236" s="1">
        <v>253.0</v>
      </c>
      <c r="B236" s="3" t="s">
        <v>234</v>
      </c>
      <c r="C236" s="3" t="str">
        <f>IFERROR(__xludf.DUMMYFUNCTION("GOOGLETRANSLATE(B236,""id"",""en"")"),"['Tuk', 'usage', '']")</f>
        <v>['Tuk', 'usage', '']</v>
      </c>
      <c r="D236" s="3">
        <v>4.0</v>
      </c>
    </row>
    <row r="237" ht="15.75" customHeight="1">
      <c r="A237" s="1">
        <v>254.0</v>
      </c>
      <c r="B237" s="3" t="s">
        <v>235</v>
      </c>
      <c r="C237" s="3" t="str">
        <f>IFERROR(__xludf.DUMMYFUNCTION("GOOGLETRANSLATE(B237,""id"",""en"")"),"['Update', 'Latest', 'Date', 'October', 'Application', 'Opened', 'Displays',' Logo ',' Myindihome ',' Delete ',' Data ',' Delete ',' Memory ',' Logo ',' Logo ',' appears', 'Uninstall', 'Install', 'reset', ""]")</f>
        <v>['Update', 'Latest', 'Date', 'October', 'Application', 'Opened', 'Displays',' Logo ',' Myindihome ',' Delete ',' Data ',' Delete ',' Memory ',' Logo ',' Logo ',' appears', 'Uninstall', 'Install', 'reset', "]</v>
      </c>
      <c r="D237" s="3">
        <v>1.0</v>
      </c>
    </row>
    <row r="238" ht="15.75" customHeight="1">
      <c r="A238" s="1">
        <v>255.0</v>
      </c>
      <c r="B238" s="3" t="s">
        <v>236</v>
      </c>
      <c r="C238" s="3" t="str">
        <f>IFERROR(__xludf.DUMMYFUNCTION("GOOGLETRANSLATE(B238,""id"",""en"")"),"['user', 'Friendly', 'affordable', ""]")</f>
        <v>['user', 'Friendly', 'affordable', "]</v>
      </c>
      <c r="D238" s="3">
        <v>5.0</v>
      </c>
    </row>
    <row r="239" ht="15.75" customHeight="1">
      <c r="A239" s="1">
        <v>256.0</v>
      </c>
      <c r="B239" s="3" t="s">
        <v>237</v>
      </c>
      <c r="C239" s="3" t="str">
        <f>IFERROR(__xludf.DUMMYFUNCTION("GOOGLETRANSLATE(B239,""id"",""en"")"),"['Service', 'Indihome', 'Via', 'Syakur', 'Thank', 'Love']")</f>
        <v>['Service', 'Indihome', 'Via', 'Syakur', 'Thank', 'Love']</v>
      </c>
      <c r="D239" s="3">
        <v>5.0</v>
      </c>
    </row>
    <row r="240" ht="15.75" customHeight="1">
      <c r="A240" s="1">
        <v>257.0</v>
      </c>
      <c r="B240" s="3" t="s">
        <v>238</v>
      </c>
      <c r="C240" s="3" t="str">
        <f>IFERROR(__xludf.DUMMYFUNCTION("GOOGLETRANSLATE(B240,""id"",""en"")"),"['already', 'subscribe', 'Indihome', 'Indihome', 'input', 'Error', 'Benerin', 'Web', 'Application', 'Bner']")</f>
        <v>['already', 'subscribe', 'Indihome', 'Indihome', 'input', 'Error', 'Benerin', 'Web', 'Application', 'Bner']</v>
      </c>
      <c r="D240" s="3">
        <v>1.0</v>
      </c>
    </row>
    <row r="241" ht="15.75" customHeight="1">
      <c r="A241" s="1">
        <v>258.0</v>
      </c>
      <c r="B241" s="3" t="s">
        <v>239</v>
      </c>
      <c r="C241" s="3" t="str">
        <f>IFERROR(__xludf.DUMMYFUNCTION("GOOGLETRANSLATE(B241,""id"",""en"")"),"['', 'love', 'star', 'hope', 'Jaya', 'Myindihome', 'Aamiin']")</f>
        <v>['', 'love', 'star', 'hope', 'Jaya', 'Myindihome', 'Aamiin']</v>
      </c>
      <c r="D241" s="3">
        <v>3.0</v>
      </c>
    </row>
    <row r="242" ht="15.75" customHeight="1">
      <c r="A242" s="1">
        <v>260.0</v>
      </c>
      <c r="B242" s="3" t="s">
        <v>240</v>
      </c>
      <c r="C242" s="3" t="str">
        <f>IFERROR(__xludf.DUMMYFUNCTION("GOOGLETRANSLATE(B242,""id"",""en"")"),"['WiFi', 'garbage', 'Yesterday', 'Pay', 'lag', 'garbage', 'garbage']")</f>
        <v>['WiFi', 'garbage', 'Yesterday', 'Pay', 'lag', 'garbage', 'garbage']</v>
      </c>
      <c r="D242" s="3">
        <v>1.0</v>
      </c>
    </row>
    <row r="243" ht="15.75" customHeight="1">
      <c r="A243" s="1">
        <v>261.0</v>
      </c>
      <c r="B243" s="3" t="s">
        <v>241</v>
      </c>
      <c r="C243" s="3" t="str">
        <f>IFERROR(__xludf.DUMMYFUNCTION("GOOGLETRANSLATE(B243,""id"",""en"")"),"['Once', 'guys']")</f>
        <v>['Once', 'guys']</v>
      </c>
      <c r="D243" s="3">
        <v>5.0</v>
      </c>
    </row>
    <row r="244" ht="15.75" customHeight="1">
      <c r="A244" s="1">
        <v>262.0</v>
      </c>
      <c r="B244" s="3" t="s">
        <v>242</v>
      </c>
      <c r="C244" s="3" t="str">
        <f>IFERROR(__xludf.DUMMYFUNCTION("GOOGLETRANSLATE(B244,""id"",""en"")"),"['Trusted', 'Affordable', '']")</f>
        <v>['Trusted', 'Affordable', '']</v>
      </c>
      <c r="D244" s="3">
        <v>5.0</v>
      </c>
    </row>
    <row r="245" ht="15.75" customHeight="1">
      <c r="A245" s="1">
        <v>263.0</v>
      </c>
      <c r="B245" s="3" t="s">
        <v>243</v>
      </c>
      <c r="C245" s="3" t="str">
        <f>IFERROR(__xludf.DUMMYFUNCTION("GOOGLETRANSLATE(B245,""id"",""en"")"),"['Application', 'Good', 'Display', 'Menu', 'Interesting']")</f>
        <v>['Application', 'Good', 'Display', 'Menu', 'Interesting']</v>
      </c>
      <c r="D245" s="3">
        <v>5.0</v>
      </c>
    </row>
    <row r="246" ht="15.75" customHeight="1">
      <c r="A246" s="1">
        <v>264.0</v>
      </c>
      <c r="B246" s="3" t="s">
        <v>244</v>
      </c>
      <c r="C246" s="3" t="str">
        <f>IFERROR(__xludf.DUMMYFUNCTION("GOOGLETRANSLATE(B246,""id"",""en"")"),"['Rich', 'Taik', 'Professional', 'People', 'Field', 'Fix', 'Clock', 'UDH', 'Nyampe', 'Clock', 'Blum', 'Action', 'Action']")</f>
        <v>['Rich', 'Taik', 'Professional', 'People', 'Field', 'Fix', 'Clock', 'UDH', 'Nyampe', 'Clock', 'Blum', 'Action', 'Action']</v>
      </c>
      <c r="D246" s="3">
        <v>1.0</v>
      </c>
    </row>
    <row r="247" ht="15.75" customHeight="1">
      <c r="A247" s="1">
        <v>265.0</v>
      </c>
      <c r="B247" s="3" t="s">
        <v>245</v>
      </c>
      <c r="C247" s="3" t="str">
        <f>IFERROR(__xludf.DUMMYFUNCTION("GOOGLETRANSLATE(B247,""id"",""en"")"),"['Application', 'Myindihome', 'Version', 'Display', 'Attractif', 'Atractif', 'Features',' Smkin ',' Complete ',' Easy ',' Addon ',' The application ',' The prize ',' Pulak ',' Mantaapu ',' Soul ',' Increases', 'Santutn', 'Fix', 'Deficiency']")</f>
        <v>['Application', 'Myindihome', 'Version', 'Display', 'Attractif', 'Atractif', 'Features',' Smkin ',' Complete ',' Easy ',' Addon ',' The application ',' The prize ',' Pulak ',' Mantaapu ',' Soul ',' Increases', 'Santutn', 'Fix', 'Deficiency']</v>
      </c>
      <c r="D247" s="3">
        <v>5.0</v>
      </c>
    </row>
    <row r="248" ht="15.75" customHeight="1">
      <c r="A248" s="1">
        <v>266.0</v>
      </c>
      <c r="B248" s="3" t="s">
        <v>246</v>
      </c>
      <c r="C248" s="3" t="str">
        <f>IFERROR(__xludf.DUMMYFUNCTION("GOOGLETRANSLATE(B248,""id"",""en"")"),"['The', 'Best', 'really', 'emang', ""]")</f>
        <v>['The', 'Best', 'really', 'emang', "]</v>
      </c>
      <c r="D248" s="3">
        <v>5.0</v>
      </c>
    </row>
    <row r="249" ht="15.75" customHeight="1">
      <c r="A249" s="1">
        <v>267.0</v>
      </c>
      <c r="B249" s="3" t="s">
        <v>247</v>
      </c>
      <c r="C249" s="3" t="str">
        <f>IFERROR(__xludf.DUMMYFUNCTION("GOOGLETRANSLATE(B249,""id"",""en"")"),"['Kerennnnn', '']")</f>
        <v>['Kerennnnn', '']</v>
      </c>
      <c r="D249" s="3">
        <v>5.0</v>
      </c>
    </row>
    <row r="250" ht="15.75" customHeight="1">
      <c r="A250" s="1">
        <v>268.0</v>
      </c>
      <c r="B250" s="3" t="s">
        <v>248</v>
      </c>
      <c r="C250" s="3" t="str">
        <f>IFERROR(__xludf.DUMMYFUNCTION("GOOGLETRANSLATE(B250,""id"",""en"")"),"['Display', 'menu', 'good', 'dam', 'simple', 'enhanced', 'updating', 'status',' named ',' status', 'information', 'menu', ' Disconnect ',' Disruption ',' Please ',' Sorry ',' Status', 'Indihome', 'In Isolir', 'Appear', 'Information', 'Injal', 'Try', 'Logo"&amp;"ut' , 'enter', 'update', 'love', 'star', '']")</f>
        <v>['Display', 'menu', 'good', 'dam', 'simple', 'enhanced', 'updating', 'status',' named ',' status', 'information', 'menu', ' Disconnect ',' Disruption ',' Please ',' Sorry ',' Status', 'Indihome', 'In Isolir', 'Appear', 'Information', 'Injal', 'Try', 'Logout' , 'enter', 'update', 'love', 'star', '']</v>
      </c>
      <c r="D250" s="3">
        <v>4.0</v>
      </c>
    </row>
    <row r="251" ht="15.75" customHeight="1">
      <c r="A251" s="1">
        <v>269.0</v>
      </c>
      <c r="B251" s="3" t="s">
        <v>249</v>
      </c>
      <c r="C251" s="3" t="str">
        <f>IFERROR(__xludf.DUMMYFUNCTION("GOOGLETRANSLATE(B251,""id"",""en"")"),"['Display', 'neat', 'made', 'info', 'detail', 'package', 'limit', 'FUP', 'limit', 'bandwidth', 'status',' package ',' DSB ',' promo ',' meets', 'Home', 'offer', 'mAh', 'menu', 'special', 'shopping', 'Telkomsel', 'heavy', 'menu', 'menu' , 'users', 'open', "&amp;"'via', 'network', 'cellular', 'appears', ""]")</f>
        <v>['Display', 'neat', 'made', 'info', 'detail', 'package', 'limit', 'FUP', 'limit', 'bandwidth', 'status',' package ',' DSB ',' promo ',' meets', 'Home', 'offer', 'mAh', 'menu', 'special', 'shopping', 'Telkomsel', 'heavy', 'menu', 'menu' , 'users', 'open', 'via', 'network', 'cellular', 'appears', "]</v>
      </c>
      <c r="D251" s="3">
        <v>4.0</v>
      </c>
    </row>
    <row r="252" ht="15.75" customHeight="1">
      <c r="A252" s="1">
        <v>270.0</v>
      </c>
      <c r="B252" s="3" t="s">
        <v>250</v>
      </c>
      <c r="C252" s="3" t="str">
        <f>IFERROR(__xludf.DUMMYFUNCTION("GOOGLETRANSLATE(B252,""id"",""en"")"),"['The application', 'practical', 'help', ""]")</f>
        <v>['The application', 'practical', 'help', "]</v>
      </c>
      <c r="D252" s="3">
        <v>5.0</v>
      </c>
    </row>
    <row r="253" ht="15.75" customHeight="1">
      <c r="A253" s="1">
        <v>271.0</v>
      </c>
      <c r="B253" s="3" t="s">
        <v>251</v>
      </c>
      <c r="C253" s="3" t="str">
        <f>IFERROR(__xludf.DUMMYFUNCTION("GOOGLETRANSLATE(B253,""id"",""en"")"),"['disappointed', 'already', 'internet', 'wifi', 'indihome', 'slow', 'complaint', 'respond', 'complaint', 'missing', 'delete', 'center']")</f>
        <v>['disappointed', 'already', 'internet', 'wifi', 'indihome', 'slow', 'complaint', 'respond', 'complaint', 'missing', 'delete', 'center']</v>
      </c>
      <c r="D253" s="3">
        <v>1.0</v>
      </c>
    </row>
    <row r="254" ht="15.75" customHeight="1">
      <c r="A254" s="1">
        <v>272.0</v>
      </c>
      <c r="B254" s="3" t="s">
        <v>252</v>
      </c>
      <c r="C254" s="3" t="str">
        <f>IFERROR(__xludf.DUMMYFUNCTION("GOOGLETRANSLATE(B254,""id"",""en"")"),"['Activation', 'thrown', 'website', 'Costumer', 'servicenya', 'jdi', 'the application', 'wkwkwkwk']")</f>
        <v>['Activation', 'thrown', 'website', 'Costumer', 'servicenya', 'jdi', 'the application', 'wkwkwkwk']</v>
      </c>
      <c r="D254" s="3">
        <v>1.0</v>
      </c>
    </row>
    <row r="255" ht="15.75" customHeight="1">
      <c r="A255" s="1">
        <v>273.0</v>
      </c>
      <c r="B255" s="3" t="s">
        <v>253</v>
      </c>
      <c r="C255" s="3" t="str">
        <f>IFERROR(__xludf.DUMMYFUNCTION("GOOGLETRANSLATE(B255,""id"",""en"")"),"['Leet', 'Ngentod', 'Pay', 'Gaa', 'TGGL', '']")</f>
        <v>['Leet', 'Ngentod', 'Pay', 'Gaa', 'TGGL', '']</v>
      </c>
      <c r="D255" s="3">
        <v>1.0</v>
      </c>
    </row>
    <row r="256" ht="15.75" customHeight="1">
      <c r="A256" s="1">
        <v>274.0</v>
      </c>
      <c r="B256" s="3" t="s">
        <v>254</v>
      </c>
      <c r="C256" s="3" t="str">
        <f>IFERROR(__xludf.DUMMYFUNCTION("GOOGLETRANSLATE(B256,""id"",""en"")"),"['easy', 'report', 'complaints', 'disorder', 'indihome', 'application', 'hope', 'response', 'fast', ""]")</f>
        <v>['easy', 'report', 'complaints', 'disorder', 'indihome', 'application', 'hope', 'response', 'fast', "]</v>
      </c>
      <c r="D256" s="3">
        <v>5.0</v>
      </c>
    </row>
    <row r="257" ht="15.75" customHeight="1">
      <c r="A257" s="1">
        <v>275.0</v>
      </c>
      <c r="B257" s="3" t="s">
        <v>255</v>
      </c>
      <c r="C257" s="3" t="str">
        <f>IFERROR(__xludf.DUMMYFUNCTION("GOOGLETRANSLATE(B257,""id"",""en"")"),"['complicated']")</f>
        <v>['complicated']</v>
      </c>
      <c r="D257" s="3">
        <v>1.0</v>
      </c>
    </row>
    <row r="258" ht="15.75" customHeight="1">
      <c r="A258" s="1">
        <v>276.0</v>
      </c>
      <c r="B258" s="3" t="s">
        <v>256</v>
      </c>
      <c r="C258" s="3" t="str">
        <f>IFERROR(__xludf.DUMMYFUNCTION("GOOGLETRANSLATE(B258,""id"",""en"")"),"['update', 'version', 'application', 'myindihome', 'skrg', 'features', 'features', 'new']")</f>
        <v>['update', 'version', 'application', 'myindihome', 'skrg', 'features', 'features', 'new']</v>
      </c>
      <c r="D258" s="3">
        <v>5.0</v>
      </c>
    </row>
    <row r="259" ht="15.75" customHeight="1">
      <c r="A259" s="1">
        <v>277.0</v>
      </c>
      <c r="B259" s="3" t="s">
        <v>257</v>
      </c>
      <c r="C259" s="3" t="str">
        <f>IFERROR(__xludf.DUMMYFUNCTION("GOOGLETRANSLATE(B259,""id"",""en"")"),"['Gajelas',' signal ',' damn ',' play ',' Want ',' Disconnect ',' Signal ',' Uda ',' Criticism ',' Many ',' Tetep ',' Gada ',' Change ']")</f>
        <v>['Gajelas',' signal ',' damn ',' play ',' Want ',' Disconnect ',' Signal ',' Uda ',' Criticism ',' Many ',' Tetep ',' Gada ',' Change ']</v>
      </c>
      <c r="D259" s="3">
        <v>1.0</v>
      </c>
    </row>
    <row r="260" ht="15.75" customHeight="1">
      <c r="A260" s="1">
        <v>278.0</v>
      </c>
      <c r="B260" s="3" t="s">
        <v>258</v>
      </c>
      <c r="C260" s="3" t="str">
        <f>IFERROR(__xludf.DUMMYFUNCTION("GOOGLETRANSLATE(B260,""id"",""en"")"),"['application', 'help', 'easy', '']")</f>
        <v>['application', 'help', 'easy', '']</v>
      </c>
      <c r="D260" s="3">
        <v>5.0</v>
      </c>
    </row>
    <row r="261" ht="15.75" customHeight="1">
      <c r="A261" s="1">
        <v>279.0</v>
      </c>
      <c r="B261" s="3" t="s">
        <v>259</v>
      </c>
      <c r="C261" s="3" t="str">
        <f>IFERROR(__xludf.DUMMYFUNCTION("GOOGLETRANSLATE(B261,""id"",""en"")"),"['Download', 'nyetok', 'percent']")</f>
        <v>['Download', 'nyetok', 'percent']</v>
      </c>
      <c r="D261" s="3">
        <v>3.0</v>
      </c>
    </row>
    <row r="262" ht="15.75" customHeight="1">
      <c r="A262" s="1">
        <v>280.0</v>
      </c>
      <c r="B262" s="3" t="s">
        <v>260</v>
      </c>
      <c r="C262" s="3" t="str">
        <f>IFERROR(__xludf.DUMMYFUNCTION("GOOGLETRANSLATE(B262,""id"",""en"")"),"['Internet', 'satisfying', 'speed']")</f>
        <v>['Internet', 'satisfying', 'speed']</v>
      </c>
      <c r="D262" s="3">
        <v>5.0</v>
      </c>
    </row>
    <row r="263" ht="15.75" customHeight="1">
      <c r="A263" s="1">
        <v>281.0</v>
      </c>
      <c r="B263" s="3" t="s">
        <v>261</v>
      </c>
      <c r="C263" s="3" t="str">
        <f>IFERROR(__xludf.DUMMYFUNCTION("GOOGLETRANSLATE(B263,""id"",""en"")"),"['It looks', 'Cool', 'Simple', 'Menu']")</f>
        <v>['It looks', 'Cool', 'Simple', 'Menu']</v>
      </c>
      <c r="D263" s="3">
        <v>5.0</v>
      </c>
    </row>
    <row r="264" ht="15.75" customHeight="1">
      <c r="A264" s="1">
        <v>283.0</v>
      </c>
      <c r="B264" s="3" t="s">
        <v>262</v>
      </c>
      <c r="C264" s="3" t="str">
        <f>IFERROR(__xludf.DUMMYFUNCTION("GOOGLETRANSLATE(B264,""id"",""en"")"),"['slow', 'application', 'light', 'application', 'update', 'slow', 'loading', 'use', 'wifi', 'indihome', 'slow', 'access',' bandwidth ',' Indihome ',' limit ',' FUP ',' Sometimes', 'Speed', 'already', 'down', ""]")</f>
        <v>['slow', 'application', 'light', 'application', 'update', 'slow', 'loading', 'use', 'wifi', 'indihome', 'slow', 'access',' bandwidth ',' Indihome ',' limit ',' FUP ',' Sometimes', 'Speed', 'already', 'down', "]</v>
      </c>
      <c r="D264" s="3">
        <v>1.0</v>
      </c>
    </row>
    <row r="265" ht="15.75" customHeight="1">
      <c r="A265" s="1">
        <v>284.0</v>
      </c>
      <c r="B265" s="3" t="s">
        <v>263</v>
      </c>
      <c r="C265" s="3" t="str">
        <f>IFERROR(__xludf.DUMMYFUNCTION("GOOGLETRANSLATE(B265,""id"",""en"")"),"['Increases', 'Quality', 'Thank', 'Love', ""]")</f>
        <v>['Increases', 'Quality', 'Thank', 'Love', "]</v>
      </c>
      <c r="D265" s="3">
        <v>4.0</v>
      </c>
    </row>
    <row r="266" ht="15.75" customHeight="1">
      <c r="A266" s="1">
        <v>285.0</v>
      </c>
      <c r="B266" s="3" t="s">
        <v>264</v>
      </c>
      <c r="C266" s="3" t="str">
        <f>IFERROR(__xludf.DUMMYFUNCTION("GOOGLETRANSLATE(B266,""id"",""en"")"),"['Help', 'stay', 'feature', 'topup', 'easy', 'payment']")</f>
        <v>['Help', 'stay', 'feature', 'topup', 'easy', 'payment']</v>
      </c>
      <c r="D266" s="3">
        <v>5.0</v>
      </c>
    </row>
    <row r="267" ht="15.75" customHeight="1">
      <c r="A267" s="1">
        <v>286.0</v>
      </c>
      <c r="B267" s="3" t="s">
        <v>265</v>
      </c>
      <c r="C267" s="3" t="str">
        <f>IFERROR(__xludf.DUMMYFUNCTION("GOOGLETRANSLATE(B267,""id"",""en"")"),"['Help', 'user', 'indihome']")</f>
        <v>['Help', 'user', 'indihome']</v>
      </c>
      <c r="D267" s="3">
        <v>5.0</v>
      </c>
    </row>
    <row r="268" ht="15.75" customHeight="1">
      <c r="A268" s="1">
        <v>287.0</v>
      </c>
      <c r="B268" s="3" t="s">
        <v>266</v>
      </c>
      <c r="C268" s="3" t="str">
        <f>IFERROR(__xludf.DUMMYFUNCTION("GOOGLETRANSLATE(B268,""id"",""en"")"),"['Current', 'Jaya', 'Hopefully', 'In the future', ""]")</f>
        <v>['Current', 'Jaya', 'Hopefully', 'In the future', "]</v>
      </c>
      <c r="D268" s="3">
        <v>5.0</v>
      </c>
    </row>
    <row r="269" ht="15.75" customHeight="1">
      <c r="A269" s="1">
        <v>289.0</v>
      </c>
      <c r="B269" s="3" t="s">
        <v>267</v>
      </c>
      <c r="C269" s="3" t="str">
        <f>IFERROR(__xludf.DUMMYFUNCTION("GOOGLETRANSLATE(B269,""id"",""en"")"),"['comment', 'Instagram', 'TTG', 'Network', 'Indihome', 'slow', 'column', 'comment', 'closed', 'comment', 'network', 'indihome', ' LEGE ',' Paying ',' expensive ']")</f>
        <v>['comment', 'Instagram', 'TTG', 'Network', 'Indihome', 'slow', 'column', 'comment', 'closed', 'comment', 'network', 'indihome', ' LEGE ',' Paying ',' expensive ']</v>
      </c>
      <c r="D269" s="3">
        <v>1.0</v>
      </c>
    </row>
    <row r="270" ht="15.75" customHeight="1">
      <c r="A270" s="1">
        <v>290.0</v>
      </c>
      <c r="B270" s="3" t="s">
        <v>268</v>
      </c>
      <c r="C270" s="3" t="str">
        <f>IFERROR(__xludf.DUMMYFUNCTION("GOOGLETRANSLATE(B270,""id"",""en"")"),"['Bill', 'expensive', 'network', 'bad', 'taii']")</f>
        <v>['Bill', 'expensive', 'network', 'bad', 'taii']</v>
      </c>
      <c r="D270" s="3">
        <v>1.0</v>
      </c>
    </row>
    <row r="271" ht="15.75" customHeight="1">
      <c r="A271" s="1">
        <v>292.0</v>
      </c>
      <c r="B271" s="3" t="s">
        <v>269</v>
      </c>
      <c r="C271" s="3" t="str">
        <f>IFERROR(__xludf.DUMMYFUNCTION("GOOGLETRANSLATE(B271,""id"",""en"")"),"['suggestion', 'tdak', 'maximum', 'forgot', 'lbih', 'application', 'before', 'renew', 'sped', 'features',' mmg ',' delete ',' KNPA ',' Unlimitid ',' Skapan ',' Trimakasih ', ""]")</f>
        <v>['suggestion', 'tdak', 'maximum', 'forgot', 'lbih', 'application', 'before', 'renew', 'sped', 'features',' mmg ',' delete ',' KNPA ',' Unlimitid ',' Skapan ',' Trimakasih ', "]</v>
      </c>
      <c r="D271" s="3">
        <v>1.0</v>
      </c>
    </row>
    <row r="272" ht="15.75" customHeight="1">
      <c r="A272" s="1">
        <v>293.0</v>
      </c>
      <c r="B272" s="3" t="s">
        <v>270</v>
      </c>
      <c r="C272" s="3" t="str">
        <f>IFERROR(__xludf.DUMMYFUNCTION("GOOGLETRANSLATE(B272,""id"",""en"")"),"['Aduhhh', 'gmn', 'sii', 'update', 'skrng', 'difficult', 'really', 'entered', 'it's better', 'kgk', 'ush', 'update', ' Password ',' Wait ',' Wait ',' Clock ',' Ribet ',' Try ',' Benerin ',' Difficult ',' Enter ',' Ribet ',' Simple ',' Simple ',' Update ' "&amp;", 'thanks']")</f>
        <v>['Aduhhh', 'gmn', 'sii', 'update', 'skrng', 'difficult', 'really', 'entered', 'it's better', 'kgk', 'ush', 'update', ' Password ',' Wait ',' Wait ',' Clock ',' Ribet ',' Try ',' Benerin ',' Difficult ',' Enter ',' Ribet ',' Simple ',' Simple ',' Update ' , 'thanks']</v>
      </c>
      <c r="D272" s="3">
        <v>1.0</v>
      </c>
    </row>
    <row r="273" ht="15.75" customHeight="1">
      <c r="A273" s="1">
        <v>294.0</v>
      </c>
      <c r="B273" s="3" t="s">
        <v>271</v>
      </c>
      <c r="C273" s="3" t="str">
        <f>IFERROR(__xludf.DUMMYFUNCTION("GOOGLETRANSLATE(B273,""id"",""en"")"),"['password', 'already', 'original', 'accepted']")</f>
        <v>['password', 'already', 'original', 'accepted']</v>
      </c>
      <c r="D273" s="3">
        <v>1.0</v>
      </c>
    </row>
    <row r="274" ht="15.75" customHeight="1">
      <c r="A274" s="1">
        <v>295.0</v>
      </c>
      <c r="B274" s="3" t="s">
        <v>272</v>
      </c>
      <c r="C274" s="3" t="str">
        <f>IFERROR(__xludf.DUMMYFUNCTION("GOOGLETRANSLATE(B274,""id"",""en"")"),"['App', 'Open', 'TPI', 'threaded', 'Slide', 'Lemot', 'Min', '']")</f>
        <v>['App', 'Open', 'TPI', 'threaded', 'Slide', 'Lemot', 'Min', '']</v>
      </c>
      <c r="D274" s="3">
        <v>1.0</v>
      </c>
    </row>
    <row r="275" ht="15.75" customHeight="1">
      <c r="A275" s="1">
        <v>296.0</v>
      </c>
      <c r="B275" s="3" t="s">
        <v>273</v>
      </c>
      <c r="C275" s="3" t="str">
        <f>IFERROR(__xludf.DUMMYFUNCTION("GOOGLETRANSLATE(B275,""id"",""en"")"),"['Homescreen', 'Minutes', 'Login', 'Failed', 'Pulaah', 'How', '']")</f>
        <v>['Homescreen', 'Minutes', 'Login', 'Failed', 'Pulaah', 'How', '']</v>
      </c>
      <c r="D275" s="3">
        <v>1.0</v>
      </c>
    </row>
    <row r="276" ht="15.75" customHeight="1">
      <c r="A276" s="1">
        <v>297.0</v>
      </c>
      <c r="B276" s="3" t="s">
        <v>274</v>
      </c>
      <c r="C276" s="3" t="str">
        <f>IFERROR(__xludf.DUMMYFUNCTION("GOOGLETRANSLATE(B276,""id"",""en"")"),"['version', 'newest', 'easy', 'user', 'friendly']")</f>
        <v>['version', 'newest', 'easy', 'user', 'friendly']</v>
      </c>
      <c r="D276" s="3">
        <v>5.0</v>
      </c>
    </row>
    <row r="277" ht="15.75" customHeight="1">
      <c r="A277" s="1">
        <v>298.0</v>
      </c>
      <c r="B277" s="3" t="s">
        <v>275</v>
      </c>
      <c r="C277" s="3" t="str">
        <f>IFERROR(__xludf.DUMMYFUNCTION("GOOGLETRANSLATE(B277,""id"",""en"")"),"['Phone', 'Speed', 'Mbps',' Prition ',' RB ',' TLP ',' Disconnect ',' Tlp ',' reset ',' Different ',' Mbps', 'Rb', ' Change ',' bisnet ',' ajah ']")</f>
        <v>['Phone', 'Speed', 'Mbps',' Prition ',' RB ',' TLP ',' Disconnect ',' Tlp ',' reset ',' Different ',' Mbps', 'Rb', ' Change ',' bisnet ',' ajah ']</v>
      </c>
      <c r="D277" s="3">
        <v>1.0</v>
      </c>
    </row>
    <row r="278" ht="15.75" customHeight="1">
      <c r="A278" s="1">
        <v>299.0</v>
      </c>
      <c r="B278" s="3" t="s">
        <v>276</v>
      </c>
      <c r="C278" s="3" t="str">
        <f>IFERROR(__xludf.DUMMYFUNCTION("GOOGLETRANSLATE(B278,""id"",""en"")"),"['help']")</f>
        <v>['help']</v>
      </c>
      <c r="D278" s="3">
        <v>1.0</v>
      </c>
    </row>
    <row r="279" ht="15.75" customHeight="1">
      <c r="A279" s="1">
        <v>300.0</v>
      </c>
      <c r="B279" s="3" t="s">
        <v>277</v>
      </c>
      <c r="C279" s="3" t="str">
        <f>IFERROR(__xludf.DUMMYFUNCTION("GOOGLETRANSLATE(B279,""id"",""en"")"),"['Download', 'Drakor', 'slow', 'kdang', 'Connect', 'late', 'pay', 'direct', 'wirs', 'fine', 'sorry', 'star']")</f>
        <v>['Download', 'Drakor', 'slow', 'kdang', 'Connect', 'late', 'pay', 'direct', 'wirs', 'fine', 'sorry', 'star']</v>
      </c>
      <c r="D279" s="3">
        <v>1.0</v>
      </c>
    </row>
    <row r="280" ht="15.75" customHeight="1">
      <c r="A280" s="1">
        <v>301.0</v>
      </c>
      <c r="B280" s="3" t="s">
        <v>278</v>
      </c>
      <c r="C280" s="3" t="str">
        <f>IFERROR(__xludf.DUMMYFUNCTION("GOOGLETRANSLATE(B280,""id"",""en"")"),"['User', 'Indihome', 'Tauu', 'yaa', 'subscription', 'tasty', 'Amannn']")</f>
        <v>['User', 'Indihome', 'Tauu', 'yaa', 'subscription', 'tasty', 'Amannn']</v>
      </c>
      <c r="D280" s="3">
        <v>5.0</v>
      </c>
    </row>
    <row r="281" ht="15.75" customHeight="1">
      <c r="A281" s="1">
        <v>302.0</v>
      </c>
      <c r="B281" s="3" t="s">
        <v>279</v>
      </c>
      <c r="C281" s="3" t="str">
        <f>IFERROR(__xludf.DUMMYFUNCTION("GOOGLETRANSLATE(B281,""id"",""en"")"),"['Cool', 'really', 'the application', 'ASED']")</f>
        <v>['Cool', 'really', 'the application', 'ASED']</v>
      </c>
      <c r="D281" s="3">
        <v>5.0</v>
      </c>
    </row>
    <row r="282" ht="15.75" customHeight="1">
      <c r="A282" s="1">
        <v>303.0</v>
      </c>
      <c r="B282" s="3" t="s">
        <v>280</v>
      </c>
      <c r="C282" s="3" t="str">
        <f>IFERROR(__xludf.DUMMYFUNCTION("GOOGLETRANSLATE(B282,""id"",""en"")"),"['service', 'garbage', 'already', 'call', 'call', 'center', 'already', 'report', 'office', 'already', 'report', 'application', ' Technicians', 'Dateng', 'told', 'Wait', 'Doang', 'Getting', 'Bajing', 'Rich', 'Waiting', 'Official', 'Dateng', 'All Day', 'Awa"&amp;"ited' ]")</f>
        <v>['service', 'garbage', 'already', 'call', 'call', 'center', 'already', 'report', 'office', 'already', 'report', 'application', ' Technicians', 'Dateng', 'told', 'Wait', 'Doang', 'Getting', 'Bajing', 'Rich', 'Waiting', 'Official', 'Dateng', 'All Day', 'Awaited' ]</v>
      </c>
      <c r="D282" s="3">
        <v>1.0</v>
      </c>
    </row>
    <row r="283" ht="15.75" customHeight="1">
      <c r="A283" s="1">
        <v>304.0</v>
      </c>
      <c r="B283" s="3" t="s">
        <v>281</v>
      </c>
      <c r="C283" s="3" t="str">
        <f>IFERROR(__xludf.DUMMYFUNCTION("GOOGLETRANSLATE(B283,""id"",""en"")"),"['easy', 'just', 'use', 'user', 'friendly', '']")</f>
        <v>['easy', 'just', 'use', 'user', 'friendly', '']</v>
      </c>
      <c r="D283" s="3">
        <v>5.0</v>
      </c>
    </row>
    <row r="284" ht="15.75" customHeight="1">
      <c r="A284" s="1">
        <v>305.0</v>
      </c>
      <c r="B284" s="3" t="s">
        <v>282</v>
      </c>
      <c r="C284" s="3" t="str">
        <f>IFERROR(__xludf.DUMMYFUNCTION("GOOGLETRANSLATE(B284,""id"",""en"")"),"['Application', 'Help']")</f>
        <v>['Application', 'Help']</v>
      </c>
      <c r="D284" s="3">
        <v>5.0</v>
      </c>
    </row>
    <row r="285" ht="15.75" customHeight="1">
      <c r="A285" s="1">
        <v>306.0</v>
      </c>
      <c r="B285" s="3" t="s">
        <v>283</v>
      </c>
      <c r="C285" s="3" t="str">
        <f>IFERROR(__xludf.DUMMYFUNCTION("GOOGLETRANSLATE(B285,""id"",""en"")"),"['Hadeh', 'WiFi', 'Connected', 'Network', 'Bener', 'Rin', 'PDHL', 'UDH', 'Report', 'Center', 'HRI']")</f>
        <v>['Hadeh', 'WiFi', 'Connected', 'Network', 'Bener', 'Rin', 'PDHL', 'UDH', 'Report', 'Center', 'HRI']</v>
      </c>
      <c r="D285" s="3">
        <v>1.0</v>
      </c>
    </row>
    <row r="286" ht="15.75" customHeight="1">
      <c r="A286" s="1">
        <v>307.0</v>
      </c>
      <c r="B286" s="3" t="s">
        <v>284</v>
      </c>
      <c r="C286" s="3" t="str">
        <f>IFERROR(__xludf.DUMMYFUNCTION("GOOGLETRANSLATE(B286,""id"",""en"")"),"['application', 'help', 'features', 'easy']")</f>
        <v>['application', 'help', 'features', 'easy']</v>
      </c>
      <c r="D286" s="3">
        <v>5.0</v>
      </c>
    </row>
    <row r="287" ht="15.75" customHeight="1">
      <c r="A287" s="1">
        <v>308.0</v>
      </c>
      <c r="B287" s="3" t="s">
        <v>5</v>
      </c>
      <c r="C287" s="3" t="str">
        <f>IFERROR(__xludf.DUMMYFUNCTION("GOOGLETRANSLATE(B287,""id"",""en"")"),"['', '']")</f>
        <v>['', '']</v>
      </c>
      <c r="D287" s="3">
        <v>3.0</v>
      </c>
    </row>
    <row r="288" ht="15.75" customHeight="1">
      <c r="A288" s="1">
        <v>309.0</v>
      </c>
      <c r="B288" s="3" t="s">
        <v>285</v>
      </c>
      <c r="C288" s="3" t="str">
        <f>IFERROR(__xludf.DUMMYFUNCTION("GOOGLETRANSLATE(B288,""id"",""en"")"),"['response', 'complaints',' network ',' application ',' sap ',' system ',' doang ',' soothing ',' fun ',' heart ',' slow ',' response ',' Stars', 'Looks',' ']")</f>
        <v>['response', 'complaints',' network ',' application ',' sap ',' system ',' doang ',' soothing ',' fun ',' heart ',' slow ',' response ',' Stars', 'Looks',' ']</v>
      </c>
      <c r="D288" s="3">
        <v>1.0</v>
      </c>
    </row>
    <row r="289" ht="15.75" customHeight="1">
      <c r="A289" s="1">
        <v>310.0</v>
      </c>
      <c r="B289" s="3" t="s">
        <v>286</v>
      </c>
      <c r="C289" s="3" t="str">
        <f>IFERROR(__xludf.DUMMYFUNCTION("GOOGLETRANSLATE(B289,""id"",""en"")"),"['good']")</f>
        <v>['good']</v>
      </c>
      <c r="D289" s="3">
        <v>5.0</v>
      </c>
    </row>
    <row r="290" ht="15.75" customHeight="1">
      <c r="A290" s="1">
        <v>311.0</v>
      </c>
      <c r="B290" s="3" t="s">
        <v>287</v>
      </c>
      <c r="C290" s="3" t="str">
        <f>IFERROR(__xludf.DUMMYFUNCTION("GOOGLETRANSLATE(B290,""id"",""en"")"),"['People', 'Installation', 'Action', 'GIMN', 'Area', 'Already', 'Install']")</f>
        <v>['People', 'Installation', 'Action', 'GIMN', 'Area', 'Already', 'Install']</v>
      </c>
      <c r="D290" s="3">
        <v>1.0</v>
      </c>
    </row>
    <row r="291" ht="15.75" customHeight="1">
      <c r="A291" s="1">
        <v>312.0</v>
      </c>
      <c r="B291" s="3" t="s">
        <v>288</v>
      </c>
      <c r="C291" s="3" t="str">
        <f>IFERROR(__xludf.DUMMYFUNCTION("GOOGLETRANSLATE(B291,""id"",""en"")"),"['Donwload', 'Bekali', 'Tens',' Times', 'Love', 'Enter', 'NMR', 'Customer', 'BLG', 'Tedaftar', 'System', 'Pay', ' Check ',' NMR ',' Customer ']")</f>
        <v>['Donwload', 'Bekali', 'Tens',' Times', 'Love', 'Enter', 'NMR', 'Customer', 'BLG', 'Tedaftar', 'System', 'Pay', ' Check ',' NMR ',' Customer ']</v>
      </c>
      <c r="D291" s="3">
        <v>1.0</v>
      </c>
    </row>
    <row r="292" ht="15.75" customHeight="1">
      <c r="A292" s="1">
        <v>313.0</v>
      </c>
      <c r="B292" s="3" t="s">
        <v>289</v>
      </c>
      <c r="C292" s="3" t="str">
        <f>IFERROR(__xludf.DUMMYFUNCTION("GOOGLETRANSLATE(B292,""id"",""en"")"),"['application', 'help', 'check', 'use', 'History', 'payment', ""]")</f>
        <v>['application', 'help', 'check', 'use', 'History', 'payment', "]</v>
      </c>
      <c r="D292" s="3">
        <v>5.0</v>
      </c>
    </row>
    <row r="293" ht="15.75" customHeight="1">
      <c r="A293" s="1">
        <v>314.0</v>
      </c>
      <c r="B293" s="3" t="s">
        <v>290</v>
      </c>
      <c r="C293" s="3" t="str">
        <f>IFERROR(__xludf.DUMMYFUNCTION("GOOGLETRANSLATE(B293,""id"",""en"")"),"['Quality', 'Speed', 'Indihome', 'home', 'according to', 'SpeedTest', 'Test', 'Speed', 'Internet', ""]")</f>
        <v>['Quality', 'Speed', 'Indihome', 'home', 'according to', 'SpeedTest', 'Test', 'Speed', 'Internet', "]</v>
      </c>
      <c r="D293" s="3">
        <v>3.0</v>
      </c>
    </row>
    <row r="294" ht="15.75" customHeight="1">
      <c r="A294" s="1">
        <v>315.0</v>
      </c>
      <c r="B294" s="3" t="s">
        <v>291</v>
      </c>
      <c r="C294" s="3" t="str">
        <f>IFERROR(__xludf.DUMMYFUNCTION("GOOGLETRANSLATE(B294,""id"",""en"")"),"['application', 'Indihome', 'usage', 'wifi', 'use', 'bills', 'mainly', 'indihome', 'best']")</f>
        <v>['application', 'Indihome', 'usage', 'wifi', 'use', 'bills', 'mainly', 'indihome', 'best']</v>
      </c>
      <c r="D294" s="3">
        <v>5.0</v>
      </c>
    </row>
    <row r="295" ht="15.75" customHeight="1">
      <c r="A295" s="1">
        <v>318.0</v>
      </c>
      <c r="B295" s="3" t="s">
        <v>292</v>
      </c>
      <c r="C295" s="3" t="str">
        <f>IFERROR(__xludf.DUMMYFUNCTION("GOOGLETRANSLATE(B295,""id"",""en"")"),"['Increase', 'Update', 'Latest', 'Confusing', 'Accustomed', 'Features', 'Used', 'Tetep', 'Enthusiasm']")</f>
        <v>['Increase', 'Update', 'Latest', 'Confusing', 'Accustomed', 'Features', 'Used', 'Tetep', 'Enthusiasm']</v>
      </c>
      <c r="D295" s="3">
        <v>5.0</v>
      </c>
    </row>
    <row r="296" ht="15.75" customHeight="1">
      <c r="A296" s="1">
        <v>320.0</v>
      </c>
      <c r="B296" s="3" t="s">
        <v>293</v>
      </c>
      <c r="C296" s="3" t="str">
        <f>IFERROR(__xludf.DUMMYFUNCTION("GOOGLETRANSLATE(B296,""id"",""en"")"),"['Please', 'repaired', 'The network', 'slow']")</f>
        <v>['Please', 'repaired', 'The network', 'slow']</v>
      </c>
      <c r="D296" s="3">
        <v>1.0</v>
      </c>
    </row>
    <row r="297" ht="15.75" customHeight="1">
      <c r="A297" s="1">
        <v>321.0</v>
      </c>
      <c r="B297" s="3" t="s">
        <v>294</v>
      </c>
      <c r="C297" s="3" t="str">
        <f>IFERROR(__xludf.DUMMYFUNCTION("GOOGLETRANSLATE(B297,""id"",""en"")"),"['informative', 'update', 'following', 'era', 'Add', 'promo', 'discont', 'cooperation', 'body', 'BUMN', ""]")</f>
        <v>['informative', 'update', 'following', 'era', 'Add', 'promo', 'discont', 'cooperation', 'body', 'BUMN', "]</v>
      </c>
      <c r="D297" s="3">
        <v>5.0</v>
      </c>
    </row>
    <row r="298" ht="15.75" customHeight="1">
      <c r="A298" s="1">
        <v>322.0</v>
      </c>
      <c r="B298" s="3" t="s">
        <v>295</v>
      </c>
      <c r="C298" s="3" t="str">
        <f>IFERROR(__xludf.DUMMYFUNCTION("GOOGLETRANSLATE(B298,""id"",""en"")"),"['application', 'myindihome', 'makes it easy', 'program', 'points', 'interesting']")</f>
        <v>['application', 'myindihome', 'makes it easy', 'program', 'points', 'interesting']</v>
      </c>
      <c r="D298" s="3">
        <v>4.0</v>
      </c>
    </row>
    <row r="299" ht="15.75" customHeight="1">
      <c r="A299" s="1">
        <v>323.0</v>
      </c>
      <c r="B299" s="3" t="s">
        <v>296</v>
      </c>
      <c r="C299" s="3" t="str">
        <f>IFERROR(__xludf.DUMMYFUNCTION("GOOGLETRANSLATE(B299,""id"",""en"")"),"['use', 'application', 'useful', 'level', 'quality', 'best', 'number', 'indihom', 'indonesia']")</f>
        <v>['use', 'application', 'useful', 'level', 'quality', 'best', 'number', 'indihom', 'indonesia']</v>
      </c>
      <c r="D299" s="3">
        <v>5.0</v>
      </c>
    </row>
    <row r="300" ht="15.75" customHeight="1">
      <c r="A300" s="1">
        <v>324.0</v>
      </c>
      <c r="B300" s="3" t="s">
        <v>297</v>
      </c>
      <c r="C300" s="3" t="str">
        <f>IFERROR(__xludf.DUMMYFUNCTION("GOOGLETRANSLATE(B300,""id"",""en"")"),"['The application', 'good']")</f>
        <v>['The application', 'good']</v>
      </c>
      <c r="D300" s="3">
        <v>5.0</v>
      </c>
    </row>
    <row r="301" ht="15.75" customHeight="1">
      <c r="A301" s="1">
        <v>325.0</v>
      </c>
      <c r="B301" s="3" t="s">
        <v>298</v>
      </c>
      <c r="C301" s="3" t="str">
        <f>IFERROR(__xludf.DUMMYFUNCTION("GOOGLETRANSLATE(B301,""id"",""en"")"),"['Application', 'Help', ""]")</f>
        <v>['Application', 'Help', "]</v>
      </c>
      <c r="D301" s="3">
        <v>5.0</v>
      </c>
    </row>
    <row r="302" ht="15.75" customHeight="1">
      <c r="A302" s="1">
        <v>326.0</v>
      </c>
      <c r="B302" s="3" t="s">
        <v>299</v>
      </c>
      <c r="C302" s="3" t="str">
        <f>IFERROR(__xludf.DUMMYFUNCTION("GOOGLETRANSLATE(B302,""id"",""en"")"),"['happy', 'Indihome', '']")</f>
        <v>['happy', 'Indihome', '']</v>
      </c>
      <c r="D302" s="3">
        <v>5.0</v>
      </c>
    </row>
    <row r="303" ht="15.75" customHeight="1">
      <c r="A303" s="1">
        <v>327.0</v>
      </c>
      <c r="B303" s="3" t="s">
        <v>300</v>
      </c>
      <c r="C303" s="3" t="str">
        <f>IFERROR(__xludf.DUMMYFUNCTION("GOOGLETRANSLATE(B303,""id"",""en"")"),"['Please', 'Increase', 'Service', 'Alhamdulillah', 'Berggann', 'Udh', 'Current']")</f>
        <v>['Please', 'Increase', 'Service', 'Alhamdulillah', 'Berggann', 'Udh', 'Current']</v>
      </c>
      <c r="D303" s="3">
        <v>5.0</v>
      </c>
    </row>
    <row r="304" ht="15.75" customHeight="1">
      <c r="A304" s="1">
        <v>328.0</v>
      </c>
      <c r="B304" s="3" t="s">
        <v>301</v>
      </c>
      <c r="C304" s="3" t="str">
        <f>IFERROR(__xludf.DUMMYFUNCTION("GOOGLETRANSLATE(B304,""id"",""en"")"),"['TLNG', 'repairs', 'wifi', 'home', 'knp', 'red', '']")</f>
        <v>['TLNG', 'repairs', 'wifi', 'home', 'knp', 'red', '']</v>
      </c>
      <c r="D304" s="3">
        <v>3.0</v>
      </c>
    </row>
    <row r="305" ht="15.75" customHeight="1">
      <c r="A305" s="1">
        <v>329.0</v>
      </c>
      <c r="B305" s="3" t="s">
        <v>302</v>
      </c>
      <c r="C305" s="3" t="str">
        <f>IFERROR(__xludf.DUMMYFUNCTION("GOOGLETRANSLATE(B305,""id"",""en"")"),"['Bismillah', 'balance', 'Linkaja']")</f>
        <v>['Bismillah', 'balance', 'Linkaja']</v>
      </c>
      <c r="D305" s="3">
        <v>5.0</v>
      </c>
    </row>
    <row r="306" ht="15.75" customHeight="1">
      <c r="A306" s="1">
        <v>330.0</v>
      </c>
      <c r="B306" s="3" t="s">
        <v>303</v>
      </c>
      <c r="C306" s="3" t="str">
        <f>IFERROR(__xludf.DUMMYFUNCTION("GOOGLETRANSLATE(B306,""id"",""en"")"),"['Useful', 'Thank you', 'Indihome']")</f>
        <v>['Useful', 'Thank you', 'Indihome']</v>
      </c>
      <c r="D306" s="3">
        <v>5.0</v>
      </c>
    </row>
    <row r="307" ht="15.75" customHeight="1">
      <c r="A307" s="1">
        <v>331.0</v>
      </c>
      <c r="B307" s="3" t="s">
        <v>304</v>
      </c>
      <c r="C307" s="3" t="str">
        <f>IFERROR(__xludf.DUMMYFUNCTION("GOOGLETRANSLATE(B307,""id"",""en"")"),"['Indihome', 'smooth', 'obstacles', 'served', 'officer', ""]")</f>
        <v>['Indihome', 'smooth', 'obstacles', 'served', 'officer', "]</v>
      </c>
      <c r="D307" s="3">
        <v>5.0</v>
      </c>
    </row>
    <row r="308" ht="15.75" customHeight="1">
      <c r="A308" s="1">
        <v>332.0</v>
      </c>
      <c r="B308" s="3" t="s">
        <v>305</v>
      </c>
      <c r="C308" s="3" t="str">
        <f>IFERROR(__xludf.DUMMYFUNCTION("GOOGLETRANSLATE(B308,""id"",""en"")"),"['ugly', 'really', 'service', 'high school', 'complaint', 'fast', 'handy', 'bayen', 'deposit', 'zom', 'sinya', 'change', ' red ',' report ',' Oberrertor ',' Masang ',' Diem ',' TLP ',' Center ',' Nyaa ',' hurried ',' run out ',' pulse ',' bell ',' talking"&amp;" ' , 'Disappointed', 'really', 'Jing', ""]")</f>
        <v>['ugly', 'really', 'service', 'high school', 'complaint', 'fast', 'handy', 'bayen', 'deposit', 'zom', 'sinya', 'change', ' red ',' report ',' Oberrertor ',' Masang ',' Diem ',' TLP ',' Center ',' Nyaa ',' hurried ',' run out ',' pulse ',' bell ',' talking ' , 'Disappointed', 'really', 'Jing', "]</v>
      </c>
      <c r="D308" s="3">
        <v>1.0</v>
      </c>
    </row>
    <row r="309" ht="15.75" customHeight="1">
      <c r="A309" s="1">
        <v>333.0</v>
      </c>
      <c r="B309" s="3" t="s">
        <v>306</v>
      </c>
      <c r="C309" s="3" t="str">
        <f>IFERROR(__xludf.DUMMYFUNCTION("GOOGLETRANSLATE(B309,""id"",""en"")"),"['application', 'help', 'check', 'use', 'internet', 'monthly', 'update', 'package', 'latest', '']")</f>
        <v>['application', 'help', 'check', 'use', 'internet', 'monthly', 'update', 'package', 'latest', '']</v>
      </c>
      <c r="D309" s="3">
        <v>5.0</v>
      </c>
    </row>
    <row r="310" ht="15.75" customHeight="1">
      <c r="A310" s="1">
        <v>334.0</v>
      </c>
      <c r="B310" s="3" t="s">
        <v>307</v>
      </c>
      <c r="C310" s="3" t="str">
        <f>IFERROR(__xludf.DUMMYFUNCTION("GOOGLETRANSLATE(B310,""id"",""en"")"),"['Alhamdulillah', '']")</f>
        <v>['Alhamdulillah', '']</v>
      </c>
      <c r="D310" s="3">
        <v>5.0</v>
      </c>
    </row>
    <row r="311" ht="15.75" customHeight="1">
      <c r="A311" s="1">
        <v>335.0</v>
      </c>
      <c r="B311" s="3" t="s">
        <v>308</v>
      </c>
      <c r="C311" s="3" t="str">
        <f>IFERROR(__xludf.DUMMYFUNCTION("GOOGLETRANSLATE(B311,""id"",""en"")"),"['Update', 'version', 'Latest', 'Application', 'Complete', 'Need', 'Application', 'Version', 'Latest', 'Smooth', 'Fast', 'Mantap']")</f>
        <v>['Update', 'version', 'Latest', 'Application', 'Complete', 'Need', 'Application', 'Version', 'Latest', 'Smooth', 'Fast', 'Mantap']</v>
      </c>
      <c r="D311" s="3">
        <v>5.0</v>
      </c>
    </row>
    <row r="312" ht="15.75" customHeight="1">
      <c r="A312" s="1">
        <v>336.0</v>
      </c>
      <c r="B312" s="3" t="s">
        <v>309</v>
      </c>
      <c r="C312" s="3" t="str">
        <f>IFERROR(__xludf.DUMMYFUNCTION("GOOGLETRANSLATE(B312,""id"",""en"")"),"['Alhamdulillah', 'Helpful', 'Indihome', 'at home', 'buy', 'quota', ""]")</f>
        <v>['Alhamdulillah', 'Helpful', 'Indihome', 'at home', 'buy', 'quota', "]</v>
      </c>
      <c r="D312" s="3">
        <v>5.0</v>
      </c>
    </row>
    <row r="313" ht="15.75" customHeight="1">
      <c r="A313" s="1">
        <v>337.0</v>
      </c>
      <c r="B313" s="3" t="s">
        <v>310</v>
      </c>
      <c r="C313" s="3" t="str">
        <f>IFERROR(__xludf.DUMMYFUNCTION("GOOGLETRANSLATE(B313,""id"",""en"")"),"['paraaaaah']")</f>
        <v>['paraaaaah']</v>
      </c>
      <c r="D313" s="3">
        <v>1.0</v>
      </c>
    </row>
    <row r="314" ht="15.75" customHeight="1">
      <c r="A314" s="1">
        <v>338.0</v>
      </c>
      <c r="B314" s="3" t="s">
        <v>311</v>
      </c>
      <c r="C314" s="3" t="str">
        <f>IFERROR(__xludf.DUMMYFUNCTION("GOOGLETRANSLATE(B314,""id"",""en"")"),"['', 'Useful', 'Indihome', 'Lemottt', 'play', 'Ngeerah', 'Indihome']")</f>
        <v>['', 'Useful', 'Indihome', 'Lemottt', 'play', 'Ngeerah', 'Indihome']</v>
      </c>
      <c r="D314" s="3">
        <v>2.0</v>
      </c>
    </row>
    <row r="315" ht="15.75" customHeight="1">
      <c r="A315" s="1">
        <v>339.0</v>
      </c>
      <c r="B315" s="3" t="s">
        <v>312</v>
      </c>
      <c r="C315" s="3" t="str">
        <f>IFERROR(__xludf.DUMMYFUNCTION("GOOGLETRANSLATE(B315,""id"",""en"")"),"['Gabisa', 'Login', 'number', 'brnar']")</f>
        <v>['Gabisa', 'Login', 'number', 'brnar']</v>
      </c>
      <c r="D315" s="3">
        <v>1.0</v>
      </c>
    </row>
    <row r="316" ht="15.75" customHeight="1">
      <c r="A316" s="1">
        <v>340.0</v>
      </c>
      <c r="B316" s="3" t="s">
        <v>313</v>
      </c>
      <c r="C316" s="3" t="str">
        <f>IFERROR(__xludf.DUMMYFUNCTION("GOOGLETRANSLATE(B316,""id"",""en"")"),"['Lemotttttt']")</f>
        <v>['Lemotttttt']</v>
      </c>
      <c r="D316" s="3">
        <v>1.0</v>
      </c>
    </row>
    <row r="317" ht="15.75" customHeight="1">
      <c r="A317" s="1">
        <v>341.0</v>
      </c>
      <c r="B317" s="3" t="s">
        <v>314</v>
      </c>
      <c r="C317" s="3" t="str">
        <f>IFERROR(__xludf.DUMMYFUNCTION("GOOGLETRANSLATE(B317,""id"",""en"")"),"['Bkin', 'Application', 'Masi', 'Belom', 'Old', 'Forgiveness', 'Company', 'Class', 'Telkom', 'Dilapidated', 'System', ""]")</f>
        <v>['Bkin', 'Application', 'Masi', 'Belom', 'Old', 'Forgiveness', 'Company', 'Class', 'Telkom', 'Dilapidated', 'System', "]</v>
      </c>
      <c r="D317" s="3">
        <v>1.0</v>
      </c>
    </row>
    <row r="318" ht="15.75" customHeight="1">
      <c r="A318" s="1">
        <v>342.0</v>
      </c>
      <c r="B318" s="3" t="s">
        <v>315</v>
      </c>
      <c r="C318" s="3" t="str">
        <f>IFERROR(__xludf.DUMMYFUNCTION("GOOGLETRANSLATE(B318,""id"",""en"")"),"['Network', 'Indihome', 'Region', 'ugly', 'used', 'internet', 'improvement', 'already', 'finished', 'repair', 'what', 'fast', ' Fix ',' Leet ',' Keneki ',' ugly ',' compensation ',' ']")</f>
        <v>['Network', 'Indihome', 'Region', 'ugly', 'used', 'internet', 'improvement', 'already', 'finished', 'repair', 'what', 'fast', ' Fix ',' Leet ',' Keneki ',' ugly ',' compensation ',' ']</v>
      </c>
      <c r="D318" s="3">
        <v>1.0</v>
      </c>
    </row>
    <row r="319" ht="15.75" customHeight="1">
      <c r="A319" s="1">
        <v>343.0</v>
      </c>
      <c r="B319" s="3" t="s">
        <v>316</v>
      </c>
      <c r="C319" s="3" t="str">
        <f>IFERROR(__xludf.DUMMYFUNCTION("GOOGLETRANSLATE(B319,""id"",""en"")"),"['Indihome', 'steady']")</f>
        <v>['Indihome', 'steady']</v>
      </c>
      <c r="D319" s="3">
        <v>5.0</v>
      </c>
    </row>
    <row r="320" ht="15.75" customHeight="1">
      <c r="A320" s="1">
        <v>344.0</v>
      </c>
      <c r="B320" s="3" t="s">
        <v>317</v>
      </c>
      <c r="C320" s="3" t="str">
        <f>IFERROR(__xludf.DUMMYFUNCTION("GOOGLETRANSLATE(B320,""id"",""en"")"),"['Telkomsel', 'My Network', 'Indihome', 'Wifiku', 'The application', 'UDH', 'Good', 'UDH', 'Login', 'Biometric', ""]")</f>
        <v>['Telkomsel', 'My Network', 'Indihome', 'Wifiku', 'The application', 'UDH', 'Good', 'UDH', 'Login', 'Biometric', "]</v>
      </c>
      <c r="D320" s="3">
        <v>5.0</v>
      </c>
    </row>
    <row r="321" ht="15.75" customHeight="1">
      <c r="A321" s="1">
        <v>345.0</v>
      </c>
      <c r="B321" s="3" t="s">
        <v>318</v>
      </c>
      <c r="C321" s="3" t="str">
        <f>IFERROR(__xludf.DUMMYFUNCTION("GOOGLETRANSLATE(B321,""id"",""en"")"),"['disorder', 'terooosss']")</f>
        <v>['disorder', 'terooosss']</v>
      </c>
      <c r="D321" s="3">
        <v>1.0</v>
      </c>
    </row>
    <row r="322" ht="15.75" customHeight="1">
      <c r="A322" s="1">
        <v>346.0</v>
      </c>
      <c r="B322" s="3" t="s">
        <v>319</v>
      </c>
      <c r="C322" s="3" t="str">
        <f>IFERROR(__xludf.DUMMYFUNCTION("GOOGLETRANSLATE(B322,""id"",""en"")"),"['Application', 'Help']")</f>
        <v>['Application', 'Help']</v>
      </c>
      <c r="D322" s="3">
        <v>5.0</v>
      </c>
    </row>
    <row r="323" ht="15.75" customHeight="1">
      <c r="A323" s="1">
        <v>347.0</v>
      </c>
      <c r="B323" s="3" t="s">
        <v>320</v>
      </c>
      <c r="C323" s="3" t="str">
        <f>IFERROR(__xludf.DUMMYFUNCTION("GOOGLETRANSLATE(B323,""id"",""en"")"),"['network', 'super', 'slow', 'upgrade', 'Mbps',' slow ',' wearer ',' orng ',' pairs', 'indihome', 'mending', 'think', ' Thanks', 'Deh', 'The network', 'Super', 'slow', ""]")</f>
        <v>['network', 'super', 'slow', 'upgrade', 'Mbps',' slow ',' wearer ',' orng ',' pairs', 'indihome', 'mending', 'think', ' Thanks', 'Deh', 'The network', 'Super', 'slow', "]</v>
      </c>
      <c r="D323" s="3">
        <v>1.0</v>
      </c>
    </row>
    <row r="324" ht="15.75" customHeight="1">
      <c r="A324" s="1">
        <v>348.0</v>
      </c>
      <c r="B324" s="3" t="s">
        <v>321</v>
      </c>
      <c r="C324" s="3" t="str">
        <f>IFERROR(__xludf.DUMMYFUNCTION("GOOGLETRANSLATE(B324,""id"",""en"")"),"['Cool', 'really', 'tuker', 'coin', '']")</f>
        <v>['Cool', 'really', 'tuker', 'coin', '']</v>
      </c>
      <c r="D324" s="3">
        <v>5.0</v>
      </c>
    </row>
    <row r="325" ht="15.75" customHeight="1">
      <c r="A325" s="1">
        <v>349.0</v>
      </c>
      <c r="B325" s="3" t="s">
        <v>322</v>
      </c>
      <c r="C325" s="3" t="str">
        <f>IFERROR(__xludf.DUMMYFUNCTION("GOOGLETRANSLATE(B325,""id"",""en"")"),"['Please', 'repaired', 'Network', 'Area', 'Gresik', 'City', 'Javanese', 'East', 'WiFi', 'Trouble']")</f>
        <v>['Please', 'repaired', 'Network', 'Area', 'Gresik', 'City', 'Javanese', 'East', 'WiFi', 'Trouble']</v>
      </c>
      <c r="D325" s="3">
        <v>1.0</v>
      </c>
    </row>
    <row r="326" ht="15.75" customHeight="1">
      <c r="A326" s="1">
        <v>351.0</v>
      </c>
      <c r="B326" s="3" t="s">
        <v>323</v>
      </c>
      <c r="C326" s="3" t="str">
        <f>IFERROR(__xludf.DUMMYFUNCTION("GOOGLETRANSLATE(B326,""id"",""en"")"),"['signal', 'bad', 'kek']")</f>
        <v>['signal', 'bad', 'kek']</v>
      </c>
      <c r="D326" s="3">
        <v>1.0</v>
      </c>
    </row>
    <row r="327" ht="15.75" customHeight="1">
      <c r="A327" s="1">
        <v>352.0</v>
      </c>
      <c r="B327" s="3" t="s">
        <v>324</v>
      </c>
      <c r="C327" s="3" t="str">
        <f>IFERROR(__xludf.DUMMYFUNCTION("GOOGLETRANSLATE(B327,""id"",""en"")"),"['The application', 'Useful']")</f>
        <v>['The application', 'Useful']</v>
      </c>
      <c r="D327" s="3">
        <v>5.0</v>
      </c>
    </row>
    <row r="328" ht="15.75" customHeight="1">
      <c r="A328" s="1">
        <v>353.0</v>
      </c>
      <c r="B328" s="3" t="s">
        <v>325</v>
      </c>
      <c r="C328" s="3" t="str">
        <f>IFERROR(__xludf.DUMMYFUNCTION("GOOGLETRANSLATE(B328,""id"",""en"")"),"['Internet', 'LEG']")</f>
        <v>['Internet', 'LEG']</v>
      </c>
      <c r="D328" s="3">
        <v>1.0</v>
      </c>
    </row>
    <row r="329" ht="15.75" customHeight="1">
      <c r="A329" s="1">
        <v>354.0</v>
      </c>
      <c r="B329" s="3" t="s">
        <v>326</v>
      </c>
      <c r="C329" s="3" t="str">
        <f>IFERROR(__xludf.DUMMYFUNCTION("GOOGLETRANSLATE(B329,""id"",""en"")"),"['Application', 'good', 'help']")</f>
        <v>['Application', 'good', 'help']</v>
      </c>
      <c r="D329" s="3">
        <v>5.0</v>
      </c>
    </row>
    <row r="330" ht="15.75" customHeight="1">
      <c r="A330" s="1">
        <v>355.0</v>
      </c>
      <c r="B330" s="3" t="s">
        <v>327</v>
      </c>
      <c r="C330" s="3" t="str">
        <f>IFERROR(__xludf.DUMMYFUNCTION("GOOGLETRANSLATE(B330,""id"",""en"")"),"['Steady', 'Soul', 'Feature', 'Fingerprint']")</f>
        <v>['Steady', 'Soul', 'Feature', 'Fingerprint']</v>
      </c>
      <c r="D330" s="3">
        <v>5.0</v>
      </c>
    </row>
    <row r="331" ht="15.75" customHeight="1">
      <c r="A331" s="1">
        <v>356.0</v>
      </c>
      <c r="B331" s="3" t="s">
        <v>328</v>
      </c>
      <c r="C331" s="3" t="str">
        <f>IFERROR(__xludf.DUMMYFUNCTION("GOOGLETRANSLATE(B331,""id"",""en"")"),"['service', 'internet', 'ugly', 'sufah', 'bored', 'kompalin', 'waiting', 'provider', 'entry', 'pekanbaru', 'auto', 'stop', ' subscribe']")</f>
        <v>['service', 'internet', 'ugly', 'sufah', 'bored', 'kompalin', 'waiting', 'provider', 'entry', 'pekanbaru', 'auto', 'stop', ' subscribe']</v>
      </c>
      <c r="D331" s="3">
        <v>1.0</v>
      </c>
    </row>
    <row r="332" ht="15.75" customHeight="1">
      <c r="A332" s="1">
        <v>357.0</v>
      </c>
      <c r="B332" s="3" t="s">
        <v>329</v>
      </c>
      <c r="C332" s="3" t="str">
        <f>IFERROR(__xludf.DUMMYFUNCTION("GOOGLETRANSLATE(B332,""id"",""en"")"),"['Help', 'Internet', 'Palagi', 'Busy', 'Watch', 'Event', 'Yesterday', 'See', 'The', 'Demand', ""]")</f>
        <v>['Help', 'Internet', 'Palagi', 'Busy', 'Watch', 'Event', 'Yesterday', 'See', 'The', 'Demand', "]</v>
      </c>
      <c r="D332" s="3">
        <v>5.0</v>
      </c>
    </row>
    <row r="333" ht="15.75" customHeight="1">
      <c r="A333" s="1">
        <v>358.0</v>
      </c>
      <c r="B333" s="3" t="s">
        <v>330</v>
      </c>
      <c r="C333" s="3" t="str">
        <f>IFERROR(__xludf.DUMMYFUNCTION("GOOGLETRANSLATE(B333,""id"",""en"")"),"['Application', 'response', 'gabisa', 'TLP', 'suggestion', 'no', 'reply']")</f>
        <v>['Application', 'response', 'gabisa', 'TLP', 'suggestion', 'no', 'reply']</v>
      </c>
      <c r="D333" s="3">
        <v>1.0</v>
      </c>
    </row>
    <row r="334" ht="15.75" customHeight="1">
      <c r="A334" s="1">
        <v>359.0</v>
      </c>
      <c r="B334" s="3" t="s">
        <v>331</v>
      </c>
      <c r="C334" s="3" t="str">
        <f>IFERROR(__xludf.DUMMYFUNCTION("GOOGLETRANSLATE(B334,""id"",""en"")"),"['Entering', 'Customer', 'Myindihome', '']")</f>
        <v>['Entering', 'Customer', 'Myindihome', '']</v>
      </c>
      <c r="D334" s="3">
        <v>3.0</v>
      </c>
    </row>
    <row r="335" ht="15.75" customHeight="1">
      <c r="A335" s="1">
        <v>360.0</v>
      </c>
      <c r="B335" s="3" t="s">
        <v>332</v>
      </c>
      <c r="C335" s="3" t="str">
        <f>IFERROR(__xludf.DUMMYFUNCTION("GOOGLETRANSLATE(B335,""id"",""en"")"),"['complaint', 'complicated', 'really', 'Live', 'chat', 'upload', 'file', 'etc.', 'pulse', 'abis',' tens', 'thousand', ' Calls', 'bullak']")</f>
        <v>['complaint', 'complicated', 'really', 'Live', 'chat', 'upload', 'file', 'etc.', 'pulse', 'abis',' tens', 'thousand', ' Calls', 'bullak']</v>
      </c>
      <c r="D335" s="3">
        <v>1.0</v>
      </c>
    </row>
    <row r="336" ht="15.75" customHeight="1">
      <c r="A336" s="1">
        <v>361.0</v>
      </c>
      <c r="B336" s="3" t="s">
        <v>333</v>
      </c>
      <c r="C336" s="3" t="str">
        <f>IFERROR(__xludf.DUMMYFUNCTION("GOOGLETRANSLATE(B336,""id"",""en"")"),"['', 'Difficult', 'accessed']")</f>
        <v>['', 'Difficult', 'accessed']</v>
      </c>
      <c r="D336" s="3">
        <v>1.0</v>
      </c>
    </row>
    <row r="337" ht="15.75" customHeight="1">
      <c r="A337" s="1">
        <v>362.0</v>
      </c>
      <c r="B337" s="3" t="s">
        <v>334</v>
      </c>
      <c r="C337" s="3" t="str">
        <f>IFERROR(__xludf.DUMMYFUNCTION("GOOGLETRANSLATE(B337,""id"",""en"")"),"['Myindihome', 'easy', 'update', 'address', 'move', 'address', 'indihome', 'at home', 'myindihome', '']")</f>
        <v>['Myindihome', 'easy', 'update', 'address', 'move', 'address', 'indihome', 'at home', 'myindihome', '']</v>
      </c>
      <c r="D337" s="3">
        <v>5.0</v>
      </c>
    </row>
    <row r="338" ht="15.75" customHeight="1">
      <c r="A338" s="1">
        <v>363.0</v>
      </c>
      <c r="B338" s="3" t="s">
        <v>335</v>
      </c>
      <c r="C338" s="3" t="str">
        <f>IFERROR(__xludf.DUMMYFUNCTION("GOOGLETRANSLATE(B338,""id"",""en"")"),"['Good', 'fun']")</f>
        <v>['Good', 'fun']</v>
      </c>
      <c r="D338" s="3">
        <v>5.0</v>
      </c>
    </row>
    <row r="339" ht="15.75" customHeight="1">
      <c r="A339" s="1">
        <v>364.0</v>
      </c>
      <c r="B339" s="3" t="s">
        <v>336</v>
      </c>
      <c r="C339" s="3" t="str">
        <f>IFERROR(__xludf.DUMMYFUNCTION("GOOGLETRANSLATE(B339,""id"",""en"")"),"['Help', 'connection', 'network']")</f>
        <v>['Help', 'connection', 'network']</v>
      </c>
      <c r="D339" s="3">
        <v>5.0</v>
      </c>
    </row>
    <row r="340" ht="15.75" customHeight="1">
      <c r="A340" s="1">
        <v>365.0</v>
      </c>
      <c r="B340" s="3" t="s">
        <v>337</v>
      </c>
      <c r="C340" s="3" t="str">
        <f>IFERROR(__xludf.DUMMYFUNCTION("GOOGLETRANSLATE(B340,""id"",""en"")"),"['pay', 'bill', 'indi', 'home', 'according to', 'info', 'tel', 'pay', 'pay', 'msih', 'block', 'internet', ' Please ',' Respond ',' Segerah ',' Thank ',' Love ',' ']")</f>
        <v>['pay', 'bill', 'indi', 'home', 'according to', 'info', 'tel', 'pay', 'pay', 'msih', 'block', 'internet', ' Please ',' Respond ',' Segerah ',' Thank ',' Love ',' ']</v>
      </c>
      <c r="D340" s="3">
        <v>2.0</v>
      </c>
    </row>
    <row r="341" ht="15.75" customHeight="1">
      <c r="A341" s="1">
        <v>366.0</v>
      </c>
      <c r="B341" s="3" t="s">
        <v>338</v>
      </c>
      <c r="C341" s="3" t="str">
        <f>IFERROR(__xludf.DUMMYFUNCTION("GOOGLETRANSLATE(B341,""id"",""en"")"),"['Useless', 'Come', 'You', 'CAN', 'TRY', 'YOURSELF', 'Need', 'Explanation', 'From', 'User']")</f>
        <v>['Useless', 'Come', 'You', 'CAN', 'TRY', 'YOURSELF', 'Need', 'Explanation', 'From', 'User']</v>
      </c>
      <c r="D341" s="3">
        <v>1.0</v>
      </c>
    </row>
    <row r="342" ht="15.75" customHeight="1">
      <c r="A342" s="1">
        <v>367.0</v>
      </c>
      <c r="B342" s="3" t="s">
        <v>339</v>
      </c>
      <c r="C342" s="3" t="str">
        <f>IFERROR(__xludf.DUMMYFUNCTION("GOOGLETRANSLATE(B342,""id"",""en"")"),"['Severe', 'Bener', 'Bener', 'Severe', 'A Week', 'Network', 'WiFi', 'Indihome', 'Leet', 'Lemot', 'Slow', 'Indihome', ' ']")</f>
        <v>['Severe', 'Bener', 'Bener', 'Severe', 'A Week', 'Network', 'WiFi', 'Indihome', 'Leet', 'Lemot', 'Slow', 'Indihome', ' ']</v>
      </c>
      <c r="D342" s="3">
        <v>5.0</v>
      </c>
    </row>
    <row r="343" ht="15.75" customHeight="1">
      <c r="A343" s="1">
        <v>368.0</v>
      </c>
      <c r="B343" s="3" t="s">
        <v>340</v>
      </c>
      <c r="C343" s="3" t="str">
        <f>IFERROR(__xludf.DUMMYFUNCTION("GOOGLETRANSLATE(B343,""id"",""en"")"),"['Tide', 'technicians', 'mbulet', 'bad', 'service']")</f>
        <v>['Tide', 'technicians', 'mbulet', 'bad', 'service']</v>
      </c>
      <c r="D343" s="3">
        <v>2.0</v>
      </c>
    </row>
    <row r="344" ht="15.75" customHeight="1">
      <c r="A344" s="1">
        <v>369.0</v>
      </c>
      <c r="B344" s="3" t="s">
        <v>341</v>
      </c>
      <c r="C344" s="3" t="str">
        <f>IFERROR(__xludf.DUMMYFUNCTION("GOOGLETRANSLATE(B344,""id"",""en"")"),"['DLU', 'Disruption', 'written', 'Improved', 'Service', 'Moor', 'Memarah', ""]")</f>
        <v>['DLU', 'Disruption', 'written', 'Improved', 'Service', 'Moor', 'Memarah', "]</v>
      </c>
      <c r="D344" s="3">
        <v>1.0</v>
      </c>
    </row>
    <row r="345" ht="15.75" customHeight="1">
      <c r="A345" s="1">
        <v>370.0</v>
      </c>
      <c r="B345" s="3" t="s">
        <v>342</v>
      </c>
      <c r="C345" s="3" t="str">
        <f>IFERROR(__xludf.DUMMYFUNCTION("GOOGLETRANSLATE(B345,""id"",""en"")"),"['Bagus', '']")</f>
        <v>['Bagus', '']</v>
      </c>
      <c r="D345" s="3">
        <v>5.0</v>
      </c>
    </row>
    <row r="346" ht="15.75" customHeight="1">
      <c r="A346" s="1">
        <v>371.0</v>
      </c>
      <c r="B346" s="3" t="s">
        <v>343</v>
      </c>
      <c r="C346" s="3" t="str">
        <f>IFERROR(__xludf.DUMMYFUNCTION("GOOGLETRANSLATE(B346,""id"",""en"")"),"['The application', 'slow']")</f>
        <v>['The application', 'slow']</v>
      </c>
      <c r="D346" s="3">
        <v>1.0</v>
      </c>
    </row>
    <row r="347" ht="15.75" customHeight="1">
      <c r="A347" s="1">
        <v>372.0</v>
      </c>
      <c r="B347" s="3" t="s">
        <v>344</v>
      </c>
      <c r="C347" s="3" t="str">
        <f>IFERROR(__xludf.DUMMYFUNCTION("GOOGLETRANSLATE(B347,""id"",""en"")"),"['slow', 'pol', 'lnggagan', 'Mbps', 'run', 'conch', 'poison', ""]")</f>
        <v>['slow', 'pol', 'lnggagan', 'Mbps', 'run', 'conch', 'poison', "]</v>
      </c>
      <c r="D347" s="3">
        <v>1.0</v>
      </c>
    </row>
    <row r="348" ht="15.75" customHeight="1">
      <c r="A348" s="1">
        <v>373.0</v>
      </c>
      <c r="B348" s="3" t="s">
        <v>345</v>
      </c>
      <c r="C348" s="3" t="str">
        <f>IFERROR(__xludf.DUMMYFUNCTION("GOOGLETRANSLATE(B348,""id"",""en"")"),"['Forgot', 'Sheet', 'Enter', 'Crame', '']")</f>
        <v>['Forgot', 'Sheet', 'Enter', 'Crame', '']</v>
      </c>
      <c r="D348" s="3">
        <v>3.0</v>
      </c>
    </row>
    <row r="349" ht="15.75" customHeight="1">
      <c r="A349" s="1">
        <v>374.0</v>
      </c>
      <c r="B349" s="3" t="s">
        <v>346</v>
      </c>
      <c r="C349" s="3" t="str">
        <f>IFERROR(__xludf.DUMMYFUNCTION("GOOGLETRANSLATE(B349,""id"",""en"")"),"['Register', 'Login']")</f>
        <v>['Register', 'Login']</v>
      </c>
      <c r="D349" s="3">
        <v>2.0</v>
      </c>
    </row>
    <row r="350" ht="15.75" customHeight="1">
      <c r="A350" s="1">
        <v>375.0</v>
      </c>
      <c r="B350" s="3" t="s">
        <v>347</v>
      </c>
      <c r="C350" s="3" t="str">
        <f>IFERROR(__xludf.DUMMYFUNCTION("GOOGLETRANSLATE(B350,""id"",""en"")"),"['Pay', 'like', 'slow', 'network', 'free']")</f>
        <v>['Pay', 'like', 'slow', 'network', 'free']</v>
      </c>
      <c r="D350" s="3">
        <v>1.0</v>
      </c>
    </row>
    <row r="351" ht="15.75" customHeight="1">
      <c r="A351" s="1">
        <v>376.0</v>
      </c>
      <c r="B351" s="3" t="s">
        <v>348</v>
      </c>
      <c r="C351" s="3" t="str">
        <f>IFERROR(__xludf.DUMMYFUNCTION("GOOGLETRANSLATE(B351,""id"",""en"")"),"['Pay', 'Disruption', 'already', 'Tempo', 'Disconnect', 'Internet', 'Enter', 'Word', 'Thinking']")</f>
        <v>['Pay', 'Disruption', 'already', 'Tempo', 'Disconnect', 'Internet', 'Enter', 'Word', 'Thinking']</v>
      </c>
      <c r="D351" s="3">
        <v>1.0</v>
      </c>
    </row>
    <row r="352" ht="15.75" customHeight="1">
      <c r="A352" s="1">
        <v>377.0</v>
      </c>
      <c r="B352" s="3" t="s">
        <v>349</v>
      </c>
      <c r="C352" s="3" t="str">
        <f>IFERROR(__xludf.DUMMYFUNCTION("GOOGLETRANSLATE(B352,""id"",""en"")"),"['Enter', 'Login', 'number', 'Indihome']")</f>
        <v>['Enter', 'Login', 'number', 'Indihome']</v>
      </c>
      <c r="D352" s="3">
        <v>3.0</v>
      </c>
    </row>
    <row r="353" ht="15.75" customHeight="1">
      <c r="A353" s="1">
        <v>378.0</v>
      </c>
      <c r="B353" s="3" t="s">
        <v>350</v>
      </c>
      <c r="C353" s="3" t="str">
        <f>IFERROR(__xludf.DUMMYFUNCTION("GOOGLETRANSLATE(B353,""id"",""en"")"),"['Mendelek', 'Mulu']")</f>
        <v>['Mendelek', 'Mulu']</v>
      </c>
      <c r="D353" s="3">
        <v>1.0</v>
      </c>
    </row>
    <row r="354" ht="15.75" customHeight="1">
      <c r="A354" s="1">
        <v>379.0</v>
      </c>
      <c r="B354" s="3" t="s">
        <v>351</v>
      </c>
      <c r="C354" s="3" t="str">
        <f>IFERROR(__xludf.DUMMYFUNCTION("GOOGLETRANSLATE(B354,""id"",""en"")"),"['already', 'paid', 'error', 'gajelas', 'indigob']")</f>
        <v>['already', 'paid', 'error', 'gajelas', 'indigob']</v>
      </c>
      <c r="D354" s="3">
        <v>1.0</v>
      </c>
    </row>
    <row r="355" ht="15.75" customHeight="1">
      <c r="A355" s="1">
        <v>380.0</v>
      </c>
      <c r="B355" s="3" t="s">
        <v>352</v>
      </c>
      <c r="C355" s="3" t="str">
        <f>IFERROR(__xludf.DUMMYFUNCTION("GOOGLETRANSLATE(B355,""id"",""en"")"),"['WiFi', 'Best', 'Main', 'Game', 'Sampe', 'Until', 'Pensi', ""]")</f>
        <v>['WiFi', 'Best', 'Main', 'Game', 'Sampe', 'Until', 'Pensi', "]</v>
      </c>
      <c r="D355" s="3">
        <v>1.0</v>
      </c>
    </row>
    <row r="356" ht="15.75" customHeight="1">
      <c r="A356" s="1">
        <v>381.0</v>
      </c>
      <c r="B356" s="3" t="s">
        <v>353</v>
      </c>
      <c r="C356" s="3" t="str">
        <f>IFERROR(__xludf.DUMMYFUNCTION("GOOGLETRANSLATE(B356,""id"",""en"")"),"['Indihome', 'paraah', 'network', 'problematic', 'problematic', 'thinking', 'bills',' action ',' slow ',' network ',' zero ',' Error ',' Pay ',' Dlm ',' Indihome ', ""]")</f>
        <v>['Indihome', 'paraah', 'network', 'problematic', 'problematic', 'thinking', 'bills',' action ',' slow ',' network ',' zero ',' Error ',' Pay ',' Dlm ',' Indihome ', "]</v>
      </c>
      <c r="D356" s="3">
        <v>1.0</v>
      </c>
    </row>
    <row r="357" ht="15.75" customHeight="1">
      <c r="A357" s="1">
        <v>382.0</v>
      </c>
      <c r="B357" s="3" t="s">
        <v>354</v>
      </c>
      <c r="C357" s="3" t="str">
        <f>IFERROR(__xludf.DUMMYFUNCTION("GOOGLETRANSLATE(B357,""id"",""en"")"),"Of course")</f>
        <v>Of course</v>
      </c>
      <c r="D357" s="3">
        <v>1.0</v>
      </c>
    </row>
    <row r="358" ht="15.75" customHeight="1">
      <c r="A358" s="1">
        <v>383.0</v>
      </c>
      <c r="B358" s="3" t="s">
        <v>355</v>
      </c>
      <c r="C358" s="3" t="str">
        <f>IFERROR(__xludf.DUMMYFUNCTION("GOOGLETRANSLATE(B358,""id"",""en"")"),"['Indihome', 'down', 'Severe', 'Sunday', 'Ngilake', 'Males', 'Indihome', 'lgi']")</f>
        <v>['Indihome', 'down', 'Severe', 'Sunday', 'Ngilake', 'Males', 'Indihome', 'lgi']</v>
      </c>
      <c r="D358" s="3">
        <v>1.0</v>
      </c>
    </row>
    <row r="359" ht="15.75" customHeight="1">
      <c r="A359" s="1">
        <v>384.0</v>
      </c>
      <c r="B359" s="3" t="s">
        <v>356</v>
      </c>
      <c r="C359" s="3" t="str">
        <f>IFERROR(__xludf.DUMMYFUNCTION("GOOGLETRANSLATE(B359,""id"",""en"")"),"['Riph']")</f>
        <v>['Riph']</v>
      </c>
      <c r="D359" s="3">
        <v>1.0</v>
      </c>
    </row>
    <row r="360" ht="15.75" customHeight="1">
      <c r="A360" s="1">
        <v>385.0</v>
      </c>
      <c r="B360" s="3" t="s">
        <v>357</v>
      </c>
      <c r="C360" s="3" t="str">
        <f>IFERROR(__xludf.DUMMYFUNCTION("GOOGLETRANSLATE(B360,""id"",""en"")"),"['report', 'Gubris', 'Network', 'Internet', 'Certainty', 'Repair', 'Speed']")</f>
        <v>['report', 'Gubris', 'Network', 'Internet', 'Certainty', 'Repair', 'Speed']</v>
      </c>
      <c r="D360" s="3">
        <v>1.0</v>
      </c>
    </row>
    <row r="361" ht="15.75" customHeight="1">
      <c r="A361" s="1">
        <v>386.0</v>
      </c>
      <c r="B361" s="3" t="s">
        <v>358</v>
      </c>
      <c r="C361" s="3" t="str">
        <f>IFERROR(__xludf.DUMMYFUNCTION("GOOGLETRANSLATE(B361,""id"",""en"")"),"['bug', 'connect', 'number', 'service', 'internet', 'sorry', 'number', 'known', 'system', 'number', 'entered']")</f>
        <v>['bug', 'connect', 'number', 'service', 'internet', 'sorry', 'number', 'known', 'system', 'number', 'entered']</v>
      </c>
      <c r="D361" s="3">
        <v>3.0</v>
      </c>
    </row>
    <row r="362" ht="15.75" customHeight="1">
      <c r="A362" s="1">
        <v>387.0</v>
      </c>
      <c r="B362" s="3" t="s">
        <v>359</v>
      </c>
      <c r="C362" s="3" t="str">
        <f>IFERROR(__xludf.DUMMYFUNCTION("GOOGLETRANSLATE(B362,""id"",""en"")"),"['Habits',' Deh ',' Abis', 'Pay', 'Monthly', 'Musti', 'Error', 'Color', 'Red', 'Chaos',' Bener ',' Indihome ',' Severe ',' severe ',' hadeeehh ',' released ',' a year ',' replace ',' poor ', ""]")</f>
        <v>['Habits',' Deh ',' Abis', 'Pay', 'Monthly', 'Musti', 'Error', 'Color', 'Red', 'Chaos',' Bener ',' Indihome ',' Severe ',' severe ',' hadeeehh ',' released ',' a year ',' replace ',' poor ', "]</v>
      </c>
      <c r="D362" s="3">
        <v>1.0</v>
      </c>
    </row>
    <row r="363" ht="15.75" customHeight="1">
      <c r="A363" s="1">
        <v>388.0</v>
      </c>
      <c r="B363" s="3" t="s">
        <v>360</v>
      </c>
      <c r="C363" s="3" t="str">
        <f>IFERROR(__xludf.DUMMYFUNCTION("GOOGLETRANSLATE(B363,""id"",""en"")"),"['Login', 'difficult']")</f>
        <v>['Login', 'difficult']</v>
      </c>
      <c r="D363" s="3">
        <v>3.0</v>
      </c>
    </row>
    <row r="364" ht="15.75" customHeight="1">
      <c r="A364" s="1">
        <v>389.0</v>
      </c>
      <c r="B364" s="3" t="s">
        <v>361</v>
      </c>
      <c r="C364" s="3" t="str">
        <f>IFERROR(__xludf.DUMMYFUNCTION("GOOGLETRANSLATE(B364,""id"",""en"")"),"['Email', 'Entered', '']")</f>
        <v>['Email', 'Entered', '']</v>
      </c>
      <c r="D364" s="3">
        <v>1.0</v>
      </c>
    </row>
    <row r="365" ht="15.75" customHeight="1">
      <c r="A365" s="1">
        <v>390.0</v>
      </c>
      <c r="B365" s="3" t="s">
        <v>362</v>
      </c>
      <c r="C365" s="3" t="str">
        <f>IFERROR(__xludf.DUMMYFUNCTION("GOOGLETRANSLATE(B365,""id"",""en"")"),"['signal', 'already', 'good', 'serves',' ngajujuin ',' move ',' address', 'really', 'phone', 'many', 'just', 'answer', ' Do it ',' Acceleration ',' Please ',' Complete ',' Requirements', 'Link', 'Send', 'Via', 'blah', 'That's',' Konpensasi ',' Pay ',' Ful"&amp;"l ' , 'walo', 'wifi', 'turn', 'response', 'sent', 'link', 'told', 'pay', 'bill', 'sent', 'link', 'mending', ' Love ',' luck ',' doang ',' service ',' minimal ',' ']")</f>
        <v>['signal', 'already', 'good', 'serves',' ngajujuin ',' move ',' address', 'really', 'phone', 'many', 'just', 'answer', ' Do it ',' Acceleration ',' Please ',' Complete ',' Requirements', 'Link', 'Send', 'Via', 'blah', 'That's',' Konpensasi ',' Pay ',' Full ' , 'walo', 'wifi', 'turn', 'response', 'sent', 'link', 'told', 'pay', 'bill', 'sent', 'link', 'mending', ' Love ',' luck ',' doang ',' service ',' minimal ',' ']</v>
      </c>
      <c r="D365" s="3">
        <v>1.0</v>
      </c>
    </row>
    <row r="366" ht="15.75" customHeight="1">
      <c r="A366" s="1">
        <v>391.0</v>
      </c>
      <c r="B366" s="3" t="s">
        <v>363</v>
      </c>
      <c r="C366" s="3" t="str">
        <f>IFERROR(__xludf.DUMMYFUNCTION("GOOGLETRANSLATE(B366,""id"",""en"")"),"['Season', 'bangetzzz', 'internet', 'lag', 'plis', 'corrected', 'learn', 'online', 'difficult', '']")</f>
        <v>['Season', 'bangetzzz', 'internet', 'lag', 'plis', 'corrected', 'learn', 'online', 'difficult', '']</v>
      </c>
      <c r="D366" s="3">
        <v>1.0</v>
      </c>
    </row>
    <row r="367" ht="15.75" customHeight="1">
      <c r="A367" s="1">
        <v>392.0</v>
      </c>
      <c r="B367" s="3" t="s">
        <v>364</v>
      </c>
      <c r="C367" s="3" t="str">
        <f>IFERROR(__xludf.DUMMYFUNCTION("GOOGLETRANSLATE(B367,""id"",""en"")"),"['TGL', 'WIFI', 'Network', 'internet', 'Pay', 'Afternoon', 'Disruption', 'Kah', ""]")</f>
        <v>['TGL', 'WIFI', 'Network', 'internet', 'Pay', 'Afternoon', 'Disruption', 'Kah', "]</v>
      </c>
      <c r="D367" s="3">
        <v>1.0</v>
      </c>
    </row>
    <row r="368" ht="15.75" customHeight="1">
      <c r="A368" s="1">
        <v>393.0</v>
      </c>
      <c r="B368" s="3" t="s">
        <v>34</v>
      </c>
      <c r="C368" s="3" t="str">
        <f>IFERROR(__xludf.DUMMYFUNCTION("GOOGLETRANSLATE(B368,""id"",""en"")"),"['good', '']")</f>
        <v>['good', '']</v>
      </c>
      <c r="D368" s="3">
        <v>5.0</v>
      </c>
    </row>
    <row r="369" ht="15.75" customHeight="1">
      <c r="A369" s="1">
        <v>394.0</v>
      </c>
      <c r="B369" s="3" t="s">
        <v>365</v>
      </c>
      <c r="C369" s="3" t="str">
        <f>IFERROR(__xludf.DUMMYFUNCTION("GOOGLETRANSLATE(B369,""id"",""en"")"),"['Good', 'Install', 'Enter', 'How', 'Sihh']")</f>
        <v>['Good', 'Install', 'Enter', 'How', 'Sihh']</v>
      </c>
      <c r="D369" s="3">
        <v>1.0</v>
      </c>
    </row>
    <row r="370" ht="15.75" customHeight="1">
      <c r="A370" s="1">
        <v>395.0</v>
      </c>
      <c r="B370" s="3" t="s">
        <v>366</v>
      </c>
      <c r="C370" s="3" t="str">
        <f>IFERROR(__xludf.DUMMYFUNCTION("GOOGLETRANSLATE(B370,""id"",""en"")"),"['Times', 'complain', 'Direct', 'Jreng', 'Connected', 'Internet', 'Response', 'Slow', 'Tumben', 'Responsive']")</f>
        <v>['Times', 'complain', 'Direct', 'Jreng', 'Connected', 'Internet', 'Response', 'Slow', 'Tumben', 'Responsive']</v>
      </c>
      <c r="D370" s="3">
        <v>4.0</v>
      </c>
    </row>
    <row r="371" ht="15.75" customHeight="1">
      <c r="A371" s="1">
        <v>396.0</v>
      </c>
      <c r="B371" s="3" t="s">
        <v>367</v>
      </c>
      <c r="C371" s="3" t="str">
        <f>IFERROR(__xludf.DUMMYFUNCTION("GOOGLETRANSLATE(B371,""id"",""en"")"),"['Good', 'okay']")</f>
        <v>['Good', 'okay']</v>
      </c>
      <c r="D371" s="3">
        <v>5.0</v>
      </c>
    </row>
    <row r="372" ht="15.75" customHeight="1">
      <c r="A372" s="1">
        <v>397.0</v>
      </c>
      <c r="B372" s="3" t="s">
        <v>368</v>
      </c>
      <c r="C372" s="3" t="str">
        <f>IFERROR(__xludf.DUMMYFUNCTION("GOOGLETRANSLATE(B372,""id"",""en"")"),"['strange', 'really', 'the application', 'process',' payment ',' difficult ',' told ',' login ',' Yoda ',' logout ',' then ',' try ',' Login ',' error ',' ']")</f>
        <v>['strange', 'really', 'the application', 'process',' payment ',' difficult ',' told ',' login ',' Yoda ',' logout ',' then ',' try ',' Login ',' error ',' ']</v>
      </c>
      <c r="D372" s="3">
        <v>1.0</v>
      </c>
    </row>
    <row r="373" ht="15.75" customHeight="1">
      <c r="A373" s="1">
        <v>398.0</v>
      </c>
      <c r="B373" s="3" t="s">
        <v>369</v>
      </c>
      <c r="C373" s="3" t="str">
        <f>IFERROR(__xludf.DUMMYFUNCTION("GOOGLETRANSLATE(B373,""id"",""en"")"),"['App', 'slow', 'please', 'repaired']")</f>
        <v>['App', 'slow', 'please', 'repaired']</v>
      </c>
      <c r="D373" s="3">
        <v>1.0</v>
      </c>
    </row>
    <row r="374" ht="15.75" customHeight="1">
      <c r="A374" s="1">
        <v>399.0</v>
      </c>
      <c r="B374" s="3" t="s">
        <v>370</v>
      </c>
      <c r="C374" s="3" t="str">
        <f>IFERROR(__xludf.DUMMYFUNCTION("GOOGLETRANSLATE(B374,""id"",""en"")"),"['user', 'Friendly']")</f>
        <v>['user', 'Friendly']</v>
      </c>
      <c r="D374" s="3">
        <v>5.0</v>
      </c>
    </row>
    <row r="375" ht="15.75" customHeight="1">
      <c r="A375" s="1">
        <v>400.0</v>
      </c>
      <c r="B375" s="3" t="s">
        <v>371</v>
      </c>
      <c r="C375" s="3" t="str">
        <f>IFERROR(__xludf.DUMMYFUNCTION("GOOGLETRANSLATE(B375,""id"",""en"")"),"['application', 'idiot', 'already', 'account', 'login', 'verification', 'waiting', 'code', 'OTP', 'sent', 'register', 'reset', ' Number ',' Registered ',' Geblek ',' ']")</f>
        <v>['application', 'idiot', 'already', 'account', 'login', 'verification', 'waiting', 'code', 'OTP', 'sent', 'register', 'reset', ' Number ',' Registered ',' Geblek ',' ']</v>
      </c>
      <c r="D375" s="3">
        <v>1.0</v>
      </c>
    </row>
    <row r="376" ht="15.75" customHeight="1">
      <c r="A376" s="1">
        <v>401.0</v>
      </c>
      <c r="B376" s="3" t="s">
        <v>99</v>
      </c>
      <c r="C376" s="3" t="str">
        <f>IFERROR(__xludf.DUMMYFUNCTION("GOOGLETRANSLATE(B376,""id"",""en"")"),"['Application', 'help', ""]")</f>
        <v>['Application', 'help', "]</v>
      </c>
      <c r="D376" s="3">
        <v>1.0</v>
      </c>
    </row>
    <row r="377" ht="15.75" customHeight="1">
      <c r="A377" s="1">
        <v>402.0</v>
      </c>
      <c r="B377" s="3" t="s">
        <v>372</v>
      </c>
      <c r="C377" s="3" t="str">
        <f>IFERROR(__xludf.DUMMYFUNCTION("GOOGLETRANSLATE(B377,""id"",""en"")"),"['Disorders', 'Ryesel', 'Indihome']")</f>
        <v>['Disorders', 'Ryesel', 'Indihome']</v>
      </c>
      <c r="D377" s="3">
        <v>1.0</v>
      </c>
    </row>
    <row r="378" ht="15.75" customHeight="1">
      <c r="A378" s="1">
        <v>403.0</v>
      </c>
      <c r="B378" s="3" t="s">
        <v>373</v>
      </c>
      <c r="C378" s="3" t="str">
        <f>IFERROR(__xludf.DUMMYFUNCTION("GOOGLETRANSLATE(B378,""id"",""en"")"),"['Application', 'Gara', 'Change', 'Registration', 'Enter', 'IMEL']")</f>
        <v>['Application', 'Gara', 'Change', 'Registration', 'Enter', 'IMEL']</v>
      </c>
      <c r="D378" s="3">
        <v>1.0</v>
      </c>
    </row>
    <row r="379" ht="15.75" customHeight="1">
      <c r="A379" s="1">
        <v>405.0</v>
      </c>
      <c r="B379" s="3" t="s">
        <v>374</v>
      </c>
      <c r="C379" s="3" t="str">
        <f>IFERROR(__xludf.DUMMYFUNCTION("GOOGLETRANSLATE(B379,""id"",""en"")"),"['disappointing', 'service', 'Indihome', 'pay', 'expensive', 'signal', 'good', 'good']")</f>
        <v>['disappointing', 'service', 'Indihome', 'pay', 'expensive', 'signal', 'good', 'good']</v>
      </c>
      <c r="D379" s="3">
        <v>1.0</v>
      </c>
    </row>
    <row r="380" ht="15.75" customHeight="1">
      <c r="A380" s="1">
        <v>406.0</v>
      </c>
      <c r="B380" s="3" t="s">
        <v>375</v>
      </c>
      <c r="C380" s="3" t="str">
        <f>IFERROR(__xludf.DUMMYFUNCTION("GOOGLETRANSLATE(B380,""id"",""en"")"),"['anjrit', 'late', 'pay', 'direct', 'isolir', 'kebem', 'really', 'taun', 'dpan', 'replace', 'biznet', 'his wisdom', ' ']")</f>
        <v>['anjrit', 'late', 'pay', 'direct', 'isolir', 'kebem', 'really', 'taun', 'dpan', 'replace', 'biznet', 'his wisdom', ' ']</v>
      </c>
      <c r="D380" s="3">
        <v>1.0</v>
      </c>
    </row>
    <row r="381" ht="15.75" customHeight="1">
      <c r="A381" s="1">
        <v>407.0</v>
      </c>
      <c r="B381" s="3" t="s">
        <v>376</v>
      </c>
      <c r="C381" s="3" t="str">
        <f>IFERROR(__xludf.DUMMYFUNCTION("GOOGLETRANSLATE(B381,""id"",""en"")"),"['Thank you', 'interesting', 'fine', 'please', 'payment', 'complicated']")</f>
        <v>['Thank you', 'interesting', 'fine', 'please', 'payment', 'complicated']</v>
      </c>
      <c r="D381" s="3">
        <v>3.0</v>
      </c>
    </row>
    <row r="382" ht="15.75" customHeight="1">
      <c r="A382" s="1">
        <v>408.0</v>
      </c>
      <c r="B382" s="3" t="s">
        <v>377</v>
      </c>
      <c r="C382" s="3" t="str">
        <f>IFERROR(__xludf.DUMMYFUNCTION("GOOGLETRANSLATE(B382,""id"",""en"")"),"['Gara', 'Gara', 'Indihome', 'cave', 'liar', 'person', 'old', 'pay', 'active', 'active', 'wifi', 'tell', ' Sure ']")</f>
        <v>['Gara', 'Gara', 'Indihome', 'cave', 'liar', 'person', 'old', 'pay', 'active', 'active', 'wifi', 'tell', ' Sure ']</v>
      </c>
      <c r="D382" s="3">
        <v>1.0</v>
      </c>
    </row>
    <row r="383" ht="15.75" customHeight="1">
      <c r="A383" s="1">
        <v>409.0</v>
      </c>
      <c r="B383" s="3" t="s">
        <v>378</v>
      </c>
      <c r="C383" s="3" t="str">
        <f>IFERROR(__xludf.DUMMYFUNCTION("GOOGLETRANSLATE(B383,""id"",""en"")"),"['steady', 'service']")</f>
        <v>['steady', 'service']</v>
      </c>
      <c r="D383" s="3">
        <v>5.0</v>
      </c>
    </row>
    <row r="384" ht="15.75" customHeight="1">
      <c r="A384" s="1">
        <v>410.0</v>
      </c>
      <c r="B384" s="3" t="s">
        <v>379</v>
      </c>
      <c r="C384" s="3" t="str">
        <f>IFERROR(__xludf.DUMMYFUNCTION("GOOGLETRANSLATE(B384,""id"",""en"")"),"['number', 'Internet', 'connected']")</f>
        <v>['number', 'Internet', 'connected']</v>
      </c>
      <c r="D384" s="3">
        <v>1.0</v>
      </c>
    </row>
    <row r="385" ht="15.75" customHeight="1">
      <c r="A385" s="1">
        <v>411.0</v>
      </c>
      <c r="B385" s="3" t="s">
        <v>380</v>
      </c>
      <c r="C385" s="3" t="str">
        <f>IFERROR(__xludf.DUMMYFUNCTION("GOOGLETRANSLATE(B385,""id"",""en"")"),"['Application', 'garbage']")</f>
        <v>['Application', 'garbage']</v>
      </c>
      <c r="D385" s="3">
        <v>1.0</v>
      </c>
    </row>
    <row r="386" ht="15.75" customHeight="1">
      <c r="A386" s="1">
        <v>412.0</v>
      </c>
      <c r="B386" s="3" t="s">
        <v>381</v>
      </c>
      <c r="C386" s="3" t="str">
        <f>IFERROR(__xludf.DUMMYFUNCTION("GOOGLETRANSLATE(B386,""id"",""en"")"),"['Service', 'bad', 'slow', 'slow', ""]")</f>
        <v>['Service', 'bad', 'slow', 'slow', "]</v>
      </c>
      <c r="D386" s="3">
        <v>1.0</v>
      </c>
    </row>
    <row r="387" ht="15.75" customHeight="1">
      <c r="A387" s="1">
        <v>413.0</v>
      </c>
      <c r="B387" s="3" t="s">
        <v>382</v>
      </c>
      <c r="C387" s="3" t="str">
        <f>IFERROR(__xludf.DUMMYFUNCTION("GOOGLETRANSLATE(B387,""id"",""en"")"),"['break the fast', 'check', 'use', 'useful', 'check', 'bill', '']")</f>
        <v>['break the fast', 'check', 'use', 'useful', 'check', 'bill', '']</v>
      </c>
      <c r="D387" s="3">
        <v>1.0</v>
      </c>
    </row>
    <row r="388" ht="15.75" customHeight="1">
      <c r="A388" s="1">
        <v>414.0</v>
      </c>
      <c r="B388" s="3" t="s">
        <v>383</v>
      </c>
      <c r="C388" s="3" t="str">
        <f>IFERROR(__xludf.DUMMYFUNCTION("GOOGLETRANSLATE(B388,""id"",""en"")"),"['Application', 'Cool', 'Help', 'User']")</f>
        <v>['Application', 'Cool', 'Help', 'User']</v>
      </c>
      <c r="D388" s="3">
        <v>5.0</v>
      </c>
    </row>
    <row r="389" ht="15.75" customHeight="1">
      <c r="A389" s="1">
        <v>415.0</v>
      </c>
      <c r="B389" s="3" t="s">
        <v>384</v>
      </c>
      <c r="C389" s="3" t="str">
        <f>IFERROR(__xludf.DUMMYFUNCTION("GOOGLETRANSLATE(B389,""id"",""en"")"),"['Manteppp']")</f>
        <v>['Manteppp']</v>
      </c>
      <c r="D389" s="3">
        <v>5.0</v>
      </c>
    </row>
    <row r="390" ht="15.75" customHeight="1">
      <c r="A390" s="1">
        <v>416.0</v>
      </c>
      <c r="B390" s="3" t="s">
        <v>385</v>
      </c>
      <c r="C390" s="3" t="str">
        <f>IFERROR(__xludf.DUMMYFUNCTION("GOOGLETRANSLATE(B390,""id"",""en"")"),"['Looks', 'Bagusss', 'Practical', 'Fan', 'Easy', '']")</f>
        <v>['Looks', 'Bagusss', 'Practical', 'Fan', 'Easy', '']</v>
      </c>
      <c r="D390" s="3">
        <v>5.0</v>
      </c>
    </row>
    <row r="391" ht="15.75" customHeight="1">
      <c r="A391" s="1">
        <v>417.0</v>
      </c>
      <c r="B391" s="3" t="s">
        <v>386</v>
      </c>
      <c r="C391" s="3" t="str">
        <f>IFERROR(__xludf.DUMMYFUNCTION("GOOGLETRANSLATE(B391,""id"",""en"")"),"['Cool', 'really', 'the application', 'see', 'bill', 'detail', 'easy', 'practical', 'used', 'Thank', 'You', 'MyIndihome', ' ']")</f>
        <v>['Cool', 'really', 'the application', 'see', 'bill', 'detail', 'easy', 'practical', 'used', 'Thank', 'You', 'MyIndihome', ' ']</v>
      </c>
      <c r="D391" s="3">
        <v>5.0</v>
      </c>
    </row>
    <row r="392" ht="15.75" customHeight="1">
      <c r="A392" s="1">
        <v>418.0</v>
      </c>
      <c r="B392" s="3" t="s">
        <v>387</v>
      </c>
      <c r="C392" s="3" t="str">
        <f>IFERROR(__xludf.DUMMYFUNCTION("GOOGLETRANSLATE(B392,""id"",""en"")"),"['TOP']")</f>
        <v>['TOP']</v>
      </c>
      <c r="D392" s="3">
        <v>5.0</v>
      </c>
    </row>
    <row r="393" ht="15.75" customHeight="1">
      <c r="A393" s="1">
        <v>419.0</v>
      </c>
      <c r="B393" s="3" t="s">
        <v>388</v>
      </c>
      <c r="C393" s="3" t="str">
        <f>IFERROR(__xludf.DUMMYFUNCTION("GOOGLETRANSLATE(B393,""id"",""en"")"),"['INDIHOME', 'Chanel', 'Blocked', 'The Attached', 'Cutting']")</f>
        <v>['INDIHOME', 'Chanel', 'Blocked', 'The Attached', 'Cutting']</v>
      </c>
      <c r="D393" s="3">
        <v>1.0</v>
      </c>
    </row>
    <row r="394" ht="15.75" customHeight="1">
      <c r="A394" s="1">
        <v>421.0</v>
      </c>
      <c r="B394" s="3" t="s">
        <v>389</v>
      </c>
      <c r="C394" s="3" t="str">
        <f>IFERROR(__xludf.DUMMYFUNCTION("GOOGLETRANSLATE(B394,""id"",""en"")"),"['Woii', 'a rules', 'troble', '']")</f>
        <v>['Woii', 'a rules', 'troble', '']</v>
      </c>
      <c r="D394" s="3">
        <v>2.0</v>
      </c>
    </row>
    <row r="395" ht="15.75" customHeight="1">
      <c r="A395" s="1">
        <v>422.0</v>
      </c>
      <c r="B395" s="3" t="s">
        <v>390</v>
      </c>
      <c r="C395" s="3" t="str">
        <f>IFERROR(__xludf.DUMMYFUNCTION("GOOGLETRANSLATE(B395,""id"",""en"")"),"['Wear', 'internet', 'boongan']")</f>
        <v>['Wear', 'internet', 'boongan']</v>
      </c>
      <c r="D395" s="3">
        <v>1.0</v>
      </c>
    </row>
    <row r="396" ht="15.75" customHeight="1">
      <c r="A396" s="1">
        <v>423.0</v>
      </c>
      <c r="B396" s="3" t="s">
        <v>391</v>
      </c>
      <c r="C396" s="3" t="str">
        <f>IFERROR(__xludf.DUMMYFUNCTION("GOOGLETRANSLATE(B396,""id"",""en"")"),"['Application', 'Helpful']")</f>
        <v>['Application', 'Helpful']</v>
      </c>
      <c r="D396" s="3">
        <v>5.0</v>
      </c>
    </row>
    <row r="397" ht="15.75" customHeight="1">
      <c r="A397" s="1">
        <v>424.0</v>
      </c>
      <c r="B397" s="3" t="s">
        <v>392</v>
      </c>
      <c r="C397" s="3" t="str">
        <f>IFERROR(__xludf.DUMMYFUNCTION("GOOGLETRANSLATE(B397,""id"",""en"")"),"['Pay', 'expensive', 'jitter', 'ping', 'Mbps', 'cellphone', 'slow', 'really', 'oath', 'disappointing']")</f>
        <v>['Pay', 'expensive', 'jitter', 'ping', 'Mbps', 'cellphone', 'slow', 'really', 'oath', 'disappointing']</v>
      </c>
      <c r="D397" s="3">
        <v>1.0</v>
      </c>
    </row>
    <row r="398" ht="15.75" customHeight="1">
      <c r="A398" s="1">
        <v>425.0</v>
      </c>
      <c r="B398" s="3" t="s">
        <v>393</v>
      </c>
      <c r="C398" s="3" t="str">
        <f>IFERROR(__xludf.DUMMYFUNCTION("GOOGLETRANSLATE(B398,""id"",""en"")"),"['NGK', 'Helpful', 'bother', 'Doang']")</f>
        <v>['NGK', 'Helpful', 'bother', 'Doang']</v>
      </c>
      <c r="D398" s="3">
        <v>1.0</v>
      </c>
    </row>
    <row r="399" ht="15.75" customHeight="1">
      <c r="A399" s="1">
        <v>426.0</v>
      </c>
      <c r="B399" s="3" t="s">
        <v>394</v>
      </c>
      <c r="C399" s="3" t="str">
        <f>IFERROR(__xludf.DUMMYFUNCTION("GOOGLETRANSLATE(B399,""id"",""en"")"),"['night', 'payment', 'bill', 'troubel', 'isolir']")</f>
        <v>['night', 'payment', 'bill', 'troubel', 'isolir']</v>
      </c>
      <c r="D399" s="3">
        <v>5.0</v>
      </c>
    </row>
    <row r="400" ht="15.75" customHeight="1">
      <c r="A400" s="1">
        <v>427.0</v>
      </c>
      <c r="B400" s="3" t="s">
        <v>395</v>
      </c>
      <c r="C400" s="3" t="str">
        <f>IFERROR(__xludf.DUMMYFUNCTION("GOOGLETRANSLATE(B400,""id"",""en"")"),"['menu', 'payment', 'link']")</f>
        <v>['menu', 'payment', 'link']</v>
      </c>
      <c r="D400" s="3">
        <v>1.0</v>
      </c>
    </row>
    <row r="401" ht="15.75" customHeight="1">
      <c r="A401" s="1">
        <v>428.0</v>
      </c>
      <c r="B401" s="3" t="s">
        <v>396</v>
      </c>
      <c r="C401" s="3" t="str">
        <f>IFERROR(__xludf.DUMMYFUNCTION("GOOGLETRANSLATE(B401,""id"",""en"")"),"['Login', 'Application', 'Account', 'Myindihome', 'Block', 'Code', 'OTP', 'Wait', 'Lamaaaaaa', 'Signal', 'Current', 'OTP', ' already ',' block ',' account ',' myindihome ',' update ',' acting ']")</f>
        <v>['Login', 'Application', 'Account', 'Myindihome', 'Block', 'Code', 'OTP', 'Wait', 'Lamaaaaaa', 'Signal', 'Current', 'OTP', ' already ',' block ',' account ',' myindihome ',' update ',' acting ']</v>
      </c>
      <c r="D401" s="3">
        <v>1.0</v>
      </c>
    </row>
    <row r="402" ht="15.75" customHeight="1">
      <c r="A402" s="1">
        <v>430.0</v>
      </c>
      <c r="B402" s="3" t="s">
        <v>397</v>
      </c>
      <c r="C402" s="3" t="str">
        <f>IFERROR(__xludf.DUMMYFUNCTION("GOOGLETRANSLATE(B402,""id"",""en"")"),"['Region', 'Jakarta', 'North', 'Disruption', 'Mass', 'knapa', 'Indihome', 'Connected', 'Please', 'Explanation']")</f>
        <v>['Region', 'Jakarta', 'North', 'Disruption', 'Mass', 'knapa', 'Indihome', 'Connected', 'Please', 'Explanation']</v>
      </c>
      <c r="D402" s="3">
        <v>1.0</v>
      </c>
    </row>
    <row r="403" ht="15.75" customHeight="1">
      <c r="A403" s="1">
        <v>431.0</v>
      </c>
      <c r="B403" s="3" t="s">
        <v>398</v>
      </c>
      <c r="C403" s="3" t="str">
        <f>IFERROR(__xludf.DUMMYFUNCTION("GOOGLETRANSLATE(B403,""id"",""en"")"),"['APK', 'smooth', 'Ayig', 'ane', 'want', 'pay', 'bill']")</f>
        <v>['APK', 'smooth', 'Ayig', 'ane', 'want', 'pay', 'bill']</v>
      </c>
      <c r="D403" s="3">
        <v>1.0</v>
      </c>
    </row>
    <row r="404" ht="15.75" customHeight="1">
      <c r="A404" s="1">
        <v>432.0</v>
      </c>
      <c r="B404" s="3" t="s">
        <v>399</v>
      </c>
      <c r="C404" s="3" t="str">
        <f>IFERROR(__xludf.DUMMYFUNCTION("GOOGLETRANSLATE(B404,""id"",""en"")"),"['Login', 'enter', 'Nomer', 'Tetep', 'Login', 'Loading', 'Lamaaa', 'Please', 'Fix']")</f>
        <v>['Login', 'enter', 'Nomer', 'Tetep', 'Login', 'Loading', 'Lamaaa', 'Please', 'Fix']</v>
      </c>
      <c r="D404" s="3">
        <v>1.0</v>
      </c>
    </row>
    <row r="405" ht="15.75" customHeight="1">
      <c r="A405" s="1">
        <v>433.0</v>
      </c>
      <c r="B405" s="3" t="s">
        <v>400</v>
      </c>
      <c r="C405" s="3" t="str">
        <f>IFERROR(__xludf.DUMMYFUNCTION("GOOGLETRANSLATE(B405,""id"",""en"")"),"['Tide', 'Indihome', 'Date', 'Okokober', 'Date', 'October', 'Pay', 'Installation', 'Skarang', 'Date', 'October', 'Pay', ' Indihome ',' how ',' disappointed ',' ']")</f>
        <v>['Tide', 'Indihome', 'Date', 'Okokober', 'Date', 'October', 'Pay', 'Installation', 'Skarang', 'Date', 'October', 'Pay', ' Indihome ',' how ',' disappointed ',' ']</v>
      </c>
      <c r="D405" s="3">
        <v>1.0</v>
      </c>
    </row>
    <row r="406" ht="15.75" customHeight="1">
      <c r="A406" s="1">
        <v>434.0</v>
      </c>
      <c r="B406" s="3" t="s">
        <v>401</v>
      </c>
      <c r="C406" s="3" t="str">
        <f>IFERROR(__xludf.DUMMYFUNCTION("GOOGLETRANSLATE(B406,""id"",""en"")"),"['application', 'useful', 'slow', 'renewal', 'open', 'point', 'slow', 'gabisa', 'check', 'transaction', 'use', 'loading', ' slow ',' severe ',' internet ',' stable ',' okay ']")</f>
        <v>['application', 'useful', 'slow', 'renewal', 'open', 'point', 'slow', 'gabisa', 'check', 'transaction', 'use', 'loading', ' slow ',' severe ',' internet ',' stable ',' okay ']</v>
      </c>
      <c r="D406" s="3">
        <v>1.0</v>
      </c>
    </row>
    <row r="407" ht="15.75" customHeight="1">
      <c r="A407" s="1">
        <v>435.0</v>
      </c>
      <c r="B407" s="3" t="s">
        <v>402</v>
      </c>
      <c r="C407" s="3" t="str">
        <f>IFERROR(__xludf.DUMMYFUNCTION("GOOGLETRANSLATE(B407,""id"",""en"")"),"['original', 'wheverse', 'complaint', 'Nidak', 'responded', 'application', 'use', 'just', 'checked', 'payment', ""]")</f>
        <v>['original', 'wheverse', 'complaint', 'Nidak', 'responded', 'application', 'use', 'just', 'checked', 'payment', "]</v>
      </c>
      <c r="D407" s="3">
        <v>1.0</v>
      </c>
    </row>
    <row r="408" ht="15.75" customHeight="1">
      <c r="A408" s="1">
        <v>436.0</v>
      </c>
      <c r="B408" s="3" t="s">
        <v>403</v>
      </c>
      <c r="C408" s="3" t="str">
        <f>IFERROR(__xludf.DUMMYFUNCTION("GOOGLETRANSLATE(B408,""id"",""en"")"),"['Pay', 'bills',' monthly ',' semalem ',' date ',' October ',' disruption ',' date ',' October ',' disorder ',' hit ',' fine ',' Wrong ',' consumer ', ""]")</f>
        <v>['Pay', 'bills',' monthly ',' semalem ',' date ',' October ',' disruption ',' date ',' October ',' disorder ',' hit ',' fine ',' Wrong ',' consumer ', "]</v>
      </c>
      <c r="D408" s="3">
        <v>1.0</v>
      </c>
    </row>
    <row r="409" ht="15.75" customHeight="1">
      <c r="A409" s="1">
        <v>437.0</v>
      </c>
      <c r="B409" s="3" t="s">
        <v>404</v>
      </c>
      <c r="C409" s="3" t="str">
        <f>IFERROR(__xludf.DUMMYFUNCTION("GOOGLETRANSLATE(B409,""id"",""en"")"),"['service', 'bad', 'pay', 'bill', 'fail']")</f>
        <v>['service', 'bad', 'pay', 'bill', 'fail']</v>
      </c>
      <c r="D409" s="3">
        <v>1.0</v>
      </c>
    </row>
    <row r="410" ht="15.75" customHeight="1">
      <c r="A410" s="1">
        <v>438.0</v>
      </c>
      <c r="B410" s="3" t="s">
        <v>405</v>
      </c>
      <c r="C410" s="3" t="str">
        <f>IFERROR(__xludf.DUMMYFUNCTION("GOOGLETRANSLATE(B410,""id"",""en"")"),"['Aplikaai', 'nncur', 'bis', 'alogin']")</f>
        <v>['Aplikaai', 'nncur', 'bis', 'alogin']</v>
      </c>
      <c r="D410" s="3">
        <v>1.0</v>
      </c>
    </row>
    <row r="411" ht="15.75" customHeight="1">
      <c r="A411" s="1">
        <v>439.0</v>
      </c>
      <c r="B411" s="3" t="s">
        <v>406</v>
      </c>
      <c r="C411" s="3" t="str">
        <f>IFERROR(__xludf.DUMMYFUNCTION("GOOGLETRANSLATE(B411,""id"",""en"")"),"['slow', 'application', 'complaints', 'response', 'SGT', 'slow', 'late', 'pay', 'champion', 'Stop', 'internet']")</f>
        <v>['slow', 'application', 'complaints', 'response', 'SGT', 'slow', 'late', 'pay', 'champion', 'Stop', 'internet']</v>
      </c>
      <c r="D411" s="3">
        <v>1.0</v>
      </c>
    </row>
    <row r="412" ht="15.75" customHeight="1">
      <c r="A412" s="1">
        <v>440.0</v>
      </c>
      <c r="B412" s="3" t="s">
        <v>407</v>
      </c>
      <c r="C412" s="3" t="str">
        <f>IFERROR(__xludf.DUMMYFUNCTION("GOOGLETRANSLATE(B412,""id"",""en"")"),"['study']")</f>
        <v>['study']</v>
      </c>
      <c r="D412" s="3">
        <v>5.0</v>
      </c>
    </row>
    <row r="413" ht="15.75" customHeight="1">
      <c r="A413" s="1">
        <v>441.0</v>
      </c>
      <c r="B413" s="3" t="s">
        <v>5</v>
      </c>
      <c r="C413" s="3" t="str">
        <f>IFERROR(__xludf.DUMMYFUNCTION("GOOGLETRANSLATE(B413,""id"",""en"")"),"['', '']")</f>
        <v>['', '']</v>
      </c>
      <c r="D413" s="3">
        <v>5.0</v>
      </c>
    </row>
    <row r="414" ht="15.75" customHeight="1">
      <c r="A414" s="1">
        <v>442.0</v>
      </c>
      <c r="B414" s="3" t="s">
        <v>408</v>
      </c>
      <c r="C414" s="3" t="str">
        <f>IFERROR(__xludf.DUMMYFUNCTION("GOOGLETRANSLATE(B414,""id"",""en"")"),"['Useful', 'Features', 'Cancel', 'ADD', 'Function', 'Features', 'Complaints', 'Response', 'then', 'Use', 'What', ""]")</f>
        <v>['Useful', 'Features', 'Cancel', 'ADD', 'Function', 'Features', 'Complaints', 'Response', 'then', 'Use', 'What', "]</v>
      </c>
      <c r="D414" s="3">
        <v>1.0</v>
      </c>
    </row>
    <row r="415" ht="15.75" customHeight="1">
      <c r="A415" s="1">
        <v>443.0</v>
      </c>
      <c r="B415" s="3" t="s">
        <v>409</v>
      </c>
      <c r="C415" s="3" t="str">
        <f>IFERROR(__xludf.DUMMYFUNCTION("GOOGLETRANSLATE(B415,""id"",""en"")"),"['application', '']")</f>
        <v>['application', '']</v>
      </c>
      <c r="D415" s="3">
        <v>1.0</v>
      </c>
    </row>
    <row r="416" ht="15.75" customHeight="1">
      <c r="A416" s="1">
        <v>444.0</v>
      </c>
      <c r="B416" s="3" t="s">
        <v>410</v>
      </c>
      <c r="C416" s="3" t="str">
        <f>IFERROR(__xludf.DUMMYFUNCTION("GOOGLETRANSLATE(B416,""id"",""en"")"),"['SERVICE', 'DAYT', 'BAD', 'PAYR', 'INDIHOME', 'Disruption', 'UDH', 'Disruption', 'payroll', 'get', 'fine']")</f>
        <v>['SERVICE', 'DAYT', 'BAD', 'PAYR', 'INDIHOME', 'Disruption', 'UDH', 'Disruption', 'payroll', 'get', 'fine']</v>
      </c>
      <c r="D416" s="3">
        <v>1.0</v>
      </c>
    </row>
    <row r="417" ht="15.75" customHeight="1">
      <c r="A417" s="1">
        <v>445.0</v>
      </c>
      <c r="B417" s="3" t="s">
        <v>411</v>
      </c>
      <c r="C417" s="3" t="str">
        <f>IFERROR(__xludf.DUMMYFUNCTION("GOOGLETRANSLATE(B417,""id"",""en"")"),"['Lemottt', 'Rich', 'Keong']")</f>
        <v>['Lemottt', 'Rich', 'Keong']</v>
      </c>
      <c r="D417" s="3">
        <v>1.0</v>
      </c>
    </row>
    <row r="418" ht="15.75" customHeight="1">
      <c r="A418" s="1">
        <v>446.0</v>
      </c>
      <c r="B418" s="3" t="s">
        <v>412</v>
      </c>
      <c r="C418" s="3" t="str">
        <f>IFERROR(__xludf.DUMMYFUNCTION("GOOGLETRANSLATE(B418,""id"",""en"")"),"['Males',' really ',' got ',' fine ',' Indihome ',' Pay ',' Alfamart ',' Indomaret ',' use ',' APK ',' Disruption ',' Pay ',' Tomorrow ',' get ',' fine ',' Cool ',' really ', ""]")</f>
        <v>['Males',' really ',' got ',' fine ',' Indihome ',' Pay ',' Alfamart ',' Indomaret ',' use ',' APK ',' Disruption ',' Pay ',' Tomorrow ',' get ',' fine ',' Cool ',' really ', "]</v>
      </c>
      <c r="D418" s="3">
        <v>1.0</v>
      </c>
    </row>
    <row r="419" ht="15.75" customHeight="1">
      <c r="A419" s="1">
        <v>447.0</v>
      </c>
      <c r="B419" s="3" t="s">
        <v>413</v>
      </c>
      <c r="C419" s="3" t="str">
        <f>IFERROR(__xludf.DUMMYFUNCTION("GOOGLETRANSLATE(B419,""id"",""en"")"),"['OK', 'Rely on', 'bad', 'poor', 'total']")</f>
        <v>['OK', 'Rely on', 'bad', 'poor', 'total']</v>
      </c>
      <c r="D419" s="3">
        <v>1.0</v>
      </c>
    </row>
    <row r="420" ht="15.75" customHeight="1">
      <c r="A420" s="1">
        <v>448.0</v>
      </c>
      <c r="B420" s="3" t="s">
        <v>414</v>
      </c>
      <c r="C420" s="3" t="str">
        <f>IFERROR(__xludf.DUMMYFUNCTION("GOOGLETRANSLATE(B420,""id"",""en"")"),"['Gajelas',' really ',' Indihome ',' Pay ',' Disruption ',' Network ',' Indihome ',' get ',' fine ',' Karna ',' late ',' pay ',' Yaanjing ',' cave ',' already ',' pay ',' disorder ',' gabisa ',' pay ',' hilarious', 'suggestion', 'cave', 'moved', 'biznet',"&amp;" 'already' ]")</f>
        <v>['Gajelas',' really ',' Indihome ',' Pay ',' Disruption ',' Network ',' Indihome ',' get ',' fine ',' Karna ',' late ',' pay ',' Yaanjing ',' cave ',' already ',' pay ',' disorder ',' gabisa ',' pay ',' hilarious', 'suggestion', 'cave', 'moved', 'biznet', 'already' ]</v>
      </c>
      <c r="D420" s="3">
        <v>1.0</v>
      </c>
    </row>
    <row r="421" ht="15.75" customHeight="1">
      <c r="A421" s="1">
        <v>449.0</v>
      </c>
      <c r="B421" s="3" t="s">
        <v>415</v>
      </c>
      <c r="C421" s="3" t="str">
        <f>IFERROR(__xludf.DUMMYFUNCTION("GOOGLETRANSLATE(B421,""id"",""en"")"),"['Indihome', 'late', 'payment', 'hour', 'use', 'pay', 'get', 'fine', 'human', 'robot', 'sometimes',' forget ',' Pay ',' Application ',' Notif ',' Kastamer ',' Pay ',' Bill ',' Coooo ',' Ruwet ']")</f>
        <v>['Indihome', 'late', 'payment', 'hour', 'use', 'pay', 'get', 'fine', 'human', 'robot', 'sometimes',' forget ',' Pay ',' Application ',' Notif ',' Kastamer ',' Pay ',' Bill ',' Coooo ',' Ruwet ']</v>
      </c>
      <c r="D421" s="3">
        <v>1.0</v>
      </c>
    </row>
    <row r="422" ht="15.75" customHeight="1">
      <c r="A422" s="1">
        <v>450.0</v>
      </c>
      <c r="B422" s="3" t="s">
        <v>416</v>
      </c>
      <c r="C422" s="3" t="str">
        <f>IFERROR(__xludf.DUMMYFUNCTION("GOOGLETRANSLATE(B422,""id"",""en"")"),"['Severe', 'slow', 'error', 'dead', 'network', 'bill', 'tasty', 'update', 'application', 'strange', 'star', '']")</f>
        <v>['Severe', 'slow', 'error', 'dead', 'network', 'bill', 'tasty', 'update', 'application', 'strange', 'star', '']</v>
      </c>
      <c r="D422" s="3">
        <v>1.0</v>
      </c>
    </row>
    <row r="423" ht="15.75" customHeight="1">
      <c r="A423" s="1">
        <v>451.0</v>
      </c>
      <c r="B423" s="3" t="s">
        <v>417</v>
      </c>
      <c r="C423" s="3" t="str">
        <f>IFERROR(__xludf.DUMMYFUNCTION("GOOGLETRANSLATE(B423,""id"",""en"")"),"['A ',' Install ',' Indihome ',' said ',' Select ',' Package ',' Internet ',' Nambah ',' Package ',' call ',' used ',' ']")</f>
        <v>['A ',' Install ',' Indihome ',' said ',' Select ',' Package ',' Internet ',' Nambah ',' Package ',' call ',' used ',' ']</v>
      </c>
      <c r="D423" s="3">
        <v>1.0</v>
      </c>
    </row>
    <row r="424" ht="15.75" customHeight="1">
      <c r="A424" s="1">
        <v>452.0</v>
      </c>
      <c r="B424" s="3" t="s">
        <v>418</v>
      </c>
      <c r="C424" s="3" t="str">
        <f>IFERROR(__xludf.DUMMYFUNCTION("GOOGLETRANSLATE(B424,""id"",""en"")"),"['Constraints', 'Direct', 'Follow', 'Fast', 'Thank you']")</f>
        <v>['Constraints', 'Direct', 'Follow', 'Fast', 'Thank you']</v>
      </c>
      <c r="D424" s="3">
        <v>5.0</v>
      </c>
    </row>
    <row r="425" ht="15.75" customHeight="1">
      <c r="A425" s="1">
        <v>453.0</v>
      </c>
      <c r="B425" s="3" t="s">
        <v>419</v>
      </c>
      <c r="C425" s="3" t="str">
        <f>IFERROR(__xludf.DUMMYFUNCTION("GOOGLETRANSLATE(B425,""id"",""en"")"),"['Disappointed', 'really', 'complaint', 'cable', 'break up', 'response', 'customer', 'stall', 'blur', '']")</f>
        <v>['Disappointed', 'really', 'complaint', 'cable', 'break up', 'response', 'customer', 'stall', 'blur', '']</v>
      </c>
      <c r="D425" s="3">
        <v>1.0</v>
      </c>
    </row>
    <row r="426" ht="15.75" customHeight="1">
      <c r="A426" s="1">
        <v>454.0</v>
      </c>
      <c r="B426" s="3" t="s">
        <v>420</v>
      </c>
      <c r="C426" s="3" t="str">
        <f>IFERROR(__xludf.DUMMYFUNCTION("GOOGLETRANSLATE(B426,""id"",""en"")"),"['Jos', 'Markotop']")</f>
        <v>['Jos', 'Markotop']</v>
      </c>
      <c r="D426" s="3">
        <v>5.0</v>
      </c>
    </row>
    <row r="427" ht="15.75" customHeight="1">
      <c r="A427" s="1">
        <v>455.0</v>
      </c>
      <c r="B427" s="3" t="s">
        <v>421</v>
      </c>
      <c r="C427" s="3" t="str">
        <f>IFERROR(__xludf.DUMMYFUNCTION("GOOGLETRANSLATE(B427,""id"",""en"")"),"['stop', 'subscribe', 'useetv', 'application', 'web', 'data', 'sampe', 'address',' home ',' already ',' responded ',' what ',' the continuation ',' Ribet ']")</f>
        <v>['stop', 'subscribe', 'useetv', 'application', 'web', 'data', 'sampe', 'address',' home ',' already ',' responded ',' what ',' the continuation ',' Ribet ']</v>
      </c>
      <c r="D427" s="3">
        <v>1.0</v>
      </c>
    </row>
    <row r="428" ht="15.75" customHeight="1">
      <c r="A428" s="1">
        <v>456.0</v>
      </c>
      <c r="B428" s="3" t="s">
        <v>422</v>
      </c>
      <c r="C428" s="3" t="str">
        <f>IFERROR(__xludf.DUMMYFUNCTION("GOOGLETRANSLATE(B428,""id"",""en"")"),"['WiFi', 'BURIK', 'Ngelag', 'Mulu']")</f>
        <v>['WiFi', 'BURIK', 'Ngelag', 'Mulu']</v>
      </c>
      <c r="D428" s="3">
        <v>2.0</v>
      </c>
    </row>
    <row r="429" ht="15.75" customHeight="1">
      <c r="A429" s="1">
        <v>457.0</v>
      </c>
      <c r="B429" s="3" t="s">
        <v>423</v>
      </c>
      <c r="C429" s="3" t="str">
        <f>IFERROR(__xludf.DUMMYFUNCTION("GOOGLETRANSLATE(B429,""id"",""en"")"),"['Good', 'The application', '']")</f>
        <v>['Good', 'The application', '']</v>
      </c>
      <c r="D429" s="3">
        <v>5.0</v>
      </c>
    </row>
    <row r="430" ht="15.75" customHeight="1">
      <c r="A430" s="1">
        <v>458.0</v>
      </c>
      <c r="B430" s="3" t="s">
        <v>424</v>
      </c>
      <c r="C430" s="3" t="str">
        <f>IFERROR(__xludf.DUMMYFUNCTION("GOOGLETRANSLATE(B430,""id"",""en"")"),"['Exchange', 'Points', 'Items', 'Increases', 'Plasa', 'Telkom']")</f>
        <v>['Exchange', 'Points', 'Items', 'Increases', 'Plasa', 'Telkom']</v>
      </c>
      <c r="D430" s="3">
        <v>1.0</v>
      </c>
    </row>
    <row r="431" ht="15.75" customHeight="1">
      <c r="A431" s="1">
        <v>459.0</v>
      </c>
      <c r="B431" s="3" t="s">
        <v>425</v>
      </c>
      <c r="C431" s="3" t="str">
        <f>IFERROR(__xludf.DUMMYFUNCTION("GOOGLETRANSLATE(B431,""id"",""en"")"),"['Slow', 'Response', 'Nanganin', 'Slow', 'Ryesel', 'Really', 'Make', 'Beretulin', 'Morning', 'Afternoon', 'Dead', 'Original', ' Ryesel ',' really ',' masang ',' disappointed ']")</f>
        <v>['Slow', 'Response', 'Nanganin', 'Slow', 'Ryesel', 'Really', 'Make', 'Beretulin', 'Morning', 'Afternoon', 'Dead', 'Original', ' Ryesel ',' really ',' masang ',' disappointed ']</v>
      </c>
      <c r="D431" s="3">
        <v>1.0</v>
      </c>
    </row>
    <row r="432" ht="15.75" customHeight="1">
      <c r="A432" s="1">
        <v>460.0</v>
      </c>
      <c r="B432" s="3" t="s">
        <v>426</v>
      </c>
      <c r="C432" s="3" t="str">
        <f>IFERROR(__xludf.DUMMYFUNCTION("GOOGLETRANSLATE(B432,""id"",""en"")"),"['ping', 'above', '']")</f>
        <v>['ping', 'above', '']</v>
      </c>
      <c r="D432" s="3">
        <v>3.0</v>
      </c>
    </row>
    <row r="433" ht="15.75" customHeight="1">
      <c r="A433" s="1">
        <v>461.0</v>
      </c>
      <c r="B433" s="3" t="s">
        <v>427</v>
      </c>
      <c r="C433" s="3" t="str">
        <f>IFERROR(__xludf.DUMMYFUNCTION("GOOGLETRANSLATE(B433,""id"",""en"")"),"['Help', 'really', 'thank you', 'service', 'satisfying']")</f>
        <v>['Help', 'really', 'thank you', 'service', 'satisfying']</v>
      </c>
      <c r="D433" s="3">
        <v>5.0</v>
      </c>
    </row>
    <row r="434" ht="15.75" customHeight="1">
      <c r="A434" s="1">
        <v>463.0</v>
      </c>
      <c r="B434" s="3" t="s">
        <v>428</v>
      </c>
      <c r="C434" s="3" t="str">
        <f>IFERROR(__xludf.DUMMYFUNCTION("GOOGLETRANSLATE(B434,""id"",""en"")"),"['', 'Cool', 'Display', 'Kece', 'already', 'biometrics']")</f>
        <v>['', 'Cool', 'Display', 'Kece', 'already', 'biometrics']</v>
      </c>
      <c r="D434" s="3">
        <v>5.0</v>
      </c>
    </row>
    <row r="435" ht="15.75" customHeight="1">
      <c r="A435" s="1">
        <v>464.0</v>
      </c>
      <c r="B435" s="3" t="s">
        <v>429</v>
      </c>
      <c r="C435" s="3" t="str">
        <f>IFERROR(__xludf.DUMMYFUNCTION("GOOGLETRANSLATE(B435,""id"",""en"")"),"['Signal', 'Indihome', 'August', 'ugly', 'really']")</f>
        <v>['Signal', 'Indihome', 'August', 'ugly', 'really']</v>
      </c>
      <c r="D435" s="3">
        <v>1.0</v>
      </c>
    </row>
    <row r="436" ht="15.75" customHeight="1">
      <c r="A436" s="1">
        <v>465.0</v>
      </c>
      <c r="B436" s="3" t="s">
        <v>430</v>
      </c>
      <c r="C436" s="3" t="str">
        <f>IFERROR(__xludf.DUMMYFUNCTION("GOOGLETRANSLATE(B436,""id"",""en"")"),"['', 'subscription', 'login', 'already', 'enter', 'number', 'indihome', 'ttp', 'enter', 'number', 'sandal', ""]")</f>
        <v>['', 'subscription', 'login', 'already', 'enter', 'number', 'indihome', 'ttp', 'enter', 'number', 'sandal', "]</v>
      </c>
      <c r="D436" s="3">
        <v>1.0</v>
      </c>
    </row>
    <row r="437" ht="15.75" customHeight="1">
      <c r="A437" s="1">
        <v>466.0</v>
      </c>
      <c r="B437" s="3" t="s">
        <v>431</v>
      </c>
      <c r="C437" s="3" t="str">
        <f>IFERROR(__xludf.DUMMYFUNCTION("GOOGLETRANSLATE(B437,""id"",""en"")"),"['Please', 'sorry', 'update', 'slow', 'compared to', 'pay', 'Gegara', 'improvement', 'date', 'get', 'fine', 'Hadeh']")</f>
        <v>['Please', 'sorry', 'update', 'slow', 'compared to', 'pay', 'Gegara', 'improvement', 'date', 'get', 'fine', 'Hadeh']</v>
      </c>
      <c r="D437" s="3">
        <v>1.0</v>
      </c>
    </row>
    <row r="438" ht="15.75" customHeight="1">
      <c r="A438" s="1">
        <v>467.0</v>
      </c>
      <c r="B438" s="3" t="s">
        <v>432</v>
      </c>
      <c r="C438" s="3" t="str">
        <f>IFERROR(__xludf.DUMMYFUNCTION("GOOGLETRANSLATE(B438,""id"",""en"")"),"['Connection', 'Malf']")</f>
        <v>['Connection', 'Malf']</v>
      </c>
      <c r="D438" s="3">
        <v>1.0</v>
      </c>
    </row>
    <row r="439" ht="15.75" customHeight="1">
      <c r="A439" s="1">
        <v>469.0</v>
      </c>
      <c r="B439" s="3" t="s">
        <v>433</v>
      </c>
      <c r="C439" s="3" t="str">
        <f>IFERROR(__xludf.DUMMYFUNCTION("GOOGLETRANSLATE(B439,""id"",""en"")"),"['Application', 'already', 'Cool', 'UDH', 'Biometric', 'Basically', 'Kerendeh', 'Telkomsel', 'My First', 'Indihome', 'wifiku']")</f>
        <v>['Application', 'already', 'Cool', 'UDH', 'Biometric', 'Basically', 'Kerendeh', 'Telkomsel', 'My First', 'Indihome', 'wifiku']</v>
      </c>
      <c r="D439" s="3">
        <v>5.0</v>
      </c>
    </row>
    <row r="440" ht="15.75" customHeight="1">
      <c r="A440" s="1">
        <v>470.0</v>
      </c>
      <c r="B440" s="3" t="s">
        <v>434</v>
      </c>
      <c r="C440" s="3" t="str">
        <f>IFERROR(__xludf.DUMMYFUNCTION("GOOGLETRANSLATE(B440,""id"",""en"")"),"['A yaa ',' here ',' disappointing ',' disorder ',' pay ',' disorder ',' mulu ',' slow ',' response ',' money ',' disappointed ',' hope ']")</f>
        <v>['A yaa ',' here ',' disappointing ',' disorder ',' pay ',' disorder ',' mulu ',' slow ',' response ',' money ',' disappointed ',' hope ']</v>
      </c>
      <c r="D440" s="3">
        <v>2.0</v>
      </c>
    </row>
    <row r="441" ht="15.75" customHeight="1">
      <c r="A441" s="1">
        <v>471.0</v>
      </c>
      <c r="B441" s="3" t="s">
        <v>435</v>
      </c>
      <c r="C441" s="3" t="str">
        <f>IFERROR(__xludf.DUMMYFUNCTION("GOOGLETRANSLATE(B441,""id"",""en"")"),"['Pay', 'tnggal', 'disorder', 'deliberate', 'customer', 'get', 'fine', 'poor']")</f>
        <v>['Pay', 'tnggal', 'disorder', 'deliberate', 'customer', 'get', 'fine', 'poor']</v>
      </c>
      <c r="D441" s="3">
        <v>1.0</v>
      </c>
    </row>
    <row r="442" ht="15.75" customHeight="1">
      <c r="A442" s="1">
        <v>472.0</v>
      </c>
      <c r="B442" s="3" t="s">
        <v>436</v>
      </c>
      <c r="C442" s="3" t="str">
        <f>IFERROR(__xludf.DUMMYFUNCTION("GOOGLETRANSLATE(B442,""id"",""en"")"),"['Pay', 'Indihome', 'Ribet', 'Pay', 'Disruption', 'Pay', 'get', 'fine', ""]")</f>
        <v>['Pay', 'Indihome', 'Ribet', 'Pay', 'Disruption', 'Pay', 'get', 'fine', "]</v>
      </c>
      <c r="D442" s="3">
        <v>1.0</v>
      </c>
    </row>
    <row r="443" ht="15.75" customHeight="1">
      <c r="A443" s="1">
        <v>473.0</v>
      </c>
      <c r="B443" s="3" t="s">
        <v>437</v>
      </c>
      <c r="C443" s="3" t="str">
        <f>IFERROR(__xludf.DUMMYFUNCTION("GOOGLETRANSLATE(B443,""id"",""en"")"),"['Doc', 'September', 'Mid', 'October', 'Application', 'MyIndihome', 'Accessible', 'Alias',' Failed ',' Login ',' Email ',' Tel ',' The password is', 'Sempet', 'Reset', 'Password', 'Results',' Service ',' Improvement ',' The Power ',' Message ',' Appears',"&amp;" 'Please', 'Repaired', 'Karna' , 'application', 'needed', 'check', 'FUP', 'internet', 'check', 'bills',' per month ',' customers', 'telkom', 'indihome', 'month', ' Please ',' ']")</f>
        <v>['Doc', 'September', 'Mid', 'October', 'Application', 'MyIndihome', 'Accessible', 'Alias',' Failed ',' Login ',' Email ',' Tel ',' The password is', 'Sempet', 'Reset', 'Password', 'Results',' Service ',' Improvement ',' The Power ',' Message ',' Appears', 'Please', 'Repaired', 'Karna' , 'application', 'needed', 'check', 'FUP', 'internet', 'check', 'bills',' per month ',' customers', 'telkom', 'indihome', 'month', ' Please ',' ']</v>
      </c>
      <c r="D443" s="3">
        <v>2.0</v>
      </c>
    </row>
    <row r="444" ht="15.75" customHeight="1">
      <c r="A444" s="1">
        <v>474.0</v>
      </c>
      <c r="B444" s="3" t="s">
        <v>438</v>
      </c>
      <c r="C444" s="3" t="str">
        <f>IFERROR(__xludf.DUMMYFUNCTION("GOOGLETRANSLATE(B444,""id"",""en"")"),"['friendly', 'user']")</f>
        <v>['friendly', 'user']</v>
      </c>
      <c r="D444" s="3">
        <v>5.0</v>
      </c>
    </row>
    <row r="445" ht="15.75" customHeight="1">
      <c r="A445" s="1">
        <v>475.0</v>
      </c>
      <c r="B445" s="3" t="s">
        <v>439</v>
      </c>
      <c r="C445" s="3" t="str">
        <f>IFERROR(__xludf.DUMMYFUNCTION("GOOGLETRANSLATE(B445,""id"",""en"")"),"['WHERE', 'Are', 'You', 'Home']")</f>
        <v>['WHERE', 'Are', 'You', 'Home']</v>
      </c>
      <c r="D445" s="3">
        <v>5.0</v>
      </c>
    </row>
    <row r="446" ht="15.75" customHeight="1">
      <c r="A446" s="1">
        <v>476.0</v>
      </c>
      <c r="B446" s="3" t="s">
        <v>440</v>
      </c>
      <c r="C446" s="3" t="str">
        <f>IFERROR(__xludf.DUMMYFUNCTION("GOOGLETRANSLATE(B446,""id"",""en"")"),"['Applya', 'Easy', 'Dipakee', '']")</f>
        <v>['Applya', 'Easy', 'Dipakee', '']</v>
      </c>
      <c r="D446" s="3">
        <v>5.0</v>
      </c>
    </row>
    <row r="447" ht="15.75" customHeight="1">
      <c r="A447" s="1">
        <v>477.0</v>
      </c>
      <c r="B447" s="3" t="s">
        <v>441</v>
      </c>
      <c r="C447" s="3" t="str">
        <f>IFERROR(__xludf.DUMMYFUNCTION("GOOGLETRANSLATE(B447,""id"",""en"")"),"['Renew', 'Speed', 'Wrote', 'Products', 'Available', 'Application']")</f>
        <v>['Renew', 'Speed', 'Wrote', 'Products', 'Available', 'Application']</v>
      </c>
      <c r="D447" s="3">
        <v>3.0</v>
      </c>
    </row>
    <row r="448" ht="15.75" customHeight="1">
      <c r="A448" s="1">
        <v>478.0</v>
      </c>
      <c r="B448" s="3" t="s">
        <v>442</v>
      </c>
      <c r="C448" s="3" t="str">
        <f>IFERROR(__xludf.DUMMYFUNCTION("GOOGLETRANSLATE(B448,""id"",""en"")"),"['Receiving', 'code', 'OTP', 'Web']")</f>
        <v>['Receiving', 'code', 'OTP', 'Web']</v>
      </c>
      <c r="D448" s="3">
        <v>1.0</v>
      </c>
    </row>
    <row r="449" ht="15.75" customHeight="1">
      <c r="A449" s="1">
        <v>479.0</v>
      </c>
      <c r="B449" s="3" t="s">
        <v>443</v>
      </c>
      <c r="C449" s="3" t="str">
        <f>IFERROR(__xludf.DUMMYFUNCTION("GOOGLETRANSLATE(B449,""id"",""en"")"),"['Cool', 'Application', 'Supports', 'Login', 'Page', 'Fingerprint', '']")</f>
        <v>['Cool', 'Application', 'Supports', 'Login', 'Page', 'Fingerprint', '']</v>
      </c>
      <c r="D449" s="3">
        <v>5.0</v>
      </c>
    </row>
    <row r="450" ht="15.75" customHeight="1">
      <c r="A450" s="1">
        <v>480.0</v>
      </c>
      <c r="B450" s="3" t="s">
        <v>444</v>
      </c>
      <c r="C450" s="3" t="str">
        <f>IFERROR(__xludf.DUMMYFUNCTION("GOOGLETRANSLATE(B450,""id"",""en"")"),"['Please', 'Service', 'Indihome', 'repaired', 'Minute', 'Error', 'ugly', 'really', 'Customer', 'Speedy', 'Indihome', 'Disappointed', ' really ',' broken ',' broken ',' broken ', ""]")</f>
        <v>['Please', 'Service', 'Indihome', 'repaired', 'Minute', 'Error', 'ugly', 'really', 'Customer', 'Speedy', 'Indihome', 'Disappointed', ' really ',' broken ',' broken ',' broken ', "]</v>
      </c>
      <c r="D450" s="3">
        <v>1.0</v>
      </c>
    </row>
    <row r="451" ht="15.75" customHeight="1">
      <c r="A451" s="1">
        <v>481.0</v>
      </c>
      <c r="B451" s="3" t="s">
        <v>445</v>
      </c>
      <c r="C451" s="3" t="str">
        <f>IFERROR(__xludf.DUMMYFUNCTION("GOOGLETRANSLATE(B451,""id"",""en"")"),"['user', 'friendly', 'bill', 'steady', '']")</f>
        <v>['user', 'friendly', 'bill', 'steady', '']</v>
      </c>
      <c r="D451" s="3">
        <v>5.0</v>
      </c>
    </row>
    <row r="452" ht="15.75" customHeight="1">
      <c r="A452" s="1">
        <v>482.0</v>
      </c>
      <c r="B452" s="3" t="s">
        <v>446</v>
      </c>
      <c r="C452" s="3" t="str">
        <f>IFERROR(__xludf.DUMMYFUNCTION("GOOGLETRANSLATE(B452,""id"",""en"")"),"['wifi', 'garbage', 'nge', 'lag', 'idiot']")</f>
        <v>['wifi', 'garbage', 'nge', 'lag', 'idiot']</v>
      </c>
      <c r="D452" s="3">
        <v>1.0</v>
      </c>
    </row>
    <row r="453" ht="15.75" customHeight="1">
      <c r="A453" s="1">
        <v>483.0</v>
      </c>
      <c r="B453" s="3" t="s">
        <v>447</v>
      </c>
      <c r="C453" s="3" t="str">
        <f>IFERROR(__xludf.DUMMYFUNCTION("GOOGLETRANSLATE(B453,""id"",""en"")"),"['Login', 'Difficult', 'Bener', 'Code', 'OTP', 'Sent', 'Hadeh']")</f>
        <v>['Login', 'Difficult', 'Bener', 'Code', 'OTP', 'Sent', 'Hadeh']</v>
      </c>
      <c r="D453" s="3">
        <v>1.0</v>
      </c>
    </row>
    <row r="454" ht="15.75" customHeight="1">
      <c r="A454" s="1">
        <v>484.0</v>
      </c>
      <c r="B454" s="3" t="s">
        <v>448</v>
      </c>
      <c r="C454" s="3" t="str">
        <f>IFERROR(__xludf.DUMMYFUNCTION("GOOGLETRANSLATE(B454,""id"",""en"")"),"['application', 'ugly', '']")</f>
        <v>['application', 'ugly', '']</v>
      </c>
      <c r="D454" s="3">
        <v>2.0</v>
      </c>
    </row>
    <row r="455" ht="15.75" customHeight="1">
      <c r="A455" s="1">
        <v>485.0</v>
      </c>
      <c r="B455" s="3" t="s">
        <v>449</v>
      </c>
      <c r="C455" s="3" t="str">
        <f>IFERROR(__xludf.DUMMYFUNCTION("GOOGLETRANSLATE(B455,""id"",""en"")"),"['thank', 'love', 'application', 'help']")</f>
        <v>['thank', 'love', 'application', 'help']</v>
      </c>
      <c r="D455" s="3">
        <v>5.0</v>
      </c>
    </row>
    <row r="456" ht="15.75" customHeight="1">
      <c r="A456" s="1">
        <v>486.0</v>
      </c>
      <c r="B456" s="3" t="s">
        <v>450</v>
      </c>
      <c r="C456" s="3" t="str">
        <f>IFERROR(__xludf.DUMMYFUNCTION("GOOGLETRANSLATE(B456,""id"",""en"")"),"['disruption', 'application', 'Indihome', 'slow', 'use', 'network', 'wifi', 'good', ""]")</f>
        <v>['disruption', 'application', 'Indihome', 'slow', 'use', 'network', 'wifi', 'good', "]</v>
      </c>
      <c r="D456" s="3">
        <v>1.0</v>
      </c>
    </row>
    <row r="457" ht="15.75" customHeight="1">
      <c r="A457" s="1">
        <v>487.0</v>
      </c>
      <c r="B457" s="3" t="s">
        <v>451</v>
      </c>
      <c r="C457" s="3" t="str">
        <f>IFERROR(__xludf.DUMMYFUNCTION("GOOGLETRANSLATE(B457,""id"",""en"")"),"['poor', 'solution', 'yes',' application ',' category ',' home ',' improvement ',' apk ',' where ',' mah ',' name ',' application ',' registrasiny ',' according to ',' email ',' password ',' access', 'application', 'patch', 'plot', 'house', 'kmrin', 'comp"&amp;"laint', 'enter', 'apk' , 'told', 'email', 'told', 'TLP', 'told', 'Delete', 'Delete', 'Ujung', 'said', 'house', 'boarding', 'Yasalam', ' Survey ',' how ',' bedain ',' boarding ',' kagak ', ""]")</f>
        <v>['poor', 'solution', 'yes',' application ',' category ',' home ',' improvement ',' apk ',' where ',' mah ',' name ',' application ',' registrasiny ',' according to ',' email ',' password ',' access', 'application', 'patch', 'plot', 'house', 'kmrin', 'complaint', 'enter', 'apk' , 'told', 'email', 'told', 'TLP', 'told', 'Delete', 'Delete', 'Ujung', 'said', 'house', 'boarding', 'Yasalam', ' Survey ',' how ',' bedain ',' boarding ',' kagak ', "]</v>
      </c>
      <c r="D457" s="3">
        <v>1.0</v>
      </c>
    </row>
    <row r="458" ht="15.75" customHeight="1">
      <c r="A458" s="1">
        <v>489.0</v>
      </c>
      <c r="B458" s="3" t="s">
        <v>452</v>
      </c>
      <c r="C458" s="3" t="str">
        <f>IFERROR(__xludf.DUMMYFUNCTION("GOOGLETRANSLATE(B458,""id"",""en"")"),"['class',' BUMN ',' application ',' ugly ',' budget ',' implementation ',' ugly ',' ugly ',' application ',' error ',' specnya ',' already ',' report ',' finished ',' technicians', 'ngak', 'lalot', 'forgiveness',' use ',' wifi ',' indihome ',' price ',' m"&amp;"as', 'quality', 'plastic' ]")</f>
        <v>['class',' BUMN ',' application ',' ugly ',' budget ',' implementation ',' ugly ',' ugly ',' application ',' error ',' specnya ',' already ',' report ',' finished ',' technicians', 'ngak', 'lalot', 'forgiveness',' use ',' wifi ',' indihome ',' price ',' mas', 'quality', 'plastic' ]</v>
      </c>
      <c r="D458" s="3">
        <v>1.0</v>
      </c>
    </row>
    <row r="459" ht="15.75" customHeight="1">
      <c r="A459" s="1">
        <v>490.0</v>
      </c>
      <c r="B459" s="3" t="s">
        <v>453</v>
      </c>
      <c r="C459" s="3" t="str">
        <f>IFERROR(__xludf.DUMMYFUNCTION("GOOGLETRANSLATE(B459,""id"",""en"")"),"['Application', 'Helping', 'subscribe', 'Indihome', 'user', 'friendly', '']")</f>
        <v>['Application', 'Helping', 'subscribe', 'Indihome', 'user', 'friendly', '']</v>
      </c>
      <c r="D459" s="3">
        <v>5.0</v>
      </c>
    </row>
    <row r="460" ht="15.75" customHeight="1">
      <c r="A460" s="1">
        <v>491.0</v>
      </c>
      <c r="B460" s="3" t="s">
        <v>454</v>
      </c>
      <c r="C460" s="3" t="str">
        <f>IFERROR(__xludf.DUMMYFUNCTION("GOOGLETRANSLATE(B460,""id"",""en"")"),"['Help', 'Indihome', 'handling', 'slow', 'downgrade', 'Mbps',' August ',' DPT ',' promo ',' speed ',' Mbps', 'extra', ' Costs', 'Apuu', 'Out', 'Promos',' Report ',' Mintak ',' Downgrade ',' Speed ​​',' Mbs', 'Chaos',' Bill ',' October ',' thousand ' , 'bi"&amp;"lls', 'normal', 'rb', 'how', 'cheat', 'trick', 'cunning', 'how', 'fast', 'handy', 'problem']")</f>
        <v>['Help', 'Indihome', 'handling', 'slow', 'downgrade', 'Mbps',' August ',' DPT ',' promo ',' speed ',' Mbps', 'extra', ' Costs', 'Apuu', 'Out', 'Promos',' Report ',' Mintak ',' Downgrade ',' Speed ​​',' Mbs', 'Chaos',' Bill ',' October ',' thousand ' , 'bills', 'normal', 'rb', 'how', 'cheat', 'trick', 'cunning', 'how', 'fast', 'handy', 'problem']</v>
      </c>
      <c r="D460" s="3">
        <v>1.0</v>
      </c>
    </row>
    <row r="461" ht="15.75" customHeight="1">
      <c r="A461" s="1">
        <v>492.0</v>
      </c>
      <c r="B461" s="3" t="s">
        <v>455</v>
      </c>
      <c r="C461" s="3" t="str">
        <f>IFERROR(__xludf.DUMMYFUNCTION("GOOGLETRANSLATE(B461,""id"",""en"")"),"['The application', 'help', 'user', 'friendly', 'really', ""]")</f>
        <v>['The application', 'help', 'user', 'friendly', 'really', "]</v>
      </c>
      <c r="D461" s="3">
        <v>5.0</v>
      </c>
    </row>
    <row r="462" ht="15.75" customHeight="1">
      <c r="A462" s="1">
        <v>493.0</v>
      </c>
      <c r="B462" s="3" t="s">
        <v>456</v>
      </c>
      <c r="C462" s="3" t="str">
        <f>IFERROR(__xludf.DUMMYFUNCTION("GOOGLETRANSLATE(B462,""id"",""en"")"),"['restart', 'modem']")</f>
        <v>['restart', 'modem']</v>
      </c>
      <c r="D462" s="3">
        <v>1.0</v>
      </c>
    </row>
    <row r="463" ht="15.75" customHeight="1">
      <c r="A463" s="1">
        <v>494.0</v>
      </c>
      <c r="B463" s="3" t="s">
        <v>457</v>
      </c>
      <c r="C463" s="3" t="str">
        <f>IFERROR(__xludf.DUMMYFUNCTION("GOOGLETRANSLATE(B463,""id"",""en"")"),"['Logout', 'Hang', 'Error', 'Change', 'Number', 'Indihome', 'Error', ""]")</f>
        <v>['Logout', 'Hang', 'Error', 'Change', 'Number', 'Indihome', 'Error', "]</v>
      </c>
      <c r="D463" s="3">
        <v>1.0</v>
      </c>
    </row>
    <row r="464" ht="15.75" customHeight="1">
      <c r="A464" s="1">
        <v>495.0</v>
      </c>
      <c r="B464" s="3" t="s">
        <v>458</v>
      </c>
      <c r="C464" s="3" t="str">
        <f>IFERROR(__xludf.DUMMYFUNCTION("GOOGLETRANSLATE(B464,""id"",""en"")"),"['Veri', 'laa']")</f>
        <v>['Veri', 'laa']</v>
      </c>
      <c r="D464" s="3">
        <v>5.0</v>
      </c>
    </row>
    <row r="465" ht="15.75" customHeight="1">
      <c r="A465" s="1">
        <v>496.0</v>
      </c>
      <c r="B465" s="3" t="s">
        <v>459</v>
      </c>
      <c r="C465" s="3" t="str">
        <f>IFERROR(__xludf.DUMMYFUNCTION("GOOGLETRANSLATE(B465,""id"",""en"")"),"['Points', 'Scorched', 'Starts', 'Komplen', 'Twitter', 'Sunday', 'Lbih', 'BLM', 'Finish', ""]")</f>
        <v>['Points', 'Scorched', 'Starts', 'Komplen', 'Twitter', 'Sunday', 'Lbih', 'BLM', 'Finish', "]</v>
      </c>
      <c r="D465" s="3">
        <v>1.0</v>
      </c>
    </row>
    <row r="466" ht="15.75" customHeight="1">
      <c r="A466" s="1">
        <v>497.0</v>
      </c>
      <c r="B466" s="3" t="s">
        <v>460</v>
      </c>
      <c r="C466" s="3" t="str">
        <f>IFERROR(__xludf.DUMMYFUNCTION("GOOGLETRANSLATE(B466,""id"",""en"")"),"['Mantapp']")</f>
        <v>['Mantapp']</v>
      </c>
      <c r="D466" s="3">
        <v>5.0</v>
      </c>
    </row>
    <row r="467" ht="15.75" customHeight="1">
      <c r="A467" s="1">
        <v>498.0</v>
      </c>
      <c r="B467" s="3" t="s">
        <v>461</v>
      </c>
      <c r="C467" s="3" t="str">
        <f>IFERROR(__xludf.DUMMYFUNCTION("GOOGLETRANSLATE(B467,""id"",""en"")"),"['I think', 'Good', 'Tutu', '']")</f>
        <v>['I think', 'Good', 'Tutu', '']</v>
      </c>
      <c r="D467" s="3">
        <v>1.0</v>
      </c>
    </row>
    <row r="468" ht="15.75" customHeight="1">
      <c r="A468" s="1">
        <v>499.0</v>
      </c>
      <c r="B468" s="3" t="s">
        <v>462</v>
      </c>
      <c r="C468" s="3" t="str">
        <f>IFERROR(__xludf.DUMMYFUNCTION("GOOGLETRANSLATE(B468,""id"",""en"")"),"['subscribe', 'artisan', 'slow', 'wifi', 'bill', 'pay', 'error', 'lwt', 'date', 'pay', 'get', 'fine', ' Eror ',' Pinter ',' Brain ',' Kelen ',' ']")</f>
        <v>['subscribe', 'artisan', 'slow', 'wifi', 'bill', 'pay', 'error', 'lwt', 'date', 'pay', 'get', 'fine', ' Eror ',' Pinter ',' Brain ',' Kelen ',' ']</v>
      </c>
      <c r="D468" s="3">
        <v>1.0</v>
      </c>
    </row>
    <row r="469" ht="15.75" customHeight="1">
      <c r="A469" s="1">
        <v>500.0</v>
      </c>
      <c r="B469" s="3" t="s">
        <v>463</v>
      </c>
      <c r="C469" s="3" t="str">
        <f>IFERROR(__xludf.DUMMYFUNCTION("GOOGLETRANSLATE(B469,""id"",""en"")"),"['WOI', 'WIFI', 'Errar', 'Error', 'Loss', 'Pay', 'Error']")</f>
        <v>['WOI', 'WIFI', 'Errar', 'Error', 'Loss', 'Pay', 'Error']</v>
      </c>
      <c r="D469" s="3">
        <v>1.0</v>
      </c>
    </row>
    <row r="470" ht="15.75" customHeight="1">
      <c r="A470" s="1">
        <v>501.0</v>
      </c>
      <c r="B470" s="3" t="s">
        <v>464</v>
      </c>
      <c r="C470" s="3" t="str">
        <f>IFERROR(__xludf.DUMMYFUNCTION("GOOGLETRANSLATE(B470,""id"",""en"")"),"['Kereng', 'really']")</f>
        <v>['Kereng', 'really']</v>
      </c>
      <c r="D470" s="3">
        <v>5.0</v>
      </c>
    </row>
    <row r="471" ht="15.75" customHeight="1">
      <c r="A471" s="1">
        <v>502.0</v>
      </c>
      <c r="B471" s="3" t="s">
        <v>465</v>
      </c>
      <c r="C471" s="3" t="str">
        <f>IFERROR(__xludf.DUMMYFUNCTION("GOOGLETRANSLATE(B471,""id"",""en"")"),"['Complaints',' notification ',' disorder ',' bulk ',' in the region ',' UDH ',' die ',' his hands', 'emang', 'core', 'contact', 'difficult', ' Indihome ',' Complaint ',' User ',' Move ',' Provider ',' ']")</f>
        <v>['Complaints',' notification ',' disorder ',' bulk ',' in the region ',' UDH ',' die ',' his hands', 'emang', 'core', 'contact', 'difficult', ' Indihome ',' Complaint ',' User ',' Move ',' Provider ',' ']</v>
      </c>
      <c r="D471" s="3">
        <v>2.0</v>
      </c>
    </row>
    <row r="472" ht="15.75" customHeight="1">
      <c r="A472" s="1">
        <v>503.0</v>
      </c>
      <c r="B472" s="3" t="s">
        <v>466</v>
      </c>
      <c r="C472" s="3" t="str">
        <f>IFERROR(__xludf.DUMMYFUNCTION("GOOGLETRANSLATE(B472,""id"",""en"")"),"['difficult', 'access']")</f>
        <v>['difficult', 'access']</v>
      </c>
      <c r="D472" s="3">
        <v>2.0</v>
      </c>
    </row>
    <row r="473" ht="15.75" customHeight="1">
      <c r="A473" s="1">
        <v>504.0</v>
      </c>
      <c r="B473" s="3" t="s">
        <v>467</v>
      </c>
      <c r="C473" s="3" t="str">
        <f>IFERROR(__xludf.DUMMYFUNCTION("GOOGLETRANSLATE(B473,""id"",""en"")"),"['difficult', 'login', 'jringan', 'wifi', 'poor']")</f>
        <v>['difficult', 'login', 'jringan', 'wifi', 'poor']</v>
      </c>
      <c r="D473" s="3">
        <v>1.0</v>
      </c>
    </row>
    <row r="474" ht="15.75" customHeight="1">
      <c r="A474" s="1">
        <v>505.0</v>
      </c>
      <c r="B474" s="3" t="s">
        <v>43</v>
      </c>
      <c r="C474" s="3" t="str">
        <f>IFERROR(__xludf.DUMMYFUNCTION("GOOGLETRANSLATE(B474,""id"",""en"")"),"['Ngellag']")</f>
        <v>['Ngellag']</v>
      </c>
      <c r="D474" s="3">
        <v>1.0</v>
      </c>
    </row>
    <row r="475" ht="15.75" customHeight="1">
      <c r="A475" s="1">
        <v>506.0</v>
      </c>
      <c r="B475" s="3" t="s">
        <v>468</v>
      </c>
      <c r="C475" s="3" t="str">
        <f>IFERROR(__xludf.DUMMYFUNCTION("GOOGLETRANSLATE(B475,""id"",""en"")"),"['', 'open', 'menu', 'check', 'kouta', 'use', 'menu', 'please', 'kemabaik']")</f>
        <v>['', 'open', 'menu', 'check', 'kouta', 'use', 'menu', 'please', 'kemabaik']</v>
      </c>
      <c r="D475" s="3">
        <v>2.0</v>
      </c>
    </row>
    <row r="476" ht="15.75" customHeight="1">
      <c r="A476" s="1">
        <v>507.0</v>
      </c>
      <c r="B476" s="3" t="s">
        <v>469</v>
      </c>
      <c r="C476" s="3" t="str">
        <f>IFERROR(__xludf.DUMMYFUNCTION("GOOGLETRANSLATE(B476,""id"",""en"")"),"['access', 'easy', 'applying', 'easy', 'monitor', 'development', 'payment', 'internet']")</f>
        <v>['access', 'easy', 'applying', 'easy', 'monitor', 'development', 'payment', 'internet']</v>
      </c>
      <c r="D476" s="3">
        <v>5.0</v>
      </c>
    </row>
    <row r="477" ht="15.75" customHeight="1">
      <c r="A477" s="1">
        <v>508.0</v>
      </c>
      <c r="B477" s="3" t="s">
        <v>470</v>
      </c>
      <c r="C477" s="3" t="str">
        <f>IFERROR(__xludf.DUMMYFUNCTION("GOOGLETRANSLATE(B477,""id"",""en"")"),"['steady', 'times', 'boi', 'gas', 'install']")</f>
        <v>['steady', 'times', 'boi', 'gas', 'install']</v>
      </c>
      <c r="D477" s="3">
        <v>5.0</v>
      </c>
    </row>
    <row r="478" ht="15.75" customHeight="1">
      <c r="A478" s="1">
        <v>509.0</v>
      </c>
      <c r="B478" s="3" t="s">
        <v>471</v>
      </c>
      <c r="C478" s="3" t="str">
        <f>IFERROR(__xludf.DUMMYFUNCTION("GOOGLETRANSLATE(B478,""id"",""en"")"),"['Myindihome', 'Network', 'Internet', 'Recommended', 'The Application', 'Cool', 'Access', 'Easy']")</f>
        <v>['Myindihome', 'Network', 'Internet', 'Recommended', 'The Application', 'Cool', 'Access', 'Easy']</v>
      </c>
      <c r="D478" s="3">
        <v>5.0</v>
      </c>
    </row>
    <row r="479" ht="15.75" customHeight="1">
      <c r="A479" s="1">
        <v>510.0</v>
      </c>
      <c r="B479" s="3" t="s">
        <v>472</v>
      </c>
      <c r="C479" s="3" t="str">
        <f>IFERROR(__xludf.DUMMYFUNCTION("GOOGLETRANSLATE(B479,""id"",""en"")"),"['bleak']")</f>
        <v>['bleak']</v>
      </c>
      <c r="D479" s="3">
        <v>1.0</v>
      </c>
    </row>
    <row r="480" ht="15.75" customHeight="1">
      <c r="A480" s="1">
        <v>511.0</v>
      </c>
      <c r="B480" s="3" t="s">
        <v>473</v>
      </c>
      <c r="C480" s="3" t="str">
        <f>IFERROR(__xludf.DUMMYFUNCTION("GOOGLETRANSLATE(B480,""id"",""en"")"),"['Cool', 'Tuker', 'Points', 'Liat', 'Bill']")</f>
        <v>['Cool', 'Tuker', 'Points', 'Liat', 'Bill']</v>
      </c>
      <c r="D480" s="3">
        <v>5.0</v>
      </c>
    </row>
    <row r="481" ht="15.75" customHeight="1">
      <c r="A481" s="1">
        <v>512.0</v>
      </c>
      <c r="B481" s="3" t="s">
        <v>474</v>
      </c>
      <c r="C481" s="3" t="str">
        <f>IFERROR(__xludf.DUMMYFUNCTION("GOOGLETRANSLATE(B481,""id"",""en"")"),"['Sorry', 'enter', 'APK', '']")</f>
        <v>['Sorry', 'enter', 'APK', '']</v>
      </c>
      <c r="D481" s="3">
        <v>1.0</v>
      </c>
    </row>
    <row r="482" ht="15.75" customHeight="1">
      <c r="A482" s="1">
        <v>513.0</v>
      </c>
      <c r="B482" s="3" t="s">
        <v>475</v>
      </c>
      <c r="C482" s="3" t="str">
        <f>IFERROR(__xludf.DUMMYFUNCTION("GOOGLETRANSLATE(B482,""id"",""en"")"),"['Error', 'Login']")</f>
        <v>['Error', 'Login']</v>
      </c>
      <c r="D482" s="3">
        <v>1.0</v>
      </c>
    </row>
    <row r="483" ht="15.75" customHeight="1">
      <c r="A483" s="1">
        <v>515.0</v>
      </c>
      <c r="B483" s="3" t="s">
        <v>476</v>
      </c>
      <c r="C483" s="3" t="str">
        <f>IFERROR(__xludf.DUMMYFUNCTION("GOOGLETRANSLATE(B483,""id"",""en"")"),"['wifi', 'kek', 'pig', 'ngentod', 'lag', 'bet', 'consensed']")</f>
        <v>['wifi', 'kek', 'pig', 'ngentod', 'lag', 'bet', 'consensed']</v>
      </c>
      <c r="D483" s="3">
        <v>1.0</v>
      </c>
    </row>
    <row r="484" ht="15.75" customHeight="1">
      <c r="A484" s="1">
        <v>516.0</v>
      </c>
      <c r="B484" s="3" t="s">
        <v>477</v>
      </c>
      <c r="C484" s="3" t="str">
        <f>IFERROR(__xludf.DUMMYFUNCTION("GOOGLETRANSLATE(B484,""id"",""en"")"),"['Connected', 'The application', 'BERG BAUE', 'Update']")</f>
        <v>['Connected', 'The application', 'BERG BAUE', 'Update']</v>
      </c>
      <c r="D484" s="3">
        <v>4.0</v>
      </c>
    </row>
    <row r="485" ht="15.75" customHeight="1">
      <c r="A485" s="1">
        <v>517.0</v>
      </c>
      <c r="B485" s="3" t="s">
        <v>460</v>
      </c>
      <c r="C485" s="3" t="str">
        <f>IFERROR(__xludf.DUMMYFUNCTION("GOOGLETRANSLATE(B485,""id"",""en"")"),"['Mantapp']")</f>
        <v>['Mantapp']</v>
      </c>
      <c r="D485" s="3">
        <v>5.0</v>
      </c>
    </row>
    <row r="486" ht="15.75" customHeight="1">
      <c r="A486" s="1">
        <v>518.0</v>
      </c>
      <c r="B486" s="3" t="s">
        <v>478</v>
      </c>
      <c r="C486" s="3" t="str">
        <f>IFERROR(__xludf.DUMMYFUNCTION("GOOGLETRANSLATE(B486,""id"",""en"")"),"['okay', '']")</f>
        <v>['okay', '']</v>
      </c>
      <c r="D486" s="3">
        <v>4.0</v>
      </c>
    </row>
    <row r="487" ht="15.75" customHeight="1">
      <c r="A487" s="1">
        <v>519.0</v>
      </c>
      <c r="B487" s="3" t="s">
        <v>479</v>
      </c>
      <c r="C487" s="3" t="str">
        <f>IFERROR(__xludf.DUMMYFUNCTION("GOOGLETRANSLATE(B487,""id"",""en"")"),"['Useful', 'Pay', 'See', 'Bill', 'SCR', 'Details']")</f>
        <v>['Useful', 'Pay', 'See', 'Bill', 'SCR', 'Details']</v>
      </c>
      <c r="D487" s="3">
        <v>5.0</v>
      </c>
    </row>
    <row r="488" ht="15.75" customHeight="1">
      <c r="A488" s="1">
        <v>520.0</v>
      </c>
      <c r="B488" s="3" t="s">
        <v>480</v>
      </c>
      <c r="C488" s="3" t="str">
        <f>IFERROR(__xludf.DUMMYFUNCTION("GOOGLETRANSLATE(B488,""id"",""en"")"),"['application', 'error', 'downloaadd']")</f>
        <v>['application', 'error', 'downloaadd']</v>
      </c>
      <c r="D488" s="3">
        <v>1.0</v>
      </c>
    </row>
    <row r="489" ht="15.75" customHeight="1">
      <c r="A489" s="1">
        <v>521.0</v>
      </c>
      <c r="B489" s="3" t="s">
        <v>481</v>
      </c>
      <c r="C489" s="3" t="str">
        <f>IFERROR(__xludf.DUMMYFUNCTION("GOOGLETRANSLATE(B489,""id"",""en"")"),"['Service', 'Bener', 'Bad', 'UDH', 'report', 'Many', 'Udh', 'Tetep', 'No', 'Acquired', 'Nurse']")</f>
        <v>['Service', 'Bener', 'Bad', 'UDH', 'report', 'Many', 'Udh', 'Tetep', 'No', 'Acquired', 'Nurse']</v>
      </c>
      <c r="D489" s="3">
        <v>1.0</v>
      </c>
    </row>
    <row r="490" ht="15.75" customHeight="1">
      <c r="A490" s="1">
        <v>522.0</v>
      </c>
      <c r="B490" s="3" t="s">
        <v>482</v>
      </c>
      <c r="C490" s="3" t="str">
        <f>IFERROR(__xludf.DUMMYFUNCTION("GOOGLETRANSLATE(B490,""id"",""en"")"),"['Unfaedah', 'slow', 'told', 'contact', 'work', 'Bener']")</f>
        <v>['Unfaedah', 'slow', 'told', 'contact', 'work', 'Bener']</v>
      </c>
      <c r="D490" s="3">
        <v>1.0</v>
      </c>
    </row>
    <row r="491" ht="15.75" customHeight="1">
      <c r="A491" s="1">
        <v>523.0</v>
      </c>
      <c r="B491" s="3" t="s">
        <v>483</v>
      </c>
      <c r="C491" s="3" t="str">
        <f>IFERROR(__xludf.DUMMYFUNCTION("GOOGLETRANSLATE(B491,""id"",""en"")"),"['App', 'What', 'Register', 'number', 'Registered', 'Registered', 'Login', 'Number', 'Email', 'Registered', 'Pie', 'Karep', ' iki ']")</f>
        <v>['App', 'What', 'Register', 'number', 'Registered', 'Registered', 'Login', 'Number', 'Email', 'Registered', 'Pie', 'Karep', ' iki ']</v>
      </c>
      <c r="D491" s="3">
        <v>5.0</v>
      </c>
    </row>
    <row r="492" ht="15.75" customHeight="1">
      <c r="A492" s="1">
        <v>524.0</v>
      </c>
      <c r="B492" s="3" t="s">
        <v>484</v>
      </c>
      <c r="C492" s="3" t="str">
        <f>IFERROR(__xludf.DUMMYFUNCTION("GOOGLETRANSLATE(B492,""id"",""en"")"),"['classroom', 'application', 'good', 'task', 'happy', 'hope', 'application', 'eliminated', 'playstore', 'thank you', '']")</f>
        <v>['classroom', 'application', 'good', 'task', 'happy', 'hope', 'application', 'eliminated', 'playstore', 'thank you', '']</v>
      </c>
      <c r="D492" s="3">
        <v>1.0</v>
      </c>
    </row>
    <row r="493" ht="15.75" customHeight="1">
      <c r="A493" s="1">
        <v>525.0</v>
      </c>
      <c r="B493" s="3" t="s">
        <v>485</v>
      </c>
      <c r="C493" s="3" t="str">
        <f>IFERROR(__xludf.DUMMYFUNCTION("GOOGLETRANSLATE(B493,""id"",""en"")"),"['Good', 'resignation', 'fast', 'thank', 'love']")</f>
        <v>['Good', 'resignation', 'fast', 'thank', 'love']</v>
      </c>
      <c r="D493" s="3">
        <v>4.0</v>
      </c>
    </row>
    <row r="494" ht="15.75" customHeight="1">
      <c r="A494" s="1">
        <v>526.0</v>
      </c>
      <c r="B494" s="3" t="s">
        <v>486</v>
      </c>
      <c r="C494" s="3" t="str">
        <f>IFERROR(__xludf.DUMMYFUNCTION("GOOGLETRANSLATE(B494,""id"",""en"")"),"['kereennn', 'help', 'easy', 'used']")</f>
        <v>['kereennn', 'help', 'easy', 'used']</v>
      </c>
      <c r="D494" s="3">
        <v>5.0</v>
      </c>
    </row>
    <row r="495" ht="15.75" customHeight="1">
      <c r="A495" s="1">
        <v>527.0</v>
      </c>
      <c r="B495" s="3" t="s">
        <v>487</v>
      </c>
      <c r="C495" s="3" t="str">
        <f>IFERROR(__xludf.DUMMYFUNCTION("GOOGLETRANSLATE(B495,""id"",""en"")"),"['Hello', 'Please', 'Sorry', 'respect', 'Love', 'Star', 'Genesis',' Bener ',' Out ',' Thinking ',' The story ',' WiFi ',' Lollect ',' telephone ',' Indihome ',' told ',' Increase ',' Speed ​​',' WiFi ',' Mbps', 'Mbps',' Upgrade ',' Automatic ',' Price ','"&amp;" Payment ' , 'Internet', 'slow', 'protest', 'come', 'technician', 'area', 'IBANIANG', 'Speed', 'Mbps',' Pay ',' Mbps', 'TBH', ' Disappointed ',' Season ', ""]")</f>
        <v>['Hello', 'Please', 'Sorry', 'respect', 'Love', 'Star', 'Genesis',' Bener ',' Out ',' Thinking ',' The story ',' WiFi ',' Lollect ',' telephone ',' Indihome ',' told ',' Increase ',' Speed ​​',' WiFi ',' Mbps', 'Mbps',' Upgrade ',' Automatic ',' Price ',' Payment ' , 'Internet', 'slow', 'protest', 'come', 'technician', 'area', 'IBANIANG', 'Speed', 'Mbps',' Pay ',' Mbps', 'TBH', ' Disappointed ',' Season ', "]</v>
      </c>
      <c r="D495" s="3">
        <v>1.0</v>
      </c>
    </row>
    <row r="496" ht="15.75" customHeight="1">
      <c r="A496" s="1">
        <v>529.0</v>
      </c>
      <c r="B496" s="3" t="s">
        <v>488</v>
      </c>
      <c r="C496" s="3" t="str">
        <f>IFERROR(__xludf.DUMMYFUNCTION("GOOGLETRANSLATE(B496,""id"",""en"")"),"['network', 'error', 'stop', 'subscribe', 'bother', 'bsd', 'indihome', 'bsd', 'ciputat', 'stop', 'subscribe', 'signal', ' Errr ',' Mulu ',' ']")</f>
        <v>['network', 'error', 'stop', 'subscribe', 'bother', 'bsd', 'indihome', 'bsd', 'ciputat', 'stop', 'subscribe', 'signal', ' Errr ',' Mulu ',' ']</v>
      </c>
      <c r="D496" s="3">
        <v>1.0</v>
      </c>
    </row>
    <row r="497" ht="15.75" customHeight="1">
      <c r="A497" s="1">
        <v>530.0</v>
      </c>
      <c r="B497" s="3" t="s">
        <v>489</v>
      </c>
      <c r="C497" s="3" t="str">
        <f>IFERROR(__xludf.DUMMYFUNCTION("GOOGLETRANSLATE(B497,""id"",""en"")"),"['Cool', 'really', 'Tuker', 'Points', '']")</f>
        <v>['Cool', 'really', 'Tuker', 'Points', '']</v>
      </c>
      <c r="D497" s="3">
        <v>5.0</v>
      </c>
    </row>
    <row r="498" ht="15.75" customHeight="1">
      <c r="A498" s="1">
        <v>531.0</v>
      </c>
      <c r="B498" s="3" t="s">
        <v>490</v>
      </c>
      <c r="C498" s="3" t="str">
        <f>IFERROR(__xludf.DUMMYFUNCTION("GOOGLETRANSLATE(B498,""id"",""en"")"),"['application', 'good', 'user', 'friendly', 'sure', 'login', 'easy']")</f>
        <v>['application', 'good', 'user', 'friendly', 'sure', 'login', 'easy']</v>
      </c>
      <c r="D498" s="3">
        <v>5.0</v>
      </c>
    </row>
    <row r="499" ht="15.75" customHeight="1">
      <c r="A499" s="1">
        <v>532.0</v>
      </c>
      <c r="B499" s="3" t="s">
        <v>491</v>
      </c>
      <c r="C499" s="3" t="str">
        <f>IFERROR(__xludf.DUMMYFUNCTION("GOOGLETRANSLATE(B499,""id"",""en"")"),"['Yesterday', 'pay', 'bill', 'what', 'tomorrow', 'already', 'fall', 'tempo', 'internet', 'disorder', 'severe', 'difficult', ' Work ',' Haduuuhhhh ']")</f>
        <v>['Yesterday', 'pay', 'bill', 'what', 'tomorrow', 'already', 'fall', 'tempo', 'internet', 'disorder', 'severe', 'difficult', ' Work ',' Haduuuhhhh ']</v>
      </c>
      <c r="D499" s="3">
        <v>5.0</v>
      </c>
    </row>
    <row r="500" ht="15.75" customHeight="1">
      <c r="A500" s="1">
        <v>533.0</v>
      </c>
      <c r="B500" s="3" t="s">
        <v>492</v>
      </c>
      <c r="C500" s="3" t="str">
        <f>IFERROR(__xludf.DUMMYFUNCTION("GOOGLETRANSLATE(B500,""id"",""en"")"),"['internet', 'clock', 'access', 'report', 'ganguan', 'get', 'report', 'process', 'internet', 'access']")</f>
        <v>['internet', 'clock', 'access', 'report', 'ganguan', 'get', 'report', 'process', 'internet', 'access']</v>
      </c>
      <c r="D500" s="3">
        <v>1.0</v>
      </c>
    </row>
    <row r="501" ht="15.75" customHeight="1">
      <c r="A501" s="1">
        <v>534.0</v>
      </c>
      <c r="B501" s="3" t="s">
        <v>493</v>
      </c>
      <c r="C501" s="3" t="str">
        <f>IFERROR(__xludf.DUMMYFUNCTION("GOOGLETRANSLATE(B501,""id"",""en"")"),"['Application', 'Myindihome', 'Bestt', 'Anyway', 'already', 'Fingerprint', 'sophisticated', 'user', 'friendly', 'Anyway', 'Kece', 'Abis',' Exchange ',' Points ',' Easy ',' Very ',' Pakao ',' Features ',' Bill ',' Details ',' Thank "", 'Love', 'Myindihome'"&amp;", 'Suitable', 'Deh' , 'Yok', 'Download', '']")</f>
        <v>['Application', 'Myindihome', 'Bestt', 'Anyway', 'already', 'Fingerprint', 'sophisticated', 'user', 'friendly', 'Anyway', 'Kece', 'Abis',' Exchange ',' Points ',' Easy ',' Very ',' Pakao ',' Features ',' Bill ',' Details ',' Thank ", 'Love', 'Myindihome', 'Suitable', 'Deh' , 'Yok', 'Download', '']</v>
      </c>
      <c r="D501" s="3">
        <v>5.0</v>
      </c>
    </row>
    <row r="502" ht="15.75" customHeight="1">
      <c r="A502" s="1">
        <v>535.0</v>
      </c>
      <c r="B502" s="3" t="s">
        <v>494</v>
      </c>
      <c r="C502" s="3" t="str">
        <f>IFERROR(__xludf.DUMMYFUNCTION("GOOGLETRANSLATE(B502,""id"",""en"")"),"['Cool', 'already', 'login', 'biometric', 'udh', 'also', 'oii', 'recomend', 'really']")</f>
        <v>['Cool', 'already', 'login', 'biometric', 'udh', 'also', 'oii', 'recomend', 'really']</v>
      </c>
      <c r="D502" s="3">
        <v>5.0</v>
      </c>
    </row>
    <row r="503" ht="15.75" customHeight="1">
      <c r="A503" s="1">
        <v>536.0</v>
      </c>
      <c r="B503" s="3" t="s">
        <v>495</v>
      </c>
      <c r="C503" s="3" t="str">
        <f>IFERROR(__xludf.DUMMYFUNCTION("GOOGLETRANSLATE(B503,""id"",""en"")"),"['apk', 'gaguna', 'buy', 'expensive', 'ngelag', 'money', 'collected', 'on the road', 'indihome', 'tlol', 'gajelas']")</f>
        <v>['apk', 'gaguna', 'buy', 'expensive', 'ngelag', 'money', 'collected', 'on the road', 'indihome', 'tlol', 'gajelas']</v>
      </c>
      <c r="D503" s="3">
        <v>1.0</v>
      </c>
    </row>
    <row r="504" ht="15.75" customHeight="1">
      <c r="A504" s="1">
        <v>537.0</v>
      </c>
      <c r="B504" s="3" t="s">
        <v>496</v>
      </c>
      <c r="C504" s="3" t="str">
        <f>IFERROR(__xludf.DUMMYFUNCTION("GOOGLETRANSLATE(B504,""id"",""en"")"),"['The application', 'Good', '']")</f>
        <v>['The application', 'Good', '']</v>
      </c>
      <c r="D504" s="3">
        <v>5.0</v>
      </c>
    </row>
    <row r="505" ht="15.75" customHeight="1">
      <c r="A505" s="1">
        <v>538.0</v>
      </c>
      <c r="B505" s="3" t="s">
        <v>497</v>
      </c>
      <c r="C505" s="3" t="str">
        <f>IFERROR(__xludf.DUMMYFUNCTION("GOOGLETRANSLATE(B505,""id"",""en"")"),"['Mayan']")</f>
        <v>['Mayan']</v>
      </c>
      <c r="D505" s="3">
        <v>5.0</v>
      </c>
    </row>
    <row r="506" ht="15.75" customHeight="1">
      <c r="A506" s="1">
        <v>539.0</v>
      </c>
      <c r="B506" s="3" t="s">
        <v>498</v>
      </c>
      <c r="C506" s="3" t="str">
        <f>IFERROR(__xludf.DUMMYFUNCTION("GOOGLETRANSLATE(B506,""id"",""en"")"),"['application', 'good', 'easy']")</f>
        <v>['application', 'good', 'easy']</v>
      </c>
      <c r="D506" s="3">
        <v>5.0</v>
      </c>
    </row>
    <row r="507" ht="15.75" customHeight="1">
      <c r="A507" s="1">
        <v>540.0</v>
      </c>
      <c r="B507" s="3" t="s">
        <v>499</v>
      </c>
      <c r="C507" s="3" t="str">
        <f>IFERROR(__xludf.DUMMYFUNCTION("GOOGLETRANSLATE(B507,""id"",""en"")"),"['use', 'application', 'comfortable', 'difficult', 'connection', 'request', 'data', 'server', 'center', 'customer', 'use', 'application', ' Effective ',' Where ',' Access', 'Information', 'Difficult', 'Getted', '']")</f>
        <v>['use', 'application', 'comfortable', 'difficult', 'connection', 'request', 'data', 'server', 'center', 'customer', 'use', 'application', ' Effective ',' Where ',' Access', 'Information', 'Difficult', 'Getted', '']</v>
      </c>
      <c r="D507" s="3">
        <v>1.0</v>
      </c>
    </row>
    <row r="508" ht="15.75" customHeight="1">
      <c r="A508" s="1">
        <v>541.0</v>
      </c>
      <c r="B508" s="3" t="s">
        <v>500</v>
      </c>
      <c r="C508" s="3" t="str">
        <f>IFERROR(__xludf.DUMMYFUNCTION("GOOGLETRANSLATE(B508,""id"",""en"")"),"['Application', 'Disruption', 'Network', 'responded', 'TTP', 'HRS', 'Tel', 'Move', 'Provider', 'Pay', 'Internet', 'late', ' ']")</f>
        <v>['Application', 'Disruption', 'Network', 'responded', 'TTP', 'HRS', 'Tel', 'Move', 'Provider', 'Pay', 'Internet', 'late', ' ']</v>
      </c>
      <c r="D508" s="3">
        <v>1.0</v>
      </c>
    </row>
    <row r="509" ht="15.75" customHeight="1">
      <c r="A509" s="1">
        <v>542.0</v>
      </c>
      <c r="B509" s="3" t="s">
        <v>501</v>
      </c>
      <c r="C509" s="3" t="str">
        <f>IFERROR(__xludf.DUMMYFUNCTION("GOOGLETRANSLATE(B509,""id"",""en"")"),"['morning', 'myindihome', 'network', 'internet', 'slow', 'krin', 'that's', 'Please', 'check', 'thank you', ""]")</f>
        <v>['morning', 'myindihome', 'network', 'internet', 'slow', 'krin', 'that's', 'Please', 'check', 'thank you', "]</v>
      </c>
      <c r="D509" s="3">
        <v>3.0</v>
      </c>
    </row>
    <row r="510" ht="15.75" customHeight="1">
      <c r="A510" s="1">
        <v>543.0</v>
      </c>
      <c r="B510" s="3" t="s">
        <v>502</v>
      </c>
      <c r="C510" s="3" t="str">
        <f>IFERROR(__xludf.DUMMYFUNCTION("GOOGLETRANSLATE(B510,""id"",""en"")"),"['Knp', 'Indihome', 'GHA', 'Read', 'Please', 'Improve it']")</f>
        <v>['Knp', 'Indihome', 'GHA', 'Read', 'Please', 'Improve it']</v>
      </c>
      <c r="D510" s="3">
        <v>5.0</v>
      </c>
    </row>
    <row r="511" ht="15.75" customHeight="1">
      <c r="A511" s="1">
        <v>544.0</v>
      </c>
      <c r="B511" s="3" t="s">
        <v>503</v>
      </c>
      <c r="C511" s="3" t="str">
        <f>IFERROR(__xludf.DUMMYFUNCTION("GOOGLETRANSLATE(B511,""id"",""en"")"),"['Registration', 'pairs', 'week', 'brochure', 'clock', 'hoax', '']")</f>
        <v>['Registration', 'pairs', 'week', 'brochure', 'clock', 'hoax', '']</v>
      </c>
      <c r="D511" s="3">
        <v>1.0</v>
      </c>
    </row>
    <row r="512" ht="15.75" customHeight="1">
      <c r="A512" s="1">
        <v>545.0</v>
      </c>
      <c r="B512" s="3" t="s">
        <v>504</v>
      </c>
      <c r="C512" s="3" t="str">
        <f>IFERROR(__xludf.DUMMYFUNCTION("GOOGLETRANSLATE(B512,""id"",""en"")"),"['WOI', 'WIFI', 'Dead', 'Yesterday', 'Monday']")</f>
        <v>['WOI', 'WIFI', 'Dead', 'Yesterday', 'Monday']</v>
      </c>
      <c r="D512" s="3">
        <v>1.0</v>
      </c>
    </row>
    <row r="513" ht="15.75" customHeight="1">
      <c r="A513" s="1">
        <v>546.0</v>
      </c>
      <c r="B513" s="3" t="s">
        <v>505</v>
      </c>
      <c r="C513" s="3" t="str">
        <f>IFERROR(__xludf.DUMMYFUNCTION("GOOGLETRANSLATE(B513,""id"",""en"")"),"['Login', 'Difficult', 'Forgiveness', 'Wrong', 'Password', 'Wait', 'Clock', 'Mending', 'App', ""]")</f>
        <v>['Login', 'Difficult', 'Forgiveness', 'Wrong', 'Password', 'Wait', 'Clock', 'Mending', 'App', "]</v>
      </c>
      <c r="D513" s="3">
        <v>1.0</v>
      </c>
    </row>
    <row r="514" ht="15.75" customHeight="1">
      <c r="A514" s="1">
        <v>547.0</v>
      </c>
      <c r="B514" s="3" t="s">
        <v>506</v>
      </c>
      <c r="C514" s="3" t="str">
        <f>IFERROR(__xludf.DUMMYFUNCTION("GOOGLETRANSLATE(B514,""id"",""en"")"),"['Service', 'bad', 'clock', 'dawn', 'must', 'broke', 'Connect', 'service', 'Bener', ""]")</f>
        <v>['Service', 'bad', 'clock', 'dawn', 'must', 'broke', 'Connect', 'service', 'Bener', "]</v>
      </c>
      <c r="D514" s="3">
        <v>1.0</v>
      </c>
    </row>
    <row r="515" ht="15.75" customHeight="1">
      <c r="A515" s="1">
        <v>548.0</v>
      </c>
      <c r="B515" s="3" t="s">
        <v>507</v>
      </c>
      <c r="C515" s="3" t="str">
        <f>IFERROR(__xludf.DUMMYFUNCTION("GOOGLETRANSLATE(B515,""id"",""en"")"),"['thank', 'love', 'the application']")</f>
        <v>['thank', 'love', 'the application']</v>
      </c>
      <c r="D515" s="3">
        <v>4.0</v>
      </c>
    </row>
    <row r="516" ht="15.75" customHeight="1">
      <c r="A516" s="1">
        <v>549.0</v>
      </c>
      <c r="B516" s="3" t="s">
        <v>508</v>
      </c>
      <c r="C516" s="3" t="str">
        <f>IFERROR(__xludf.DUMMYFUNCTION("GOOGLETRANSLATE(B516,""id"",""en"")"),"['user', 'Friendly', 'See', 'Bill', 'Details', 'Thank', 'You']")</f>
        <v>['user', 'Friendly', 'See', 'Bill', 'Details', 'Thank', 'You']</v>
      </c>
      <c r="D516" s="3">
        <v>5.0</v>
      </c>
    </row>
    <row r="517" ht="15.75" customHeight="1">
      <c r="A517" s="1">
        <v>550.0</v>
      </c>
      <c r="B517" s="3" t="s">
        <v>509</v>
      </c>
      <c r="C517" s="3" t="str">
        <f>IFERROR(__xludf.DUMMYFUNCTION("GOOGLETRANSLATE(B517,""id"",""en"")"),"['Thank you', 'respond']")</f>
        <v>['Thank you', 'respond']</v>
      </c>
      <c r="D517" s="3">
        <v>5.0</v>
      </c>
    </row>
    <row r="518" ht="15.75" customHeight="1">
      <c r="A518" s="1">
        <v>552.0</v>
      </c>
      <c r="B518" s="3" t="s">
        <v>510</v>
      </c>
      <c r="C518" s="3" t="str">
        <f>IFERROR(__xludf.DUMMYFUNCTION("GOOGLETRANSLATE(B518,""id"",""en"")"),"['Indihom', 'PPK', 'lag', 'It's good', 'Tri', 'PPK', 'PPK', 'Soluru', 'Yng', 'work', 'Indihom', 'Dead', ' PPK ',' Bankrupt ',' Dead ',' Kontl ']")</f>
        <v>['Indihom', 'PPK', 'lag', 'It's good', 'Tri', 'PPK', 'PPK', 'Soluru', 'Yng', 'work', 'Indihom', 'Dead', ' PPK ',' Bankrupt ',' Dead ',' Kontl ']</v>
      </c>
      <c r="D518" s="3">
        <v>1.0</v>
      </c>
    </row>
    <row r="519" ht="15.75" customHeight="1">
      <c r="A519" s="1">
        <v>553.0</v>
      </c>
      <c r="B519" s="3" t="s">
        <v>511</v>
      </c>
      <c r="C519" s="3" t="str">
        <f>IFERROR(__xludf.DUMMYFUNCTION("GOOGLETRANSLATE(B519,""id"",""en"")"),"['error']")</f>
        <v>['error']</v>
      </c>
      <c r="D519" s="3">
        <v>4.0</v>
      </c>
    </row>
    <row r="520" ht="15.75" customHeight="1">
      <c r="A520" s="1">
        <v>554.0</v>
      </c>
      <c r="B520" s="3" t="s">
        <v>512</v>
      </c>
      <c r="C520" s="3" t="str">
        <f>IFERROR(__xludf.DUMMYFUNCTION("GOOGLETRANSLATE(B520,""id"",""en"")"),"['bill', 'package', 'available', 'according to', 'bill', 'pay', 'month', 'usage', 'removed', 'bill', 'according to', 'package', ' Indihome ',' email ',' many ',' times', 'Indihome', 'Kayingramed', 'Switch', 'Network']")</f>
        <v>['bill', 'package', 'available', 'according to', 'bill', 'pay', 'month', 'usage', 'removed', 'bill', 'according to', 'package', ' Indihome ',' email ',' many ',' times', 'Indihome', 'Kayingramed', 'Switch', 'Network']</v>
      </c>
      <c r="D520" s="3">
        <v>1.0</v>
      </c>
    </row>
    <row r="521" ht="15.75" customHeight="1">
      <c r="A521" s="1">
        <v>555.0</v>
      </c>
      <c r="B521" s="3" t="s">
        <v>513</v>
      </c>
      <c r="C521" s="3" t="str">
        <f>IFERROR(__xludf.DUMMYFUNCTION("GOOGLETRANSLATE(B521,""id"",""en"")"),"['The application', 'Severe', 'Feature', 'Inside', 'Accessed', '']")</f>
        <v>['The application', 'Severe', 'Feature', 'Inside', 'Accessed', '']</v>
      </c>
      <c r="D521" s="3">
        <v>1.0</v>
      </c>
    </row>
    <row r="522" ht="15.75" customHeight="1">
      <c r="A522" s="1">
        <v>557.0</v>
      </c>
      <c r="B522" s="3" t="s">
        <v>326</v>
      </c>
      <c r="C522" s="3" t="str">
        <f>IFERROR(__xludf.DUMMYFUNCTION("GOOGLETRANSLATE(B522,""id"",""en"")"),"['Application', 'good', 'help']")</f>
        <v>['Application', 'good', 'help']</v>
      </c>
      <c r="D522" s="3">
        <v>5.0</v>
      </c>
    </row>
    <row r="523" ht="15.75" customHeight="1">
      <c r="A523" s="1">
        <v>558.0</v>
      </c>
      <c r="B523" s="3" t="s">
        <v>514</v>
      </c>
      <c r="C523" s="3" t="str">
        <f>IFERROR(__xludf.DUMMYFUNCTION("GOOGLETRANSLATE(B523,""id"",""en"")"),"['Make', 'Indihome', 'Annual', 'person', 'technicians',' decide ',' path ',' internet ',' customers', 'wear', 'tens',' Mbps', ' Annual ',' installation ',' buy ',' cable ',' Pinta ',' buy ',' person ',' technician ',' skrg ',' path ',' internet ',' broke "&amp;"',' the cable ' , 'times', 'complaint', 'respont', 'slow', 'technicians', 'fix', 'path', 'internet', 'try', 'pay', 'late', ""]")</f>
        <v>['Make', 'Indihome', 'Annual', 'person', 'technicians',' decide ',' path ',' internet ',' customers', 'wear', 'tens',' Mbps', ' Annual ',' installation ',' buy ',' cable ',' Pinta ',' buy ',' person ',' technician ',' skrg ',' path ',' internet ',' broke ',' the cable ' , 'times', 'complaint', 'respont', 'slow', 'technicians', 'fix', 'path', 'internet', 'try', 'pay', 'late', "]</v>
      </c>
      <c r="D523" s="3">
        <v>1.0</v>
      </c>
    </row>
    <row r="524" ht="15.75" customHeight="1">
      <c r="A524" s="1">
        <v>559.0</v>
      </c>
      <c r="B524" s="3" t="s">
        <v>515</v>
      </c>
      <c r="C524" s="3" t="str">
        <f>IFERROR(__xludf.DUMMYFUNCTION("GOOGLETRANSLATE(B524,""id"",""en"")"),"['Disappointed', 'really', 'service', 'fast', 'response', 'wheverse', 'improvement', 'cable', 'broke', 'because', 'exposed', 'branch', ' Trees', 'fall', 'gubris',' smpai ',' complaint ',' Instagram ',' Facebook ',' Twitter ',' high school ',' response ', "&amp;"""]")</f>
        <v>['Disappointed', 'really', 'service', 'fast', 'response', 'wheverse', 'improvement', 'cable', 'broke', 'because', 'exposed', 'branch', ' Trees', 'fall', 'gubris',' smpai ',' complaint ',' Instagram ',' Facebook ',' Twitter ',' high school ',' response ', "]</v>
      </c>
      <c r="D524" s="3">
        <v>1.0</v>
      </c>
    </row>
    <row r="525" ht="15.75" customHeight="1">
      <c r="A525" s="1">
        <v>560.0</v>
      </c>
      <c r="B525" s="3" t="s">
        <v>516</v>
      </c>
      <c r="C525" s="3" t="str">
        <f>IFERROR(__xludf.DUMMYFUNCTION("GOOGLETRANSLATE(B525,""id"",""en"")"),"['Pay', 'expensive', 'network', 'ugly', 'then', 'sewot', ""]")</f>
        <v>['Pay', 'expensive', 'network', 'ugly', 'then', 'sewot', "]</v>
      </c>
      <c r="D525" s="3">
        <v>1.0</v>
      </c>
    </row>
    <row r="526" ht="15.75" customHeight="1">
      <c r="A526" s="1">
        <v>561.0</v>
      </c>
      <c r="B526" s="3" t="s">
        <v>517</v>
      </c>
      <c r="C526" s="3" t="str">
        <f>IFERROR(__xludf.DUMMYFUNCTION("GOOGLETRANSLATE(B526,""id"",""en"")"),"['wifi', 'indihome', 'fix', 'ngeleg', 'mulu']")</f>
        <v>['wifi', 'indihome', 'fix', 'ngeleg', 'mulu']</v>
      </c>
      <c r="D526" s="3">
        <v>1.0</v>
      </c>
    </row>
    <row r="527" ht="15.75" customHeight="1">
      <c r="A527" s="1">
        <v>562.0</v>
      </c>
      <c r="B527" s="3" t="s">
        <v>518</v>
      </c>
      <c r="C527" s="3" t="str">
        <f>IFERROR(__xludf.DUMMYFUNCTION("GOOGLETRANSLATE(B527,""id"",""en"")"),"['hour', 'payment', 'wifinya', 'work', 'use', 'internet', 'try', 'contact', 'Via', 'respond', 'folowup', 'dooooooooonnnnggggggggggggggggggggg pay']")</f>
        <v>['hour', 'payment', 'wifinya', 'work', 'use', 'internet', 'try', 'contact', 'Via', 'respond', 'folowup', 'dooooooooonnnnggggggggggggggggggggg pay']</v>
      </c>
      <c r="D527" s="3">
        <v>2.0</v>
      </c>
    </row>
    <row r="528" ht="15.75" customHeight="1">
      <c r="A528" s="1">
        <v>563.0</v>
      </c>
      <c r="B528" s="3" t="s">
        <v>519</v>
      </c>
      <c r="C528" s="3" t="str">
        <f>IFERROR(__xludf.DUMMYFUNCTION("GOOGLETRANSLATE(B528,""id"",""en"")"),"['service', 'bad', 'uda', 'network', 'bsa', 'broke', 'wifi', 'sya', 'reason']")</f>
        <v>['service', 'bad', 'uda', 'network', 'bsa', 'broke', 'wifi', 'sya', 'reason']</v>
      </c>
      <c r="D528" s="3">
        <v>1.0</v>
      </c>
    </row>
    <row r="529" ht="15.75" customHeight="1">
      <c r="A529" s="1">
        <v>564.0</v>
      </c>
      <c r="B529" s="3" t="s">
        <v>520</v>
      </c>
      <c r="C529" s="3" t="str">
        <f>IFERROR(__xludf.DUMMYFUNCTION("GOOGLETRANSLATE(B529,""id"",""en"")"),"['application', 'difficult', 'opened', 'loading', 'indihome', 'how', 'already', 'stop', 'subscription', 'mola', 'already', 'bill', ' ']")</f>
        <v>['application', 'difficult', 'opened', 'loading', 'indihome', 'how', 'already', 'stop', 'subscription', 'mola', 'already', 'bill', ' ']</v>
      </c>
      <c r="D529" s="3">
        <v>1.0</v>
      </c>
    </row>
    <row r="530" ht="15.75" customHeight="1">
      <c r="A530" s="1">
        <v>565.0</v>
      </c>
      <c r="B530" s="3" t="s">
        <v>521</v>
      </c>
      <c r="C530" s="3" t="str">
        <f>IFERROR(__xludf.DUMMYFUNCTION("GOOGLETRANSLATE(B530,""id"",""en"")"),"['Application', 'Useful', 'Report', 'Complaints', '']")</f>
        <v>['Application', 'Useful', 'Report', 'Complaints', '']</v>
      </c>
      <c r="D530" s="3">
        <v>1.0</v>
      </c>
    </row>
    <row r="531" ht="15.75" customHeight="1">
      <c r="A531" s="1">
        <v>566.0</v>
      </c>
      <c r="B531" s="3" t="s">
        <v>522</v>
      </c>
      <c r="C531" s="3" t="str">
        <f>IFERROR(__xludf.DUMMYFUNCTION("GOOGLETRANSLATE(B531,""id"",""en"")"),"['Thank you', 'service', 'fast']")</f>
        <v>['Thank you', 'service', 'fast']</v>
      </c>
      <c r="D531" s="3">
        <v>5.0</v>
      </c>
    </row>
    <row r="532" ht="15.75" customHeight="1">
      <c r="A532" s="1">
        <v>567.0</v>
      </c>
      <c r="B532" s="3" t="s">
        <v>523</v>
      </c>
      <c r="C532" s="3" t="str">
        <f>IFERROR(__xludf.DUMMYFUNCTION("GOOGLETRANSLATE(B532,""id"",""en"")"),"['late', 'Pay', 'Internet', 'Matiin', 'get', 'fine', 'turn', 'complaint', 'Internet', 'dead', 'disorder', 'slow', ' Snail ',' Indihome ',' payaaahhhh ',' ']")</f>
        <v>['late', 'Pay', 'Internet', 'Matiin', 'get', 'fine', 'turn', 'complaint', 'Internet', 'dead', 'disorder', 'slow', ' Snail ',' Indihome ',' payaaahhhh ',' ']</v>
      </c>
      <c r="D532" s="3">
        <v>1.0</v>
      </c>
    </row>
    <row r="533" ht="15.75" customHeight="1">
      <c r="A533" s="1">
        <v>568.0</v>
      </c>
      <c r="B533" s="3" t="s">
        <v>524</v>
      </c>
      <c r="C533" s="3" t="str">
        <f>IFERROR(__xludf.DUMMYFUNCTION("GOOGLETRANSLATE(B533,""id"",""en"")"),"['Application', 'Jej', 'really', 'Registration', 'Service', 'Indihome', 'Crash', 'Upload', 'KTP']")</f>
        <v>['Application', 'Jej', 'really', 'Registration', 'Service', 'Indihome', 'Crash', 'Upload', 'KTP']</v>
      </c>
      <c r="D533" s="3">
        <v>1.0</v>
      </c>
    </row>
    <row r="534" ht="15.75" customHeight="1">
      <c r="A534" s="1">
        <v>569.0</v>
      </c>
      <c r="B534" s="3" t="s">
        <v>525</v>
      </c>
      <c r="C534" s="3" t="str">
        <f>IFERROR(__xludf.DUMMYFUNCTION("GOOGLETRANSLATE(B534,""id"",""en"")"),"['woi', 'wifi', 'ngelag', ""]")</f>
        <v>['woi', 'wifi', 'ngelag', "]</v>
      </c>
      <c r="D534" s="3">
        <v>1.0</v>
      </c>
    </row>
    <row r="535" ht="15.75" customHeight="1">
      <c r="A535" s="1">
        <v>570.0</v>
      </c>
      <c r="B535" s="3" t="s">
        <v>526</v>
      </c>
      <c r="C535" s="3" t="str">
        <f>IFERROR(__xludf.DUMMYFUNCTION("GOOGLETRANSLATE(B535,""id"",""en"")"),"['hope', 'bsik', 'smooth']")</f>
        <v>['hope', 'bsik', 'smooth']</v>
      </c>
      <c r="D535" s="3">
        <v>5.0</v>
      </c>
    </row>
    <row r="536" ht="15.75" customHeight="1">
      <c r="A536" s="1">
        <v>572.0</v>
      </c>
      <c r="B536" s="3" t="s">
        <v>527</v>
      </c>
      <c r="C536" s="3" t="str">
        <f>IFERROR(__xludf.DUMMYFUNCTION("GOOGLETRANSLATE(B536,""id"",""en"")"),"['Download', 'APK', 'click', 'button', 'complaint', 'Service', 'Indihome', 'complaint', 'SETAIP', 'clock', 'night', 'clock', ' dawn ',' connection ',' internet ',' problematic ',' eager ',' use ',' service ',' indihome ',' pay ',' late ']")</f>
        <v>['Download', 'APK', 'click', 'button', 'complaint', 'Service', 'Indihome', 'complaint', 'SETAIP', 'clock', 'night', 'clock', ' dawn ',' connection ',' internet ',' problematic ',' eager ',' use ',' service ',' indihome ',' pay ',' late ']</v>
      </c>
      <c r="D536" s="3">
        <v>1.0</v>
      </c>
    </row>
    <row r="537" ht="15.75" customHeight="1">
      <c r="A537" s="1">
        <v>573.0</v>
      </c>
      <c r="B537" s="3" t="s">
        <v>528</v>
      </c>
      <c r="C537" s="3" t="str">
        <f>IFERROR(__xludf.DUMMYFUNCTION("GOOGLETRANSLATE(B537,""id"",""en"")"),"['update', 'Knp', 'control', 'use', 'data', 'tlg', 'fix', 'min', '']")</f>
        <v>['update', 'Knp', 'control', 'use', 'data', 'tlg', 'fix', 'min', '']</v>
      </c>
      <c r="D537" s="3">
        <v>2.0</v>
      </c>
    </row>
    <row r="538" ht="15.75" customHeight="1">
      <c r="A538" s="1">
        <v>574.0</v>
      </c>
      <c r="B538" s="3" t="s">
        <v>529</v>
      </c>
      <c r="C538" s="3" t="str">
        <f>IFERROR(__xludf.DUMMYFUNCTION("GOOGLETRANSLATE(B538,""id"",""en"")"),"['', 'enter', 'application', 'number', 'telephone', 'known', 'system', 'then']")</f>
        <v>['', 'enter', 'application', 'number', 'telephone', 'known', 'system', 'then']</v>
      </c>
      <c r="D538" s="3">
        <v>1.0</v>
      </c>
    </row>
    <row r="539" ht="15.75" customHeight="1">
      <c r="A539" s="1">
        <v>575.0</v>
      </c>
      <c r="B539" s="3" t="s">
        <v>530</v>
      </c>
      <c r="C539" s="3" t="str">
        <f>IFERROR(__xludf.DUMMYFUNCTION("GOOGLETRANSLATE(B539,""id"",""en"")"),"['Pay', 'Bill', 'Please', 'Service', 'Internet', 'Disconnect', 'Disconnect', 'Follow', 'Suggestion', 'Indita', 'Internet', 'Bad', ' Install ',' wifi ',' tip ',' tip ',' use ',' quota ',' personal ',' gamping ',' Yogyakarta ',' ']")</f>
        <v>['Pay', 'Bill', 'Please', 'Service', 'Internet', 'Disconnect', 'Disconnect', 'Follow', 'Suggestion', 'Indita', 'Internet', 'Bad', ' Install ',' wifi ',' tip ',' tip ',' use ',' quota ',' personal ',' gamping ',' Yogyakarta ',' ']</v>
      </c>
      <c r="D539" s="3">
        <v>1.0</v>
      </c>
    </row>
    <row r="540" ht="15.75" customHeight="1">
      <c r="A540" s="1">
        <v>576.0</v>
      </c>
      <c r="B540" s="3" t="s">
        <v>531</v>
      </c>
      <c r="C540" s="3" t="str">
        <f>IFERROR(__xludf.DUMMYFUNCTION("GOOGLETRANSLATE(B540,""id"",""en"")"),"['Indihome', 'nets', 'ganguan', 'all day', 'good', 'installation', 'doang', 'here', 'error', ""]")</f>
        <v>['Indihome', 'nets', 'ganguan', 'all day', 'good', 'installation', 'doang', 'here', 'error', "]</v>
      </c>
      <c r="D540" s="3">
        <v>1.0</v>
      </c>
    </row>
    <row r="541" ht="15.75" customHeight="1">
      <c r="A541" s="1">
        <v>577.0</v>
      </c>
      <c r="B541" s="3" t="s">
        <v>532</v>
      </c>
      <c r="C541" s="3" t="str">
        <f>IFERROR(__xludf.DUMMYFUNCTION("GOOGLETRANSLATE(B541,""id"",""en"")"),"['user', 'Friendly', 'steady']")</f>
        <v>['user', 'Friendly', 'steady']</v>
      </c>
      <c r="D541" s="3">
        <v>5.0</v>
      </c>
    </row>
    <row r="542" ht="15.75" customHeight="1">
      <c r="A542" s="1">
        <v>578.0</v>
      </c>
      <c r="B542" s="3" t="s">
        <v>533</v>
      </c>
      <c r="C542" s="3" t="str">
        <f>IFERROR(__xludf.DUMMYFUNCTION("GOOGLETRANSLATE(B542,""id"",""en"")"),"['complaint', 'disruption', 'internet', 'application', 'already', 'action', 'already', 'take care', 'request', 'move', 'address',' plaza ',' ehh ',' helled ',' turn ',' disconnected ',' pay ',' bill ',' detrimental ',' consumer ', ""]")</f>
        <v>['complaint', 'disruption', 'internet', 'application', 'already', 'action', 'already', 'take care', 'request', 'move', 'address',' plaza ',' ehh ',' helled ',' turn ',' disconnected ',' pay ',' bill ',' detrimental ',' consumer ', "]</v>
      </c>
      <c r="D542" s="3">
        <v>1.0</v>
      </c>
    </row>
    <row r="543" ht="15.75" customHeight="1">
      <c r="A543" s="1">
        <v>579.0</v>
      </c>
      <c r="B543" s="3" t="s">
        <v>534</v>
      </c>
      <c r="C543" s="3" t="str">
        <f>IFERROR(__xludf.DUMMYFUNCTION("GOOGLETRANSLATE(B543,""id"",""en"")"),"['account', 'registered', 'login']")</f>
        <v>['account', 'registered', 'login']</v>
      </c>
      <c r="D543" s="3">
        <v>1.0</v>
      </c>
    </row>
    <row r="544" ht="15.75" customHeight="1">
      <c r="A544" s="1">
        <v>581.0</v>
      </c>
      <c r="B544" s="3" t="s">
        <v>535</v>
      </c>
      <c r="C544" s="3" t="str">
        <f>IFERROR(__xludf.DUMMYFUNCTION("GOOGLETRANSLATE(B544,""id"",""en"")"),"['update', 'dlu', 'guys',' rich ',' application ',' error ',' update ',' deh ',' ntar ',' dripada ',' klu ',' open ',' Apps', 'lag', 'see', 'add', 'complicated', 'deh', 'search', 'apk', 'update', 'dlu']")</f>
        <v>['update', 'dlu', 'guys',' rich ',' application ',' error ',' update ',' deh ',' ntar ',' dripada ',' klu ',' open ',' Apps', 'lag', 'see', 'add', 'complicated', 'deh', 'search', 'apk', 'update', 'dlu']</v>
      </c>
      <c r="D544" s="3">
        <v>1.0</v>
      </c>
    </row>
    <row r="545" ht="15.75" customHeight="1">
      <c r="A545" s="1">
        <v>582.0</v>
      </c>
      <c r="B545" s="3" t="s">
        <v>536</v>
      </c>
      <c r="C545" s="3" t="str">
        <f>IFERROR(__xludf.DUMMYFUNCTION("GOOGLETRANSLATE(B545,""id"",""en"")"),"['Check', 'use', 'quota', 'FUP', 'application', 'Indihome', 'number', 'GB', 'use', 'quota', 'fup']")</f>
        <v>['Check', 'use', 'quota', 'FUP', 'application', 'Indihome', 'number', 'GB', 'use', 'quota', 'fup']</v>
      </c>
      <c r="D545" s="3">
        <v>5.0</v>
      </c>
    </row>
    <row r="546" ht="15.75" customHeight="1">
      <c r="A546" s="1">
        <v>583.0</v>
      </c>
      <c r="B546" s="3" t="s">
        <v>537</v>
      </c>
      <c r="C546" s="3" t="str">
        <f>IFERROR(__xludf.DUMMYFUNCTION("GOOGLETRANSLATE(B546,""id"",""en"")"),"['Cool', 'Pay', 'Code', '']")</f>
        <v>['Cool', 'Pay', 'Code', '']</v>
      </c>
      <c r="D546" s="3">
        <v>5.0</v>
      </c>
    </row>
    <row r="547" ht="15.75" customHeight="1">
      <c r="A547" s="1">
        <v>585.0</v>
      </c>
      <c r="B547" s="3" t="s">
        <v>538</v>
      </c>
      <c r="C547" s="3" t="str">
        <f>IFERROR(__xludf.DUMMYFUNCTION("GOOGLETRANSLATE(B547,""id"",""en"")"),"['Cool', 'really', 'exchange', 'point', '']")</f>
        <v>['Cool', 'really', 'exchange', 'point', '']</v>
      </c>
      <c r="D547" s="3">
        <v>5.0</v>
      </c>
    </row>
    <row r="548" ht="15.75" customHeight="1">
      <c r="A548" s="1">
        <v>586.0</v>
      </c>
      <c r="B548" s="3" t="s">
        <v>539</v>
      </c>
      <c r="C548" s="3" t="str">
        <f>IFERROR(__xludf.DUMMYFUNCTION("GOOGLETRANSLATE(B548,""id"",""en"")"),"['handling', 'slow', 'turn', 'nagih', 'fast', 'how', 'woy']")</f>
        <v>['handling', 'slow', 'turn', 'nagih', 'fast', 'how', 'woy']</v>
      </c>
      <c r="D548" s="3">
        <v>1.0</v>
      </c>
    </row>
    <row r="549" ht="15.75" customHeight="1">
      <c r="A549" s="1">
        <v>588.0</v>
      </c>
      <c r="B549" s="3" t="s">
        <v>540</v>
      </c>
      <c r="C549" s="3" t="str">
        <f>IFERROR(__xludf.DUMMYFUNCTION("GOOGLETRANSLATE(B549,""id"",""en"")"),"['Indihome', 'pay', 'wifi', 'love', 'service', 'network', 'network', 'indihome', 'my house', 'lag', 'lag', 'mulu', ' Pay ',' told ',' Pay ',' Gara ',' Gara ',' Network ',' ugly ',' Main ',' AFK ',' REAPORT ',' ']")</f>
        <v>['Indihome', 'pay', 'wifi', 'love', 'service', 'network', 'network', 'indihome', 'my house', 'lag', 'lag', 'mulu', ' Pay ',' told ',' Pay ',' Gara ',' Gara ',' Network ',' ugly ',' Main ',' AFK ',' REAPORT ',' ']</v>
      </c>
      <c r="D549" s="3">
        <v>1.0</v>
      </c>
    </row>
    <row r="550" ht="15.75" customHeight="1">
      <c r="A550" s="1">
        <v>589.0</v>
      </c>
      <c r="B550" s="3" t="s">
        <v>541</v>
      </c>
      <c r="C550" s="3" t="str">
        <f>IFERROR(__xludf.DUMMYFUNCTION("GOOGLETRANSLATE(B550,""id"",""en"")"),"['Difficult', 'Loading']")</f>
        <v>['Difficult', 'Loading']</v>
      </c>
      <c r="D550" s="3">
        <v>4.0</v>
      </c>
    </row>
    <row r="551" ht="15.75" customHeight="1">
      <c r="A551" s="1">
        <v>590.0</v>
      </c>
      <c r="B551" s="3" t="s">
        <v>542</v>
      </c>
      <c r="C551" s="3" t="str">
        <f>IFERROR(__xludf.DUMMYFUNCTION("GOOGLETRANSLATE(B551,""id"",""en"")"),"['Network', 'ilang', 'slow', 'maen', 'expensive', 'doang', 'service', 'good']")</f>
        <v>['Network', 'ilang', 'slow', 'maen', 'expensive', 'doang', 'service', 'good']</v>
      </c>
      <c r="D551" s="3">
        <v>1.0</v>
      </c>
    </row>
    <row r="552" ht="15.75" customHeight="1">
      <c r="A552" s="1">
        <v>591.0</v>
      </c>
      <c r="B552" s="3" t="s">
        <v>543</v>
      </c>
      <c r="C552" s="3" t="str">
        <f>IFERROR(__xludf.DUMMYFUNCTION("GOOGLETRANSLATE(B552,""id"",""en"")"),"['msh']")</f>
        <v>['msh']</v>
      </c>
      <c r="D552" s="3">
        <v>3.0</v>
      </c>
    </row>
    <row r="553" ht="15.75" customHeight="1">
      <c r="A553" s="1">
        <v>592.0</v>
      </c>
      <c r="B553" s="3" t="s">
        <v>544</v>
      </c>
      <c r="C553" s="3" t="str">
        <f>IFERROR(__xludf.DUMMYFUNCTION("GOOGLETRANSLATE(B553,""id"",""en"")"),"['Service', 'okay', 'really', 'direct', 'responded to', 'gapakai', 'officer', 'friendly', 'really', 'barvo', 'telkom', '']")</f>
        <v>['Service', 'okay', 'really', 'direct', 'responded to', 'gapakai', 'officer', 'friendly', 'really', 'barvo', 'telkom', '']</v>
      </c>
      <c r="D553" s="3">
        <v>5.0</v>
      </c>
    </row>
    <row r="554" ht="15.75" customHeight="1">
      <c r="A554" s="1">
        <v>593.0</v>
      </c>
      <c r="B554" s="3" t="s">
        <v>545</v>
      </c>
      <c r="C554" s="3" t="str">
        <f>IFERROR(__xludf.DUMMYFUNCTION("GOOGLETRANSLATE(B554,""id"",""en"")"),"['Jahanam', 'already', 'send', 'report', 'wifi', 'lag', 'no', 'responded']")</f>
        <v>['Jahanam', 'already', 'send', 'report', 'wifi', 'lag', 'no', 'responded']</v>
      </c>
      <c r="D554" s="3">
        <v>1.0</v>
      </c>
    </row>
    <row r="555" ht="15.75" customHeight="1">
      <c r="A555" s="1">
        <v>594.0</v>
      </c>
      <c r="B555" s="3" t="s">
        <v>546</v>
      </c>
      <c r="C555" s="3" t="str">
        <f>IFERROR(__xludf.DUMMYFUNCTION("GOOGLETRANSLATE(B555,""id"",""en"")"),"['difficult', 'strange', 'UDH', 'put']")</f>
        <v>['difficult', 'strange', 'UDH', 'put']</v>
      </c>
      <c r="D555" s="3">
        <v>1.0</v>
      </c>
    </row>
    <row r="556" ht="15.75" customHeight="1">
      <c r="A556" s="1">
        <v>595.0</v>
      </c>
      <c r="B556" s="3" t="s">
        <v>547</v>
      </c>
      <c r="C556" s="3" t="str">
        <f>IFERROR(__xludf.DUMMYFUNCTION("GOOGLETRANSLATE(B556,""id"",""en"")"),"['Upgrade', 'Speed', 'Application', 'Slalu', 'Error']")</f>
        <v>['Upgrade', 'Speed', 'Application', 'Slalu', 'Error']</v>
      </c>
      <c r="D556" s="3">
        <v>3.0</v>
      </c>
    </row>
    <row r="557" ht="15.75" customHeight="1">
      <c r="A557" s="1">
        <v>596.0</v>
      </c>
      <c r="B557" s="3" t="s">
        <v>548</v>
      </c>
      <c r="C557" s="3" t="str">
        <f>IFERROR(__xludf.DUMMYFUNCTION("GOOGLETRANSLATE(B557,""id"",""en"")"),"['Pelangan', 'Bad', 'serves',' network ',' slow ',' dead ',' phone ',' cougar ',' hope ',' nets', 'internet', 'entry', ' village', '']")</f>
        <v>['Pelangan', 'Bad', 'serves',' network ',' slow ',' dead ',' phone ',' cougar ',' hope ',' nets', 'internet', 'entry', ' village', '']</v>
      </c>
      <c r="D557" s="3">
        <v>1.0</v>
      </c>
    </row>
    <row r="558" ht="15.75" customHeight="1">
      <c r="A558" s="1">
        <v>597.0</v>
      </c>
      <c r="B558" s="3" t="s">
        <v>549</v>
      </c>
      <c r="C558" s="3" t="str">
        <f>IFERROR(__xludf.DUMMYFUNCTION("GOOGLETRANSLATE(B558,""id"",""en"")"),"['Bagusan', 'version', 'version', 'heavy', 'bother', '']")</f>
        <v>['Bagusan', 'version', 'version', 'heavy', 'bother', '']</v>
      </c>
      <c r="D558" s="3">
        <v>1.0</v>
      </c>
    </row>
    <row r="559" ht="15.75" customHeight="1">
      <c r="A559" s="1">
        <v>598.0</v>
      </c>
      <c r="B559" s="3" t="s">
        <v>550</v>
      </c>
      <c r="C559" s="3" t="str">
        <f>IFERROR(__xludf.DUMMYFUNCTION("GOOGLETRANSLATE(B559,""id"",""en"")"),"['work', 'Sales',' Indihome ',' Technicians', 'Maen', 'Fall', 'Out', 'Gatau', 'Struggle', 'Difficult', 'Dapetin', 'Customer', ' poor ',' distance ',' ODP ',' home ',' gagged ',' Hadehhhh ',' data ',' diginin ',' pepahhhhhh ']")</f>
        <v>['work', 'Sales',' Indihome ',' Technicians', 'Maen', 'Fall', 'Out', 'Gatau', 'Struggle', 'Difficult', 'Dapetin', 'Customer', ' poor ',' distance ',' ODP ',' home ',' gagged ',' Hadehhhh ',' data ',' diginin ',' pepahhhhhh ']</v>
      </c>
      <c r="D559" s="3">
        <v>1.0</v>
      </c>
    </row>
    <row r="560" ht="15.75" customHeight="1">
      <c r="A560" s="1">
        <v>599.0</v>
      </c>
      <c r="B560" s="3" t="s">
        <v>551</v>
      </c>
      <c r="C560" s="3" t="str">
        <f>IFERROR(__xludf.DUMMYFUNCTION("GOOGLETRANSLATE(B560,""id"",""en"")"),"['disappointing', 'report', 'disorder', 'responded', 'UDH', '']")</f>
        <v>['disappointing', 'report', 'disorder', 'responded', 'UDH', '']</v>
      </c>
      <c r="D560" s="3">
        <v>1.0</v>
      </c>
    </row>
    <row r="561" ht="15.75" customHeight="1">
      <c r="A561" s="1">
        <v>601.0</v>
      </c>
      <c r="B561" s="3" t="s">
        <v>552</v>
      </c>
      <c r="C561" s="3" t="str">
        <f>IFERROR(__xludf.DUMMYFUNCTION("GOOGLETRANSLATE(B561,""id"",""en"")"),"['A ',' applied ',' printed ',' application ',' connected ',' before ',' smkin ',' the application ',' satisfying ',' consumer ',' bkn ',' like ',' disappointed']")</f>
        <v>['A ',' applied ',' printed ',' application ',' connected ',' before ',' smkin ',' the application ',' satisfying ',' consumer ',' bkn ',' like ',' disappointed']</v>
      </c>
      <c r="D561" s="3">
        <v>1.0</v>
      </c>
    </row>
    <row r="562" ht="15.75" customHeight="1">
      <c r="A562" s="1">
        <v>602.0</v>
      </c>
      <c r="B562" s="3" t="s">
        <v>553</v>
      </c>
      <c r="C562" s="3" t="str">
        <f>IFERROR(__xludf.DUMMYFUNCTION("GOOGLETRANSLATE(B562,""id"",""en"")"),"['User', 'Sangaf', 'Friendly']")</f>
        <v>['User', 'Sangaf', 'Friendly']</v>
      </c>
      <c r="D562" s="3">
        <v>5.0</v>
      </c>
    </row>
    <row r="563" ht="15.75" customHeight="1">
      <c r="A563" s="1">
        <v>603.0</v>
      </c>
      <c r="B563" s="3" t="s">
        <v>554</v>
      </c>
      <c r="C563" s="3" t="str">
        <f>IFERROR(__xludf.DUMMYFUNCTION("GOOGLETRANSLATE(B563,""id"",""en"")"),"['Pay', 'expensive', 'Tetep', 'Bae', 'Ngelag']")</f>
        <v>['Pay', 'expensive', 'Tetep', 'Bae', 'Ngelag']</v>
      </c>
      <c r="D563" s="3">
        <v>1.0</v>
      </c>
    </row>
    <row r="564" ht="15.75" customHeight="1">
      <c r="A564" s="1">
        <v>604.0</v>
      </c>
      <c r="B564" s="3" t="s">
        <v>555</v>
      </c>
      <c r="C564" s="3" t="str">
        <f>IFERROR(__xludf.DUMMYFUNCTION("GOOGLETRANSLATE(B564,""id"",""en"")"),"['Service', 'Disruption', 'Damage', 'Slow', 'Professional', ""]")</f>
        <v>['Service', 'Disruption', 'Damage', 'Slow', 'Professional', "]</v>
      </c>
      <c r="D564" s="3">
        <v>1.0</v>
      </c>
    </row>
    <row r="565" ht="15.75" customHeight="1">
      <c r="A565" s="1">
        <v>605.0</v>
      </c>
      <c r="B565" s="3" t="s">
        <v>556</v>
      </c>
      <c r="C565" s="3" t="str">
        <f>IFERROR(__xludf.DUMMYFUNCTION("GOOGLETRANSLATE(B565,""id"",""en"")"),"['Main', 'Game', 'Online', 'Cokkk', 'Jarigan', 'Taik', 'Taik']")</f>
        <v>['Main', 'Game', 'Online', 'Cokkk', 'Jarigan', 'Taik', 'Taik']</v>
      </c>
      <c r="D565" s="3">
        <v>5.0</v>
      </c>
    </row>
    <row r="566" ht="15.75" customHeight="1">
      <c r="A566" s="1">
        <v>606.0</v>
      </c>
      <c r="B566" s="3" t="s">
        <v>557</v>
      </c>
      <c r="C566" s="3" t="str">
        <f>IFERROR(__xludf.DUMMYFUNCTION("GOOGLETRANSLATE(B566,""id"",""en"")"),"['leeeeeemmmmmoooy']")</f>
        <v>['leeeeeemmmmmoooy']</v>
      </c>
      <c r="D566" s="3">
        <v>1.0</v>
      </c>
    </row>
    <row r="567" ht="15.75" customHeight="1">
      <c r="A567" s="1">
        <v>607.0</v>
      </c>
      <c r="B567" s="3" t="s">
        <v>558</v>
      </c>
      <c r="C567" s="3" t="str">
        <f>IFERROR(__xludf.DUMMYFUNCTION("GOOGLETRANSLATE(B567,""id"",""en"")"),"['handsome']")</f>
        <v>['handsome']</v>
      </c>
      <c r="D567" s="3">
        <v>5.0</v>
      </c>
    </row>
    <row r="568" ht="15.75" customHeight="1">
      <c r="A568" s="1">
        <v>609.0</v>
      </c>
      <c r="B568" s="3" t="s">
        <v>559</v>
      </c>
      <c r="C568" s="3" t="str">
        <f>IFERROR(__xludf.DUMMYFUNCTION("GOOGLETRANSLATE(B568,""id"",""en"")"),"['', 'enter']")</f>
        <v>['', 'enter']</v>
      </c>
      <c r="D568" s="3">
        <v>1.0</v>
      </c>
    </row>
    <row r="569" ht="15.75" customHeight="1">
      <c r="A569" s="1">
        <v>610.0</v>
      </c>
      <c r="B569" s="3" t="s">
        <v>560</v>
      </c>
      <c r="C569" s="3" t="str">
        <f>IFERROR(__xludf.DUMMYFUNCTION("GOOGLETRANSLATE(B569,""id"",""en"")"),"['Okay', 'steady']")</f>
        <v>['Okay', 'steady']</v>
      </c>
      <c r="D569" s="3">
        <v>5.0</v>
      </c>
    </row>
    <row r="570" ht="15.75" customHeight="1">
      <c r="A570" s="1">
        <v>611.0</v>
      </c>
      <c r="B570" s="3" t="s">
        <v>561</v>
      </c>
      <c r="C570" s="3" t="str">
        <f>IFERROR(__xludf.DUMMYFUNCTION("GOOGLETRANSLATE(B570,""id"",""en"")"),"['Signal', 'BURIK', 'YAHHH']")</f>
        <v>['Signal', 'BURIK', 'YAHHH']</v>
      </c>
      <c r="D570" s="3">
        <v>1.0</v>
      </c>
    </row>
    <row r="571" ht="15.75" customHeight="1">
      <c r="A571" s="1">
        <v>612.0</v>
      </c>
      <c r="B571" s="3" t="s">
        <v>562</v>
      </c>
      <c r="C571" s="3" t="str">
        <f>IFERROR(__xludf.DUMMYFUNCTION("GOOGLETRANSLATE(B571,""id"",""en"")"),"['trobel', 'please', 'paid', 'cut', 'lag', 'pay "",' Tetep ',' yesterday ',' told ',' grade ',' Mbps ',' upgrade ',' Mbps', 'Speed', 'Kayak', 'Mbps',' Please ',' Noted ',' Pay ',' Late ',' Direct ',' Disconnect ']")</f>
        <v>['trobel', 'please', 'paid', 'cut', 'lag', 'pay ",' Tetep ',' yesterday ',' told ',' grade ',' Mbps ',' upgrade ',' Mbps', 'Speed', 'Kayak', 'Mbps',' Please ',' Noted ',' Pay ',' Late ',' Direct ',' Disconnect ']</v>
      </c>
      <c r="D571" s="3">
        <v>1.0</v>
      </c>
    </row>
    <row r="572" ht="15.75" customHeight="1">
      <c r="A572" s="1">
        <v>613.0</v>
      </c>
      <c r="B572" s="3" t="s">
        <v>563</v>
      </c>
      <c r="C572" s="3" t="str">
        <f>IFERROR(__xludf.DUMMYFUNCTION("GOOGLETRANSLATE(B572,""id"",""en"")"),"['Play', 'Ngelag', 'Ngelag', 'Asuuuuu']")</f>
        <v>['Play', 'Ngelag', 'Ngelag', 'Asuuuuu']</v>
      </c>
      <c r="D572" s="3">
        <v>1.0</v>
      </c>
    </row>
    <row r="573" ht="15.75" customHeight="1">
      <c r="A573" s="1">
        <v>614.0</v>
      </c>
      <c r="B573" s="3" t="s">
        <v>564</v>
      </c>
      <c r="C573" s="3" t="str">
        <f>IFERROR(__xludf.DUMMYFUNCTION("GOOGLETRANSLATE(B573,""id"",""en"")"),"['Logout', 'gabisa', 'enter']")</f>
        <v>['Logout', 'gabisa', 'enter']</v>
      </c>
      <c r="D573" s="3">
        <v>1.0</v>
      </c>
    </row>
    <row r="574" ht="15.75" customHeight="1">
      <c r="A574" s="1">
        <v>615.0</v>
      </c>
      <c r="B574" s="3" t="s">
        <v>565</v>
      </c>
      <c r="C574" s="3" t="str">
        <f>IFERROR(__xludf.DUMMYFUNCTION("GOOGLETRANSLATE(B574,""id"",""en"")"),"['Service', 'slow']")</f>
        <v>['Service', 'slow']</v>
      </c>
      <c r="D574" s="3">
        <v>1.0</v>
      </c>
    </row>
    <row r="575" ht="15.75" customHeight="1">
      <c r="A575" s="1">
        <v>616.0</v>
      </c>
      <c r="B575" s="3" t="s">
        <v>566</v>
      </c>
      <c r="C575" s="3" t="str">
        <f>IFERROR(__xludf.DUMMYFUNCTION("GOOGLETRANSLATE(B575,""id"",""en"")"),"['user', 'Friendly', 'really', 'help', 'overcome', 'problem']")</f>
        <v>['user', 'Friendly', 'really', 'help', 'overcome', 'problem']</v>
      </c>
      <c r="D575" s="3">
        <v>5.0</v>
      </c>
    </row>
    <row r="576" ht="15.75" customHeight="1">
      <c r="A576" s="1">
        <v>617.0</v>
      </c>
      <c r="B576" s="3" t="s">
        <v>567</v>
      </c>
      <c r="C576" s="3" t="str">
        <f>IFERROR(__xludf.DUMMYFUNCTION("GOOGLETRANSLATE(B576,""id"",""en"")"),"['Good', 'Indihome', 'access', 'cheap', 'festive', 'bills', 'detail', '']")</f>
        <v>['Good', 'Indihome', 'access', 'cheap', 'festive', 'bills', 'detail', '']</v>
      </c>
      <c r="D576" s="3">
        <v>5.0</v>
      </c>
    </row>
    <row r="577" ht="15.75" customHeight="1">
      <c r="A577" s="1">
        <v>618.0</v>
      </c>
      <c r="B577" s="3" t="s">
        <v>568</v>
      </c>
      <c r="C577" s="3" t="str">
        <f>IFERROR(__xludf.DUMMYFUNCTION("GOOGLETRANSLATE(B577,""id"",""en"")"),"['Good', 'help', 'monitoring', 'bill', 'wifi']")</f>
        <v>['Good', 'help', 'monitoring', 'bill', 'wifi']</v>
      </c>
      <c r="D577" s="3">
        <v>5.0</v>
      </c>
    </row>
    <row r="578" ht="15.75" customHeight="1">
      <c r="A578" s="1">
        <v>619.0</v>
      </c>
      <c r="B578" s="3" t="s">
        <v>569</v>
      </c>
      <c r="C578" s="3" t="str">
        <f>IFERROR(__xludf.DUMMYFUNCTION("GOOGLETRANSLATE(B578,""id"",""en"")"),"['Good', 'Service']")</f>
        <v>['Good', 'Service']</v>
      </c>
      <c r="D578" s="3">
        <v>5.0</v>
      </c>
    </row>
    <row r="579" ht="15.75" customHeight="1">
      <c r="A579" s="1">
        <v>620.0</v>
      </c>
      <c r="B579" s="3" t="s">
        <v>570</v>
      </c>
      <c r="C579" s="3" t="str">
        <f>IFERROR(__xludf.DUMMYFUNCTION("GOOGLETRANSLATE(B579,""id"",""en"")"),"['wifinya', 'slow', 'really', 'funds',' fluent ',' wifi ',' wifi ',' smooth ',' person ',' roving ',' indihome ',' user ',' increase ',' luck ',' slow ',' really ',' price ',' quota ',' telkom ',' expensive ']")</f>
        <v>['wifinya', 'slow', 'really', 'funds',' fluent ',' wifi ',' wifi ',' smooth ',' person ',' roving ',' indihome ',' user ',' increase ',' luck ',' slow ',' really ',' price ',' quota ',' telkom ',' expensive ']</v>
      </c>
      <c r="D579" s="3">
        <v>1.0</v>
      </c>
    </row>
    <row r="580" ht="15.75" customHeight="1">
      <c r="A580" s="1">
        <v>621.0</v>
      </c>
      <c r="B580" s="3" t="s">
        <v>571</v>
      </c>
      <c r="C580" s="3" t="str">
        <f>IFERROR(__xludf.DUMMYFUNCTION("GOOGLETRANSLATE(B580,""id"",""en"")"),"['Cool', 'Bangett', 'Exchange', 'Points', 'Use', 'Code']")</f>
        <v>['Cool', 'Bangett', 'Exchange', 'Points', 'Use', 'Code']</v>
      </c>
      <c r="D580" s="3">
        <v>5.0</v>
      </c>
    </row>
    <row r="581" ht="15.75" customHeight="1">
      <c r="A581" s="1">
        <v>622.0</v>
      </c>
      <c r="B581" s="3" t="s">
        <v>572</v>
      </c>
      <c r="C581" s="3" t="str">
        <f>IFERROR(__xludf.DUMMYFUNCTION("GOOGLETRANSLATE(B581,""id"",""en"")"),"['suda', 'wifi', 'red', 'lights', 'email', 'reply']")</f>
        <v>['suda', 'wifi', 'red', 'lights', 'email', 'reply']</v>
      </c>
      <c r="D581" s="3">
        <v>4.0</v>
      </c>
    </row>
    <row r="582" ht="15.75" customHeight="1">
      <c r="A582" s="1">
        <v>623.0</v>
      </c>
      <c r="B582" s="3" t="s">
        <v>573</v>
      </c>
      <c r="C582" s="3" t="str">
        <f>IFERROR(__xludf.DUMMYFUNCTION("GOOGLETRANSLATE(B582,""id"",""en"")"),"['wifi', 'slow', 'paying', 'expensive']")</f>
        <v>['wifi', 'slow', 'paying', 'expensive']</v>
      </c>
      <c r="D582" s="3">
        <v>1.0</v>
      </c>
    </row>
    <row r="583" ht="15.75" customHeight="1">
      <c r="A583" s="1">
        <v>624.0</v>
      </c>
      <c r="B583" s="3" t="s">
        <v>574</v>
      </c>
      <c r="C583" s="3" t="str">
        <f>IFERROR(__xludf.DUMMYFUNCTION("GOOGLETRANSLATE(B583,""id"",""en"")"),"['difficult', 'verification', 'account', '']")</f>
        <v>['difficult', 'verification', 'account', '']</v>
      </c>
      <c r="D583" s="3">
        <v>1.0</v>
      </c>
    </row>
    <row r="584" ht="15.75" customHeight="1">
      <c r="A584" s="1">
        <v>625.0</v>
      </c>
      <c r="B584" s="3" t="s">
        <v>575</v>
      </c>
      <c r="C584" s="3" t="str">
        <f>IFERROR(__xludf.DUMMYFUNCTION("GOOGLETRANSLATE(B584,""id"",""en"")"),"['', 'Submission', 'Full', 'neighbor', 'MASANG', 'Submission', 'Direct', 'installed', 'Vendor', 'ugly']")</f>
        <v>['', 'Submission', 'Full', 'neighbor', 'MASANG', 'Submission', 'Direct', 'installed', 'Vendor', 'ugly']</v>
      </c>
      <c r="D584" s="3">
        <v>1.0</v>
      </c>
    </row>
    <row r="585" ht="15.75" customHeight="1">
      <c r="A585" s="1">
        <v>626.0</v>
      </c>
      <c r="B585" s="3" t="s">
        <v>576</v>
      </c>
      <c r="C585" s="3" t="str">
        <f>IFERROR(__xludf.DUMMYFUNCTION("GOOGLETRANSLATE(B585,""id"",""en"")"),"['Network', 'Severe', 'Raise', 'Quota', 'Increased', 'Network', 'Parahhh', 'Friend', 'Read', 'Recommendation', 'Name', 'WiFi', ' ']")</f>
        <v>['Network', 'Severe', 'Raise', 'Quota', 'Increased', 'Network', 'Parahhh', 'Friend', 'Read', 'Recommendation', 'Name', 'WiFi', ' ']</v>
      </c>
      <c r="D585" s="3">
        <v>1.0</v>
      </c>
    </row>
    <row r="586" ht="15.75" customHeight="1">
      <c r="A586" s="1">
        <v>627.0</v>
      </c>
      <c r="B586" s="3" t="s">
        <v>577</v>
      </c>
      <c r="C586" s="3" t="str">
        <f>IFERROR(__xludf.DUMMYFUNCTION("GOOGLETRANSLATE(B586,""id"",""en"")"),"['application', 'opened', 'application', 'use', 'publish', 'bother', '']")</f>
        <v>['application', 'opened', 'application', 'use', 'publish', 'bother', '']</v>
      </c>
      <c r="D586" s="3">
        <v>1.0</v>
      </c>
    </row>
    <row r="587" ht="15.75" customHeight="1">
      <c r="A587" s="1">
        <v>628.0</v>
      </c>
      <c r="B587" s="3" t="s">
        <v>578</v>
      </c>
      <c r="C587" s="3" t="str">
        <f>IFERROR(__xludf.DUMMYFUNCTION("GOOGLETRANSLATE(B587,""id"",""en"")"),"['Cool', 'Tuker', 'Points', 'Recommended']")</f>
        <v>['Cool', 'Tuker', 'Points', 'Recommended']</v>
      </c>
      <c r="D587" s="3">
        <v>5.0</v>
      </c>
    </row>
    <row r="588" ht="15.75" customHeight="1">
      <c r="A588" s="1">
        <v>629.0</v>
      </c>
      <c r="B588" s="3" t="s">
        <v>5</v>
      </c>
      <c r="C588" s="3" t="str">
        <f>IFERROR(__xludf.DUMMYFUNCTION("GOOGLETRANSLATE(B588,""id"",""en"")"),"['', '']")</f>
        <v>['', '']</v>
      </c>
      <c r="D588" s="3">
        <v>5.0</v>
      </c>
    </row>
    <row r="589" ht="15.75" customHeight="1">
      <c r="A589" s="1">
        <v>630.0</v>
      </c>
      <c r="B589" s="3" t="s">
        <v>579</v>
      </c>
      <c r="C589" s="3" t="str">
        <f>IFERROR(__xludf.DUMMYFUNCTION("GOOGLETRANSLATE(B589,""id"",""en"")"),"['Event', 'Strength', 'Mbps',' Addin ',' Just ',' Event ',' Doang ',' Pay ',' Mbps', 'Down', 'Pay', 'Nambah', ' Nurunin ',' Mbps', 'payment', '']")</f>
        <v>['Event', 'Strength', 'Mbps',' Addin ',' Just ',' Event ',' Doang ',' Pay ',' Mbps', 'Down', 'Pay', 'Nambah', ' Nurunin ',' Mbps', 'payment', '']</v>
      </c>
      <c r="D589" s="3">
        <v>1.0</v>
      </c>
    </row>
    <row r="590" ht="15.75" customHeight="1">
      <c r="A590" s="1">
        <v>631.0</v>
      </c>
      <c r="B590" s="3" t="s">
        <v>580</v>
      </c>
      <c r="C590" s="3" t="str">
        <f>IFERROR(__xludf.DUMMYFUNCTION("GOOGLETRANSLATE(B590,""id"",""en"")"),"['Professional', 'skali', 'admin']")</f>
        <v>['Professional', 'skali', 'admin']</v>
      </c>
      <c r="D590" s="3">
        <v>1.0</v>
      </c>
    </row>
    <row r="591" ht="15.75" customHeight="1">
      <c r="A591" s="1">
        <v>632.0</v>
      </c>
      <c r="B591" s="3" t="s">
        <v>581</v>
      </c>
      <c r="C591" s="3" t="str">
        <f>IFERROR(__xludf.DUMMYFUNCTION("GOOGLETRANSLATE(B591,""id"",""en"")"),"['Update', 'NDK', 'Login', ""]")</f>
        <v>['Update', 'NDK', 'Login', "]</v>
      </c>
      <c r="D591" s="3">
        <v>1.0</v>
      </c>
    </row>
    <row r="592" ht="15.75" customHeight="1">
      <c r="A592" s="1">
        <v>633.0</v>
      </c>
      <c r="B592" s="3" t="s">
        <v>582</v>
      </c>
      <c r="C592" s="3" t="str">
        <f>IFERROR(__xludf.DUMMYFUNCTION("GOOGLETRANSLATE(B592,""id"",""en"")"),"['Internet', 'connection', 'follow', 'step', 'indita', 'myindihome', 'told', 'complaint', 'web', 'complaint', 'myindihome', 'error', ' crazy', '']")</f>
        <v>['Internet', 'connection', 'follow', 'step', 'indita', 'myindihome', 'told', 'complaint', 'web', 'complaint', 'myindihome', 'error', ' crazy', '']</v>
      </c>
      <c r="D592" s="3">
        <v>1.0</v>
      </c>
    </row>
    <row r="593" ht="15.75" customHeight="1">
      <c r="A593" s="1">
        <v>634.0</v>
      </c>
      <c r="B593" s="3" t="s">
        <v>321</v>
      </c>
      <c r="C593" s="3" t="str">
        <f>IFERROR(__xludf.DUMMYFUNCTION("GOOGLETRANSLATE(B593,""id"",""en"")"),"['Cool', 'really', 'tuker', 'coin', '']")</f>
        <v>['Cool', 'really', 'tuker', 'coin', '']</v>
      </c>
      <c r="D593" s="3">
        <v>5.0</v>
      </c>
    </row>
    <row r="594" ht="15.75" customHeight="1">
      <c r="A594" s="1">
        <v>635.0</v>
      </c>
      <c r="B594" s="3" t="s">
        <v>583</v>
      </c>
      <c r="C594" s="3" t="str">
        <f>IFERROR(__xludf.DUMMYFUNCTION("GOOGLETRANSLATE(B594,""id"",""en"")"),"['Network', 'stable', '']")</f>
        <v>['Network', 'stable', '']</v>
      </c>
      <c r="D594" s="3">
        <v>1.0</v>
      </c>
    </row>
    <row r="595" ht="15.75" customHeight="1">
      <c r="A595" s="1">
        <v>636.0</v>
      </c>
      <c r="B595" s="3" t="s">
        <v>584</v>
      </c>
      <c r="C595" s="3" t="str">
        <f>IFERROR(__xludf.DUMMYFUNCTION("GOOGLETRANSLATE(B595,""id"",""en"")"),"['Delicious', 'really', 'see', 'bills', 'detail']")</f>
        <v>['Delicious', 'really', 'see', 'bills', 'detail']</v>
      </c>
      <c r="D595" s="3">
        <v>5.0</v>
      </c>
    </row>
    <row r="596" ht="15.75" customHeight="1">
      <c r="A596" s="1">
        <v>637.0</v>
      </c>
      <c r="B596" s="3" t="s">
        <v>585</v>
      </c>
      <c r="C596" s="3" t="str">
        <f>IFERROR(__xludf.DUMMYFUNCTION("GOOGLETRANSLATE(B596,""id"",""en"")"),"['Wahh', 'Cool', 'Tuker', 'Points', 'Mantab']")</f>
        <v>['Wahh', 'Cool', 'Tuker', 'Points', 'Mantab']</v>
      </c>
      <c r="D596" s="3">
        <v>5.0</v>
      </c>
    </row>
    <row r="597" ht="15.75" customHeight="1">
      <c r="A597" s="1">
        <v>639.0</v>
      </c>
      <c r="B597" s="3" t="s">
        <v>586</v>
      </c>
      <c r="C597" s="3" t="str">
        <f>IFERROR(__xludf.DUMMYFUNCTION("GOOGLETRANSLATE(B597,""id"",""en"")"),"['thank', 'love', 'makes it easy', 'use', 'wifi', 'hope', 'signal', 'steady', 'the application', '']")</f>
        <v>['thank', 'love', 'makes it easy', 'use', 'wifi', 'hope', 'signal', 'steady', 'the application', '']</v>
      </c>
      <c r="D597" s="3">
        <v>5.0</v>
      </c>
    </row>
    <row r="598" ht="15.75" customHeight="1">
      <c r="A598" s="1">
        <v>641.0</v>
      </c>
      <c r="B598" s="3" t="s">
        <v>587</v>
      </c>
      <c r="C598" s="3" t="str">
        <f>IFERROR(__xludf.DUMMYFUNCTION("GOOGLETRANSLATE(B598,""id"",""en"")"),"['Bagusss']")</f>
        <v>['Bagusss']</v>
      </c>
      <c r="D598" s="3">
        <v>5.0</v>
      </c>
    </row>
    <row r="599" ht="15.75" customHeight="1">
      <c r="A599" s="1">
        <v>642.0</v>
      </c>
      <c r="B599" s="3" t="s">
        <v>588</v>
      </c>
      <c r="C599" s="3" t="str">
        <f>IFERROR(__xludf.DUMMYFUNCTION("GOOGLETRANSLATE(B599,""id"",""en"")"),"['Anggakasman']")</f>
        <v>['Anggakasman']</v>
      </c>
      <c r="D599" s="3">
        <v>5.0</v>
      </c>
    </row>
    <row r="600" ht="15.75" customHeight="1">
      <c r="A600" s="1">
        <v>643.0</v>
      </c>
      <c r="B600" s="3" t="s">
        <v>589</v>
      </c>
      <c r="C600" s="3" t="str">
        <f>IFERROR(__xludf.DUMMYFUNCTION("GOOGLETRANSLATE(B600,""id"",""en"")"),"['Enter', 'Application', 'Indihome']")</f>
        <v>['Enter', 'Application', 'Indihome']</v>
      </c>
      <c r="D600" s="3">
        <v>1.0</v>
      </c>
    </row>
    <row r="601" ht="15.75" customHeight="1">
      <c r="A601" s="1">
        <v>644.0</v>
      </c>
      <c r="B601" s="3" t="s">
        <v>590</v>
      </c>
      <c r="C601" s="3" t="str">
        <f>IFERROR(__xludf.DUMMYFUNCTION("GOOGLETRANSLATE(B601,""id"",""en"")"),"['', 'Joss', '']")</f>
        <v>['', 'Joss', '']</v>
      </c>
      <c r="D601" s="3">
        <v>5.0</v>
      </c>
    </row>
    <row r="602" ht="15.75" customHeight="1">
      <c r="A602" s="1">
        <v>645.0</v>
      </c>
      <c r="B602" s="3" t="s">
        <v>591</v>
      </c>
      <c r="C602" s="3" t="str">
        <f>IFERROR(__xludf.DUMMYFUNCTION("GOOGLETRANSLATE(B602,""id"",""en"")"),"['urusin', 'internet', 'lol', 'corruption', 'officials',' indihome ',' lag ',' kek ',' person ',' lol ',' possession ',' chapter ',' ']")</f>
        <v>['urusin', 'internet', 'lol', 'corruption', 'officials',' indihome ',' lag ',' kek ',' person ',' lol ',' possession ',' chapter ',' ']</v>
      </c>
      <c r="D602" s="3">
        <v>1.0</v>
      </c>
    </row>
    <row r="603" ht="15.75" customHeight="1">
      <c r="A603" s="1">
        <v>646.0</v>
      </c>
      <c r="B603" s="3" t="s">
        <v>592</v>
      </c>
      <c r="C603" s="3" t="str">
        <f>IFERROR(__xludf.DUMMYFUNCTION("GOOGLETRANSLATE(B603,""id"",""en"")"),"['Install', 'Register', 'Email', 'Registered', 'Login', 'Failed', 'Invalid', 'Format', 'Try', 'Failed', 'Sampe', 'Code', ' OTP ',' Please ',' Try ',' Clock ',' Ngeselin ',' Cok ',' How ',' Telkom ',' Notification ',' Error ',' That's', 'Quality', 'Custome"&amp;"r' , 'loyal', 'Telkomsel', 'already', ""]")</f>
        <v>['Install', 'Register', 'Email', 'Registered', 'Login', 'Failed', 'Invalid', 'Format', 'Try', 'Failed', 'Sampe', 'Code', ' OTP ',' Please ',' Try ',' Clock ',' Ngeselin ',' Cok ',' How ',' Telkom ',' Notification ',' Error ',' That's', 'Quality', 'Customer' , 'loyal', 'Telkomsel', 'already', "]</v>
      </c>
      <c r="D603" s="3">
        <v>1.0</v>
      </c>
    </row>
    <row r="604" ht="15.75" customHeight="1">
      <c r="A604" s="1">
        <v>647.0</v>
      </c>
      <c r="B604" s="3" t="s">
        <v>593</v>
      </c>
      <c r="C604" s="3" t="str">
        <f>IFERROR(__xludf.DUMMYFUNCTION("GOOGLETRANSLATE(B604,""id"",""en"")"),"['Indihome', 'subscribe', 'slow', 'network', 'pairs', 'Mbps', 'rich', 'Mbps', 'pairs', 'stable']")</f>
        <v>['Indihome', 'subscribe', 'slow', 'network', 'pairs', 'Mbps', 'rich', 'Mbps', 'pairs', 'stable']</v>
      </c>
      <c r="D604" s="3">
        <v>1.0</v>
      </c>
    </row>
    <row r="605" ht="15.75" customHeight="1">
      <c r="A605" s="1">
        <v>648.0</v>
      </c>
      <c r="B605" s="3" t="s">
        <v>594</v>
      </c>
      <c r="C605" s="3" t="str">
        <f>IFERROR(__xludf.DUMMYFUNCTION("GOOGLETRANSLATE(B605,""id"",""en"")"),"['wifi', 'ngelag']")</f>
        <v>['wifi', 'ngelag']</v>
      </c>
      <c r="D605" s="3">
        <v>1.0</v>
      </c>
    </row>
    <row r="606" ht="15.75" customHeight="1">
      <c r="A606" s="1">
        <v>650.0</v>
      </c>
      <c r="B606" s="3" t="s">
        <v>595</v>
      </c>
      <c r="C606" s="3" t="str">
        <f>IFERROR(__xludf.DUMMYFUNCTION("GOOGLETRANSLATE(B606,""id"",""en"")"),"['Pay', 'Woyyyy', 'Open', 'App', 'Have', 'Pay', 'isolir', 'You', 'APP', 'WIFI', 'WiFi', 'Dead', ' Until ',' Komplein ',' Bales', 'the technician', 'tasty', 'told', 'alternating', ""]")</f>
        <v>['Pay', 'Woyyyy', 'Open', 'App', 'Have', 'Pay', 'isolir', 'You', 'APP', 'WIFI', 'WiFi', 'Dead', ' Until ',' Komplein ',' Bales', 'the technician', 'tasty', 'told', 'alternating', "]</v>
      </c>
      <c r="D606" s="3">
        <v>1.0</v>
      </c>
    </row>
    <row r="607" ht="15.75" customHeight="1">
      <c r="A607" s="1">
        <v>651.0</v>
      </c>
      <c r="B607" s="3" t="s">
        <v>596</v>
      </c>
      <c r="C607" s="3" t="str">
        <f>IFERROR(__xludf.DUMMYFUNCTION("GOOGLETRANSLATE(B607,""id"",""en"")"),"['company', 'bad', 'submission', 'pamasan', 'fraud']")</f>
        <v>['company', 'bad', 'submission', 'pamasan', 'fraud']</v>
      </c>
      <c r="D607" s="3">
        <v>1.0</v>
      </c>
    </row>
    <row r="608" ht="15.75" customHeight="1">
      <c r="A608" s="1">
        <v>652.0</v>
      </c>
      <c r="B608" s="3" t="s">
        <v>597</v>
      </c>
      <c r="C608" s="3" t="str">
        <f>IFERROR(__xludf.DUMMYFUNCTION("GOOGLETRANSLATE(B608,""id"",""en"")"),"['', 'Best']")</f>
        <v>['', 'Best']</v>
      </c>
      <c r="D608" s="3">
        <v>5.0</v>
      </c>
    </row>
    <row r="609" ht="15.75" customHeight="1">
      <c r="A609" s="1">
        <v>653.0</v>
      </c>
      <c r="B609" s="3" t="s">
        <v>598</v>
      </c>
      <c r="C609" s="3" t="str">
        <f>IFERROR(__xludf.DUMMYFUNCTION("GOOGLETRANSLATE(B609,""id"",""en"")"),"['Application', 'Internet', '']")</f>
        <v>['Application', 'Internet', '']</v>
      </c>
      <c r="D609" s="3">
        <v>1.0</v>
      </c>
    </row>
    <row r="610" ht="15.75" customHeight="1">
      <c r="A610" s="1">
        <v>654.0</v>
      </c>
      <c r="B610" s="3" t="s">
        <v>599</v>
      </c>
      <c r="C610" s="3" t="str">
        <f>IFERROR(__xludf.DUMMYFUNCTION("GOOGLETRANSLATE(B610,""id"",""en"")"),"['Basically', 'Application', 'Help', 'Features',' Improve ',' Service ',' Upgrade ',' Speed ​​',' Stay ',' Click ',' Application ',' Suggestion ',' It's easy for ',' Add ',' Features', 'Downgrade', 'Speed', 'Help', 'Pandemi', '']")</f>
        <v>['Basically', 'Application', 'Help', 'Features',' Improve ',' Service ',' Upgrade ',' Speed ​​',' Stay ',' Click ',' Application ',' Suggestion ',' It's easy for ',' Add ',' Features', 'Downgrade', 'Speed', 'Help', 'Pandemi', '']</v>
      </c>
      <c r="D610" s="3">
        <v>3.0</v>
      </c>
    </row>
    <row r="611" ht="15.75" customHeight="1">
      <c r="A611" s="1">
        <v>655.0</v>
      </c>
      <c r="B611" s="3" t="s">
        <v>600</v>
      </c>
      <c r="C611" s="3" t="str">
        <f>IFERROR(__xludf.DUMMYFUNCTION("GOOGLETRANSLATE(B611,""id"",""en"")"),"['Technician', 'friendly', 'patient']")</f>
        <v>['Technician', 'friendly', 'patient']</v>
      </c>
      <c r="D611" s="3">
        <v>5.0</v>
      </c>
    </row>
    <row r="612" ht="15.75" customHeight="1">
      <c r="A612" s="1">
        <v>656.0</v>
      </c>
      <c r="B612" s="3" t="s">
        <v>601</v>
      </c>
      <c r="C612" s="3" t="str">
        <f>IFERROR(__xludf.DUMMYFUNCTION("GOOGLETRANSLATE(B612,""id"",""en"")"),"['log', 'cook', 'company', 'application', 'quality', '']")</f>
        <v>['log', 'cook', 'company', 'application', 'quality', '']</v>
      </c>
      <c r="D612" s="3">
        <v>1.0</v>
      </c>
    </row>
    <row r="613" ht="15.75" customHeight="1">
      <c r="A613" s="1">
        <v>658.0</v>
      </c>
      <c r="B613" s="3" t="s">
        <v>602</v>
      </c>
      <c r="C613" s="3" t="str">
        <f>IFERROR(__xludf.DUMMYFUNCTION("GOOGLETRANSLATE(B613,""id"",""en"")"),"['The application', 'slow', 'feature', 'open']")</f>
        <v>['The application', 'slow', 'feature', 'open']</v>
      </c>
      <c r="D613" s="3">
        <v>1.0</v>
      </c>
    </row>
    <row r="614" ht="15.75" customHeight="1">
      <c r="A614" s="1">
        <v>659.0</v>
      </c>
      <c r="B614" s="3" t="s">
        <v>603</v>
      </c>
      <c r="C614" s="3" t="str">
        <f>IFERROR(__xludf.DUMMYFUNCTION("GOOGLETRANSLATE(B614,""id"",""en"")"),"['Indihome', 'Ngelag', 'really', 'dimalem']")</f>
        <v>['Indihome', 'Ngelag', 'really', 'dimalem']</v>
      </c>
      <c r="D614" s="3">
        <v>1.0</v>
      </c>
    </row>
    <row r="615" ht="15.75" customHeight="1">
      <c r="A615" s="1">
        <v>660.0</v>
      </c>
      <c r="B615" s="3" t="s">
        <v>604</v>
      </c>
      <c r="C615" s="3" t="str">
        <f>IFERROR(__xludf.DUMMYFUNCTION("GOOGLETRANSLATE(B615,""id"",""en"")"),"['Connection', 'smooth', 'bills', 'paid', 'smooth', 'directors', 'employees', 'eat', 'salary', 'blind']")</f>
        <v>['Connection', 'smooth', 'bills', 'paid', 'smooth', 'directors', 'employees', 'eat', 'salary', 'blind']</v>
      </c>
      <c r="D615" s="3">
        <v>1.0</v>
      </c>
    </row>
    <row r="616" ht="15.75" customHeight="1">
      <c r="A616" s="1">
        <v>661.0</v>
      </c>
      <c r="B616" s="3" t="s">
        <v>605</v>
      </c>
      <c r="C616" s="3" t="str">
        <f>IFERROR(__xludf.DUMMYFUNCTION("GOOGLETRANSLATE(B616,""id"",""en"")"),"['Internet', 'hours',' slow ',' sometimes', 'missing', 'complain', 'how', 'application', 'Loading', 'refeshed', 'many', 'times',' Please, 'Increase', 'Comfort', 'Customer', 'Not', 'Have', 'Speed', 'Called', 'Disruption', 'No', 'Call', 'Call', 'Center' , '"&amp;"status', 'signal']")</f>
        <v>['Internet', 'hours',' slow ',' sometimes', 'missing', 'complain', 'how', 'application', 'Loading', 'refeshed', 'many', 'times',' Please, 'Increase', 'Comfort', 'Customer', 'Not', 'Have', 'Speed', 'Called', 'Disruption', 'No', 'Call', 'Call', 'Center' , 'status', 'signal']</v>
      </c>
      <c r="D616" s="3">
        <v>1.0</v>
      </c>
    </row>
    <row r="617" ht="15.75" customHeight="1">
      <c r="A617" s="1">
        <v>662.0</v>
      </c>
      <c r="B617" s="3" t="s">
        <v>606</v>
      </c>
      <c r="C617" s="3" t="str">
        <f>IFERROR(__xludf.DUMMYFUNCTION("GOOGLETRANSLATE(B617,""id"",""en"")"),"['bad connection']")</f>
        <v>['bad connection']</v>
      </c>
      <c r="D617" s="3">
        <v>1.0</v>
      </c>
    </row>
    <row r="618" ht="15.75" customHeight="1">
      <c r="A618" s="1">
        <v>663.0</v>
      </c>
      <c r="B618" s="3" t="s">
        <v>607</v>
      </c>
      <c r="C618" s="3" t="str">
        <f>IFERROR(__xludf.DUMMYFUNCTION("GOOGLETRANSLATE(B618,""id"",""en"")"),"['BUMN', 'gabisa', 'expected']")</f>
        <v>['BUMN', 'gabisa', 'expected']</v>
      </c>
      <c r="D618" s="3">
        <v>1.0</v>
      </c>
    </row>
    <row r="619" ht="15.75" customHeight="1">
      <c r="A619" s="1">
        <v>664.0</v>
      </c>
      <c r="B619" s="3" t="s">
        <v>608</v>
      </c>
      <c r="C619" s="3" t="str">
        <f>IFERROR(__xludf.DUMMYFUNCTION("GOOGLETRANSLATE(B619,""id"",""en"")"),"['choice', 'payment', 'little', 'flexible', 'application', 'CERAS']")</f>
        <v>['choice', 'payment', 'little', 'flexible', 'application', 'CERAS']</v>
      </c>
      <c r="D619" s="3">
        <v>1.0</v>
      </c>
    </row>
    <row r="620" ht="15.75" customHeight="1">
      <c r="A620" s="1">
        <v>665.0</v>
      </c>
      <c r="B620" s="3" t="s">
        <v>609</v>
      </c>
      <c r="C620" s="3" t="str">
        <f>IFERROR(__xludf.DUMMYFUNCTION("GOOGLETRANSLATE(B620,""id"",""en"")"),"['Indonesian', '']")</f>
        <v>['Indonesian', '']</v>
      </c>
      <c r="D620" s="3">
        <v>3.0</v>
      </c>
    </row>
    <row r="621" ht="15.75" customHeight="1">
      <c r="A621" s="1">
        <v>666.0</v>
      </c>
      <c r="B621" s="3" t="s">
        <v>610</v>
      </c>
      <c r="C621" s="3" t="str">
        <f>IFERROR(__xludf.DUMMYFUNCTION("GOOGLETRANSLATE(B621,""id"",""en"")"),"['Network', 'cable', 'network', '']")</f>
        <v>['Network', 'cable', 'network', '']</v>
      </c>
      <c r="D621" s="3">
        <v>1.0</v>
      </c>
    </row>
    <row r="622" ht="15.75" customHeight="1">
      <c r="A622" s="1">
        <v>667.0</v>
      </c>
      <c r="B622" s="3" t="s">
        <v>611</v>
      </c>
      <c r="C622" s="3" t="str">
        <f>IFERROR(__xludf.DUMMYFUNCTION("GOOGLETRANSLATE(B622,""id"",""en"")"),"['Original', 'ugly', 'hrs', 'complain', 'many', 'technicians', 'dtng', 'bnr', 'service', 'error', 'info']")</f>
        <v>['Original', 'ugly', 'hrs', 'complain', 'many', 'technicians', 'dtng', 'bnr', 'service', 'error', 'info']</v>
      </c>
      <c r="D622" s="3">
        <v>1.0</v>
      </c>
    </row>
    <row r="623" ht="15.75" customHeight="1">
      <c r="A623" s="1">
        <v>668.0</v>
      </c>
      <c r="B623" s="3" t="s">
        <v>612</v>
      </c>
      <c r="C623" s="3" t="str">
        <f>IFERROR(__xludf.DUMMYFUNCTION("GOOGLETRANSLATE(B623,""id"",""en"")"),"['knapa', 'disorder', 'clock', 'segini', 'inhibits',' person ',' work ',' Mbps', 'already', 'sek', 'no', 'change', ' already ',' disorder ',' slow ',' compliance ',' kayak ',' no ',' responded ',' sales', 'Songong', 'forbid', 'complen', 'center', 'request"&amp;"' , 'Komolenan', 'center', 'no', 'Bener', 'product', '']")</f>
        <v>['knapa', 'disorder', 'clock', 'segini', 'inhibits',' person ',' work ',' Mbps', 'already', 'sek', 'no', 'change', ' already ',' disorder ',' slow ',' compliance ',' kayak ',' no ',' responded ',' sales', 'Songong', 'forbid', 'complen', 'center', 'request' , 'Komolenan', 'center', 'no', 'Bener', 'product', '']</v>
      </c>
      <c r="D623" s="3">
        <v>1.0</v>
      </c>
    </row>
    <row r="624" ht="15.75" customHeight="1">
      <c r="A624" s="1">
        <v>669.0</v>
      </c>
      <c r="B624" s="3" t="s">
        <v>613</v>
      </c>
      <c r="C624" s="3" t="str">
        <f>IFERROR(__xludf.DUMMYFUNCTION("GOOGLETRANSLATE(B624,""id"",""en"")"),"['bad', 'report', 'already', 'handy', 'loss', 'subscribe', 'expensive']")</f>
        <v>['bad', 'report', 'already', 'handy', 'loss', 'subscribe', 'expensive']</v>
      </c>
      <c r="D624" s="3">
        <v>1.0</v>
      </c>
    </row>
    <row r="625" ht="15.75" customHeight="1">
      <c r="A625" s="1">
        <v>670.0</v>
      </c>
      <c r="B625" s="3" t="s">
        <v>614</v>
      </c>
      <c r="C625" s="3" t="str">
        <f>IFERROR(__xludf.DUMMYFUNCTION("GOOGLETRANSLATE(B625,""id"",""en"")"),"['already', 'replace', 'password', 'bsa', '']")</f>
        <v>['already', 'replace', 'password', 'bsa', '']</v>
      </c>
      <c r="D625" s="3">
        <v>4.0</v>
      </c>
    </row>
    <row r="626" ht="15.75" customHeight="1">
      <c r="A626" s="1">
        <v>673.0</v>
      </c>
      <c r="B626" s="3" t="s">
        <v>615</v>
      </c>
      <c r="C626" s="3" t="str">
        <f>IFERROR(__xludf.DUMMYFUNCTION("GOOGLETRANSLATE(B626,""id"",""en"")"),"['Register', 'School', 'Indihome', 'Name', 'Personal', 'Comfortable', '']")</f>
        <v>['Register', 'School', 'Indihome', 'Name', 'Personal', 'Comfortable', '']</v>
      </c>
      <c r="D626" s="3">
        <v>1.0</v>
      </c>
    </row>
    <row r="627" ht="15.75" customHeight="1">
      <c r="A627" s="1">
        <v>674.0</v>
      </c>
      <c r="B627" s="3" t="s">
        <v>616</v>
      </c>
      <c r="C627" s="3" t="str">
        <f>IFERROR(__xludf.DUMMYFUNCTION("GOOGLETRANSLATE(B627,""id"",""en"")"),"['Indihome', 'improvement', '']")</f>
        <v>['Indihome', 'improvement', '']</v>
      </c>
      <c r="D627" s="3">
        <v>1.0</v>
      </c>
    </row>
    <row r="628" ht="15.75" customHeight="1">
      <c r="A628" s="1">
        <v>675.0</v>
      </c>
      <c r="B628" s="3" t="s">
        <v>617</v>
      </c>
      <c r="C628" s="3" t="str">
        <f>IFERROR(__xludf.DUMMYFUNCTION("GOOGLETRANSLATE(B628,""id"",""en"")"),"['Watch', 'Delay', 'Install', 'Application', 'Disappointed']")</f>
        <v>['Watch', 'Delay', 'Install', 'Application', 'Disappointed']</v>
      </c>
      <c r="D628" s="3">
        <v>1.0</v>
      </c>
    </row>
    <row r="629" ht="15.75" customHeight="1">
      <c r="A629" s="1">
        <v>676.0</v>
      </c>
      <c r="B629" s="3" t="s">
        <v>618</v>
      </c>
      <c r="C629" s="3" t="str">
        <f>IFERROR(__xludf.DUMMYFUNCTION("GOOGLETRANSLATE(B629,""id"",""en"")"),"['Honest', 'Sya', 'Disappointed', 'Indihome', 'WiFi', 'Disorders', 'Report', 'Indihome', 'Mending', 'Change', 'wifi', ""]")</f>
        <v>['Honest', 'Sya', 'Disappointed', 'Indihome', 'WiFi', 'Disorders', 'Report', 'Indihome', 'Mending', 'Change', 'wifi', "]</v>
      </c>
      <c r="D629" s="3">
        <v>1.0</v>
      </c>
    </row>
    <row r="630" ht="15.75" customHeight="1">
      <c r="A630" s="1">
        <v>677.0</v>
      </c>
      <c r="B630" s="3" t="s">
        <v>619</v>
      </c>
      <c r="C630" s="3" t="str">
        <f>IFERROR(__xludf.DUMMYFUNCTION("GOOGLETRANSLATE(B630,""id"",""en"")"),"['min', 'gmn', 'wifi', 'at home', 'on', 'on', 'blinking', 'red', 'mulu', 'gmn', 'learn', 'so', ' pairs', 'regret', 'masang', 'already', 'responsible', 'stay', 'contact', 'called', 'gadrift', 'chat', 'diread', 'doank', 'gmn' , 'Minnn', 'Child', 'Deuteronom"&amp;"y', 'Gini', 'Gaush', 'Masang', 'Indihome']")</f>
        <v>['min', 'gmn', 'wifi', 'at home', 'on', 'on', 'blinking', 'red', 'mulu', 'gmn', 'learn', 'so', ' pairs', 'regret', 'masang', 'already', 'responsible', 'stay', 'contact', 'called', 'gadrift', 'chat', 'diread', 'doank', 'gmn' , 'Minnn', 'Child', 'Deuteronomy', 'Gini', 'Gaush', 'Masang', 'Indihome']</v>
      </c>
      <c r="D630" s="3">
        <v>1.0</v>
      </c>
    </row>
    <row r="631" ht="15.75" customHeight="1">
      <c r="A631" s="1">
        <v>678.0</v>
      </c>
      <c r="B631" s="3" t="s">
        <v>5</v>
      </c>
      <c r="C631" s="3" t="str">
        <f>IFERROR(__xludf.DUMMYFUNCTION("GOOGLETRANSLATE(B631,""id"",""en"")"),"['', '']")</f>
        <v>['', '']</v>
      </c>
      <c r="D631" s="3">
        <v>4.0</v>
      </c>
    </row>
    <row r="632" ht="15.75" customHeight="1">
      <c r="A632" s="1">
        <v>679.0</v>
      </c>
      <c r="B632" s="3" t="s">
        <v>620</v>
      </c>
      <c r="C632" s="3" t="str">
        <f>IFERROR(__xludf.DUMMYFUNCTION("GOOGLETRANSLATE(B632,""id"",""en"")"),"['Severe', 'Mid', 'Connection', 'Pay', 'Tempo', 'Troubled']")</f>
        <v>['Severe', 'Mid', 'Connection', 'Pay', 'Tempo', 'Troubled']</v>
      </c>
      <c r="D632" s="3">
        <v>1.0</v>
      </c>
    </row>
    <row r="633" ht="15.75" customHeight="1">
      <c r="A633" s="1">
        <v>681.0</v>
      </c>
      <c r="B633" s="3" t="s">
        <v>621</v>
      </c>
      <c r="C633" s="3" t="str">
        <f>IFERROR(__xludf.DUMMYFUNCTION("GOOGLETRANSLATE(B633,""id"",""en"")"),"['times', 'Login', 'FAIL', '']")</f>
        <v>['times', 'Login', 'FAIL', '']</v>
      </c>
      <c r="D633" s="3">
        <v>1.0</v>
      </c>
    </row>
    <row r="634" ht="15.75" customHeight="1">
      <c r="A634" s="1">
        <v>682.0</v>
      </c>
      <c r="B634" s="3" t="s">
        <v>622</v>
      </c>
      <c r="C634" s="3" t="str">
        <f>IFERROR(__xludf.DUMMYFUNCTION("GOOGLETRANSLATE(B634,""id"",""en"")"),"['Difficulty', 'Communicate', 'Complaints', 'Use']")</f>
        <v>['Difficulty', 'Communicate', 'Complaints', 'Use']</v>
      </c>
      <c r="D634" s="3">
        <v>2.0</v>
      </c>
    </row>
    <row r="635" ht="15.75" customHeight="1">
      <c r="A635" s="1">
        <v>684.0</v>
      </c>
      <c r="B635" s="3" t="s">
        <v>623</v>
      </c>
      <c r="C635" s="3" t="str">
        <f>IFERROR(__xludf.DUMMYFUNCTION("GOOGLETRANSLATE(B635,""id"",""en"")"),"['APAN', 'Points', 'Indihome', 'Nuker', 'Vocer', 'Grabmart', 'Failed', 'hilarious', 'intention', 'Event', 'Points']")</f>
        <v>['APAN', 'Points', 'Indihome', 'Nuker', 'Vocer', 'Grabmart', 'Failed', 'hilarious', 'intention', 'Event', 'Points']</v>
      </c>
      <c r="D635" s="3">
        <v>1.0</v>
      </c>
    </row>
    <row r="636" ht="15.75" customHeight="1">
      <c r="A636" s="1">
        <v>685.0</v>
      </c>
      <c r="B636" s="3" t="s">
        <v>624</v>
      </c>
      <c r="C636" s="3" t="str">
        <f>IFERROR(__xludf.DUMMYFUNCTION("GOOGLETRANSLATE(B636,""id"",""en"")"),"['Network', 'bad', 'disorder']")</f>
        <v>['Network', 'bad', 'disorder']</v>
      </c>
      <c r="D636" s="3">
        <v>1.0</v>
      </c>
    </row>
    <row r="637" ht="15.75" customHeight="1">
      <c r="A637" s="1">
        <v>686.0</v>
      </c>
      <c r="B637" s="3" t="s">
        <v>625</v>
      </c>
      <c r="C637" s="3" t="str">
        <f>IFERROR(__xludf.DUMMYFUNCTION("GOOGLETRANSLATE(B637,""id"",""en"")"),"['Help', 'in', 'Sistwm', 'work']")</f>
        <v>['Help', 'in', 'Sistwm', 'work']</v>
      </c>
      <c r="D637" s="3">
        <v>5.0</v>
      </c>
    </row>
    <row r="638" ht="15.75" customHeight="1">
      <c r="A638" s="1">
        <v>687.0</v>
      </c>
      <c r="B638" s="3" t="s">
        <v>626</v>
      </c>
      <c r="C638" s="3" t="str">
        <f>IFERROR(__xludf.DUMMYFUNCTION("GOOGLETRANSLATE(B638,""id"",""en"")"),"['Login', 'Waiting', 'Minutes', ""]")</f>
        <v>['Login', 'Waiting', 'Minutes', "]</v>
      </c>
      <c r="D638" s="3">
        <v>1.0</v>
      </c>
    </row>
    <row r="639" ht="15.75" customHeight="1">
      <c r="A639" s="1">
        <v>688.0</v>
      </c>
      <c r="B639" s="3" t="s">
        <v>627</v>
      </c>
      <c r="C639" s="3" t="str">
        <f>IFERROR(__xludf.DUMMYFUNCTION("GOOGLETRANSLATE(B639,""id"",""en"")"),"['', 'please', 'money', 'fast', 'pay', 'wifi', 'per month', 'wifi', 'internet', 'no', 'times',' a month ',' worse ',' People ',' complement ',' not ',' Dinadenin ',' Mending ',' Dead ',' Basic ',' Human ',' greed ', ""]")</f>
        <v>['', 'please', 'money', 'fast', 'pay', 'wifi', 'per month', 'wifi', 'internet', 'no', 'times',' a month ',' worse ',' People ',' complement ',' not ',' Dinadenin ',' Mending ',' Dead ',' Basic ',' Human ',' greed ', "]</v>
      </c>
      <c r="D639" s="3">
        <v>1.0</v>
      </c>
    </row>
    <row r="640" ht="15.75" customHeight="1">
      <c r="A640" s="1">
        <v>689.0</v>
      </c>
      <c r="B640" s="3" t="s">
        <v>628</v>
      </c>
      <c r="C640" s="3" t="str">
        <f>IFERROR(__xludf.DUMMYFUNCTION("GOOGLETRANSLATE(B640,""id"",""en"")"),"['Disconnect', 'break up']")</f>
        <v>['Disconnect', 'break up']</v>
      </c>
      <c r="D640" s="3">
        <v>1.0</v>
      </c>
    </row>
    <row r="641" ht="15.75" customHeight="1">
      <c r="A641" s="1">
        <v>690.0</v>
      </c>
      <c r="B641" s="3" t="s">
        <v>629</v>
      </c>
      <c r="C641" s="3" t="str">
        <f>IFERROR(__xludf.DUMMYFUNCTION("GOOGLETRANSLATE(B641,""id"",""en"")"),"['handling', 'complaints', 'point', 'internet', 'Mbps', 'used', 'org', 'breaking', 'stop', 'subscribe', 'complicated']")</f>
        <v>['handling', 'complaints', 'point', 'internet', 'Mbps', 'used', 'org', 'breaking', 'stop', 'subscribe', 'complicated']</v>
      </c>
      <c r="D641" s="3">
        <v>1.0</v>
      </c>
    </row>
    <row r="642" ht="15.75" customHeight="1">
      <c r="A642" s="1">
        <v>691.0</v>
      </c>
      <c r="B642" s="3" t="s">
        <v>630</v>
      </c>
      <c r="C642" s="3" t="str">
        <f>IFERROR(__xludf.DUMMYFUNCTION("GOOGLETRANSLATE(B642,""id"",""en"")"),"['Myindihome', 'application', 'recommendation', 'best', 'in my opinion', 'doubt', 'download', 'gais']")</f>
        <v>['Myindihome', 'application', 'recommendation', 'best', 'in my opinion', 'doubt', 'download', 'gais']</v>
      </c>
      <c r="D642" s="3">
        <v>5.0</v>
      </c>
    </row>
    <row r="643" ht="15.75" customHeight="1">
      <c r="A643" s="1">
        <v>693.0</v>
      </c>
      <c r="B643" s="3" t="s">
        <v>631</v>
      </c>
      <c r="C643" s="3" t="str">
        <f>IFERROR(__xludf.DUMMYFUNCTION("GOOGLETRANSLATE(B643,""id"",""en"")"),"['Entering', 'number', 'Indihome', 'application', 'GMNA', 'GJLS']")</f>
        <v>['Entering', 'number', 'Indihome', 'application', 'GMNA', 'GJLS']</v>
      </c>
      <c r="D643" s="3">
        <v>1.0</v>
      </c>
    </row>
    <row r="644" ht="15.75" customHeight="1">
      <c r="A644" s="1">
        <v>694.0</v>
      </c>
      <c r="B644" s="3" t="s">
        <v>632</v>
      </c>
      <c r="C644" s="3" t="str">
        <f>IFERROR(__xludf.DUMMYFUNCTION("GOOGLETRANSLATE(B644,""id"",""en"")"),"['application', 'idiot', 'already', 'network', 'bangat', 'error', 'number', 'technician', 'application', 'gbsa', 'contact', '']")</f>
        <v>['application', 'idiot', 'already', 'network', 'bangat', 'error', 'number', 'technician', 'application', 'gbsa', 'contact', '']</v>
      </c>
      <c r="D644" s="3">
        <v>1.0</v>
      </c>
    </row>
    <row r="645" ht="15.75" customHeight="1">
      <c r="A645" s="1">
        <v>695.0</v>
      </c>
      <c r="B645" s="3" t="s">
        <v>633</v>
      </c>
      <c r="C645" s="3" t="str">
        <f>IFERROR(__xludf.DUMMYFUNCTION("GOOGLETRANSLATE(B645,""id"",""en"")"),"['sad']")</f>
        <v>['sad']</v>
      </c>
      <c r="D645" s="3">
        <v>1.0</v>
      </c>
    </row>
    <row r="646" ht="15.75" customHeight="1">
      <c r="A646" s="1">
        <v>697.0</v>
      </c>
      <c r="B646" s="3" t="s">
        <v>634</v>
      </c>
      <c r="C646" s="3" t="str">
        <f>IFERROR(__xludf.DUMMYFUNCTION("GOOGLETRANSLATE(B646,""id"",""en"")"),"['signal', 'internet', 'indihome']")</f>
        <v>['signal', 'internet', 'indihome']</v>
      </c>
      <c r="D646" s="3">
        <v>1.0</v>
      </c>
    </row>
    <row r="647" ht="15.75" customHeight="1">
      <c r="A647" s="1">
        <v>698.0</v>
      </c>
      <c r="B647" s="3" t="s">
        <v>635</v>
      </c>
      <c r="C647" s="3" t="str">
        <f>IFERROR(__xludf.DUMMYFUNCTION("GOOGLETRANSLATE(B647,""id"",""en"")"),"['INDIHOME', 'Service', 'Internet', 'Membuhkan']")</f>
        <v>['INDIHOME', 'Service', 'Internet', 'Membuhkan']</v>
      </c>
      <c r="D647" s="3">
        <v>4.0</v>
      </c>
    </row>
    <row r="648" ht="15.75" customHeight="1">
      <c r="A648" s="1">
        <v>699.0</v>
      </c>
      <c r="B648" s="3" t="s">
        <v>636</v>
      </c>
      <c r="C648" s="3" t="str">
        <f>IFERROR(__xludf.DUMMYFUNCTION("GOOGLETRANSLATE(B648,""id"",""en"")"),"['FAIL', 'Transaction', 'APL', 'Miindihome', 'Change', 'Use', 'Application', 'Myindihomex']")</f>
        <v>['FAIL', 'Transaction', 'APL', 'Miindihome', 'Change', 'Use', 'Application', 'Myindihomex']</v>
      </c>
      <c r="D648" s="3">
        <v>1.0</v>
      </c>
    </row>
    <row r="649" ht="15.75" customHeight="1">
      <c r="A649" s="1">
        <v>700.0</v>
      </c>
      <c r="B649" s="3" t="s">
        <v>637</v>
      </c>
      <c r="C649" s="3" t="str">
        <f>IFERROR(__xludf.DUMMYFUNCTION("GOOGLETRANSLATE(B649,""id"",""en"")"),"['application', 'state', 'yak', 'really', 'error', 'private', 'gini', 'lho', '']")</f>
        <v>['application', 'state', 'yak', 'really', 'error', 'private', 'gini', 'lho', '']</v>
      </c>
      <c r="D649" s="3">
        <v>1.0</v>
      </c>
    </row>
    <row r="650" ht="15.75" customHeight="1">
      <c r="A650" s="1">
        <v>701.0</v>
      </c>
      <c r="B650" s="3" t="s">
        <v>638</v>
      </c>
      <c r="C650" s="3" t="str">
        <f>IFERROR(__xludf.DUMMYFUNCTION("GOOGLETRANSLATE(B650,""id"",""en"")"),"['network', 'indihome', 'already', 'verification', 'data', 'failed', 'change', 'enter', 'code', 'wrong', 'mulu', 'fail', ' ']")</f>
        <v>['network', 'indihome', 'already', 'verification', 'data', 'failed', 'change', 'enter', 'code', 'wrong', 'mulu', 'fail', ' ']</v>
      </c>
      <c r="D650" s="3">
        <v>2.0</v>
      </c>
    </row>
    <row r="651" ht="15.75" customHeight="1">
      <c r="A651" s="1">
        <v>702.0</v>
      </c>
      <c r="B651" s="3" t="s">
        <v>639</v>
      </c>
      <c r="C651" s="3" t="str">
        <f>IFERROR(__xludf.DUMMYFUNCTION("GOOGLETRANSLATE(B651,""id"",""en"")"),"['Verification', 'card', 'identity', 'yes', 'action', 'wifi', ""]")</f>
        <v>['Verification', 'card', 'identity', 'yes', 'action', 'wifi', "]</v>
      </c>
      <c r="D651" s="3">
        <v>3.0</v>
      </c>
    </row>
    <row r="652" ht="15.75" customHeight="1">
      <c r="A652" s="1">
        <v>703.0</v>
      </c>
      <c r="B652" s="3" t="s">
        <v>640</v>
      </c>
      <c r="C652" s="3" t="str">
        <f>IFERROR(__xludf.DUMMYFUNCTION("GOOGLETRANSLATE(B652,""id"",""en"")"),"['Star', 'how', 'Disruption', 'complement', 'Ribet', ""]")</f>
        <v>['Star', 'how', 'Disruption', 'complement', 'Ribet', "]</v>
      </c>
      <c r="D652" s="3">
        <v>1.0</v>
      </c>
    </row>
    <row r="653" ht="15.75" customHeight="1">
      <c r="A653" s="1">
        <v>704.0</v>
      </c>
      <c r="B653" s="3" t="s">
        <v>641</v>
      </c>
      <c r="C653" s="3" t="str">
        <f>IFERROR(__xludf.DUMMYFUNCTION("GOOGLETRANSLATE(B653,""id"",""en"")"),"['Sorry', 'Legis', 'Tration', 'Registered', 'Registration', 'Logging', 'Denied', 'Please', 'Solution']")</f>
        <v>['Sorry', 'Legis', 'Tration', 'Registered', 'Registration', 'Logging', 'Denied', 'Please', 'Solution']</v>
      </c>
      <c r="D653" s="3">
        <v>1.0</v>
      </c>
    </row>
    <row r="654" ht="15.75" customHeight="1">
      <c r="A654" s="1">
        <v>705.0</v>
      </c>
      <c r="B654" s="3" t="s">
        <v>642</v>
      </c>
      <c r="C654" s="3" t="str">
        <f>IFERROR(__xludf.DUMMYFUNCTION("GOOGLETRANSLATE(B654,""id"",""en"")"),"['Telkom', 'Paswod']")</f>
        <v>['Telkom', 'Paswod']</v>
      </c>
      <c r="D654" s="3">
        <v>5.0</v>
      </c>
    </row>
    <row r="655" ht="15.75" customHeight="1">
      <c r="A655" s="1">
        <v>706.0</v>
      </c>
      <c r="B655" s="3" t="s">
        <v>643</v>
      </c>
      <c r="C655" s="3" t="str">
        <f>IFERROR(__xludf.DUMMYFUNCTION("GOOGLETRANSLATE(B655,""id"",""en"")"),"['annoying', 'service', 'internet', 'Indihome', 'ugly', 'most', 'breakup', 'Connect', ""]")</f>
        <v>['annoying', 'service', 'internet', 'Indihome', 'ugly', 'most', 'breakup', 'Connect', "]</v>
      </c>
      <c r="D655" s="3">
        <v>1.0</v>
      </c>
    </row>
    <row r="656" ht="15.75" customHeight="1">
      <c r="A656" s="1">
        <v>707.0</v>
      </c>
      <c r="B656" s="3" t="s">
        <v>644</v>
      </c>
      <c r="C656" s="3" t="str">
        <f>IFERROR(__xludf.DUMMYFUNCTION("GOOGLETRANSLATE(B656,""id"",""en"")"),"['bad', 'disappointing', 'update', 'log', '']")</f>
        <v>['bad', 'disappointing', 'update', 'log', '']</v>
      </c>
      <c r="D656" s="3">
        <v>1.0</v>
      </c>
    </row>
    <row r="657" ht="15.75" customHeight="1">
      <c r="A657" s="1">
        <v>708.0</v>
      </c>
      <c r="B657" s="3" t="s">
        <v>34</v>
      </c>
      <c r="C657" s="3" t="str">
        <f>IFERROR(__xludf.DUMMYFUNCTION("GOOGLETRANSLATE(B657,""id"",""en"")"),"['good', '']")</f>
        <v>['good', '']</v>
      </c>
      <c r="D657" s="3">
        <v>5.0</v>
      </c>
    </row>
    <row r="658" ht="15.75" customHeight="1">
      <c r="A658" s="1">
        <v>709.0</v>
      </c>
      <c r="B658" s="3" t="s">
        <v>645</v>
      </c>
      <c r="C658" s="3" t="str">
        <f>IFERROR(__xludf.DUMMYFUNCTION("GOOGLETRANSLATE(B658,""id"",""en"")"),"['application', 'should', 'check', 'bill', 'paid', 'belom', 'please', 'repair']")</f>
        <v>['application', 'should', 'check', 'bill', 'paid', 'belom', 'please', 'repair']</v>
      </c>
      <c r="D658" s="3">
        <v>2.0</v>
      </c>
    </row>
    <row r="659" ht="15.75" customHeight="1">
      <c r="A659" s="1">
        <v>710.0</v>
      </c>
      <c r="B659" s="3" t="s">
        <v>34</v>
      </c>
      <c r="C659" s="3" t="str">
        <f>IFERROR(__xludf.DUMMYFUNCTION("GOOGLETRANSLATE(B659,""id"",""en"")"),"['good', '']")</f>
        <v>['good', '']</v>
      </c>
      <c r="D659" s="3">
        <v>5.0</v>
      </c>
    </row>
    <row r="660" ht="15.75" customHeight="1">
      <c r="A660" s="1">
        <v>711.0</v>
      </c>
      <c r="B660" s="3" t="s">
        <v>646</v>
      </c>
      <c r="C660" s="3" t="str">
        <f>IFERROR(__xludf.DUMMYFUNCTION("GOOGLETRANSLATE(B660,""id"",""en"")"),"['Love', 'Bintang', 'Please', 'Help', 'Difficult', 'Entering', 'Number', 'WiFi', 'Why', 'FAILURE', 'Please', 'Help', ' need']")</f>
        <v>['Love', 'Bintang', 'Please', 'Help', 'Difficult', 'Entering', 'Number', 'WiFi', 'Why', 'FAILURE', 'Please', 'Help', ' need']</v>
      </c>
      <c r="D660" s="3">
        <v>5.0</v>
      </c>
    </row>
    <row r="661" ht="15.75" customHeight="1">
      <c r="A661" s="1">
        <v>712.0</v>
      </c>
      <c r="B661" s="3" t="s">
        <v>647</v>
      </c>
      <c r="C661" s="3" t="str">
        <f>IFERROR(__xludf.DUMMYFUNCTION("GOOGLETRANSLATE(B661,""id"",""en"")"),"['Application', 'Ngeblank', 'White', 'Click', 'See', 'Detile']")</f>
        <v>['Application', 'Ngeblank', 'White', 'Click', 'See', 'Detile']</v>
      </c>
      <c r="D661" s="3">
        <v>4.0</v>
      </c>
    </row>
    <row r="662" ht="15.75" customHeight="1">
      <c r="A662" s="1">
        <v>713.0</v>
      </c>
      <c r="B662" s="3" t="s">
        <v>648</v>
      </c>
      <c r="C662" s="3" t="str">
        <f>IFERROR(__xludf.DUMMYFUNCTION("GOOGLETRANSLATE(B662,""id"",""en"")"),"['checked', 'total', 'use', 'internet', 'numbers', 'use', 'run', 'application', 'eat', 'internet', '']")</f>
        <v>['checked', 'total', 'use', 'internet', 'numbers', 'use', 'run', 'application', 'eat', 'internet', '']</v>
      </c>
      <c r="D662" s="3">
        <v>2.0</v>
      </c>
    </row>
    <row r="663" ht="15.75" customHeight="1">
      <c r="A663" s="1">
        <v>714.0</v>
      </c>
      <c r="B663" s="3" t="s">
        <v>649</v>
      </c>
      <c r="C663" s="3" t="str">
        <f>IFERROR(__xludf.DUMMYFUNCTION("GOOGLETRANSLATE(B663,""id"",""en"")"),"['The application', 'danger', 'sudh', 'pay', 'ktrngn', 'success',' indihom ',' blngnya ',' blm ',' pay ',' klau ',' blm ',' Pay, 'Fund', 'Where', '']")</f>
        <v>['The application', 'danger', 'sudh', 'pay', 'ktrngn', 'success',' indihom ',' blngnya ',' blm ',' pay ',' klau ',' blm ',' Pay, 'Fund', 'Where', '']</v>
      </c>
      <c r="D663" s="3">
        <v>1.0</v>
      </c>
    </row>
    <row r="664" ht="15.75" customHeight="1">
      <c r="A664" s="1">
        <v>715.0</v>
      </c>
      <c r="B664" s="3" t="s">
        <v>650</v>
      </c>
      <c r="C664" s="3" t="str">
        <f>IFERROR(__xludf.DUMMYFUNCTION("GOOGLETRANSLATE(B664,""id"",""en"")"),"['', 'night', 'Error', 'Indihome', 'Solution', 'Meet', 'Severe', 'Error', 'Pay', 'Expensive', 'Try', 'Disappointed', 'Original ']")</f>
        <v>['', 'night', 'Error', 'Indihome', 'Solution', 'Meet', 'Severe', 'Error', 'Pay', 'Expensive', 'Try', 'Disappointed', 'Original ']</v>
      </c>
      <c r="D664" s="3">
        <v>1.0</v>
      </c>
    </row>
    <row r="665" ht="15.75" customHeight="1">
      <c r="A665" s="1">
        <v>716.0</v>
      </c>
      <c r="B665" s="3" t="s">
        <v>651</v>
      </c>
      <c r="C665" s="3" t="str">
        <f>IFERROR(__xludf.DUMMYFUNCTION("GOOGLETRANSLATE(B665,""id"",""en"")"),"['Dahlah', 'like', 'like', 'add it']")</f>
        <v>['Dahlah', 'like', 'like', 'add it']</v>
      </c>
      <c r="D665" s="3">
        <v>1.0</v>
      </c>
    </row>
    <row r="666" ht="15.75" customHeight="1">
      <c r="A666" s="1">
        <v>717.0</v>
      </c>
      <c r="B666" s="3" t="s">
        <v>652</v>
      </c>
      <c r="C666" s="3" t="str">
        <f>IFERROR(__xludf.DUMMYFUNCTION("GOOGLETRANSLATE(B666,""id"",""en"")"),"['Good', 'Helpful', 'A family', '']")</f>
        <v>['Good', 'Helpful', 'A family', '']</v>
      </c>
      <c r="D666" s="3">
        <v>5.0</v>
      </c>
    </row>
    <row r="667" ht="15.75" customHeight="1">
      <c r="A667" s="1">
        <v>719.0</v>
      </c>
      <c r="B667" s="3" t="s">
        <v>653</v>
      </c>
      <c r="C667" s="3" t="str">
        <f>IFERROR(__xludf.DUMMYFUNCTION("GOOGLETRANSLATE(B667,""id"",""en"")"),"['Application', 'Dongoo', 'UDH', 'Register', 'Turn', 'Enter', 'said', 'Register', 'Tollolll', ""]")</f>
        <v>['Application', 'Dongoo', 'UDH', 'Register', 'Turn', 'Enter', 'said', 'Register', 'Tollolll', "]</v>
      </c>
      <c r="D667" s="3">
        <v>1.0</v>
      </c>
    </row>
    <row r="668" ht="15.75" customHeight="1">
      <c r="A668" s="1">
        <v>720.0</v>
      </c>
      <c r="B668" s="3" t="s">
        <v>654</v>
      </c>
      <c r="C668" s="3" t="str">
        <f>IFERROR(__xludf.DUMMYFUNCTION("GOOGLETRANSLATE(B668,""id"",""en"")"),"['Please', 'repaired', 'logged', 'really', 'Senama', 'Change', ""]")</f>
        <v>['Please', 'repaired', 'logged', 'really', 'Senama', 'Change', "]</v>
      </c>
      <c r="D668" s="3">
        <v>3.0</v>
      </c>
    </row>
    <row r="669" ht="15.75" customHeight="1">
      <c r="A669" s="1">
        <v>721.0</v>
      </c>
      <c r="B669" s="3" t="s">
        <v>655</v>
      </c>
      <c r="C669" s="3" t="str">
        <f>IFERROR(__xludf.DUMMYFUNCTION("GOOGLETRANSLATE(B669,""id"",""en"")"),"['Application', 'opened']")</f>
        <v>['Application', 'opened']</v>
      </c>
      <c r="D669" s="3">
        <v>1.0</v>
      </c>
    </row>
    <row r="670" ht="15.75" customHeight="1">
      <c r="A670" s="1">
        <v>722.0</v>
      </c>
      <c r="B670" s="3" t="s">
        <v>656</v>
      </c>
      <c r="C670" s="3" t="str">
        <f>IFERROR(__xludf.DUMMYFUNCTION("GOOGLETRANSLATE(B670,""id"",""en"")"),"['Reward', 'interesting']")</f>
        <v>['Reward', 'interesting']</v>
      </c>
      <c r="D670" s="3">
        <v>4.0</v>
      </c>
    </row>
    <row r="671" ht="15.75" customHeight="1">
      <c r="A671" s="1">
        <v>723.0</v>
      </c>
      <c r="B671" s="3" t="s">
        <v>657</v>
      </c>
      <c r="C671" s="3" t="str">
        <f>IFERROR(__xludf.DUMMYFUNCTION("GOOGLETRANSLATE(B671,""id"",""en"")"),"['Makit', 'Leet', '']")</f>
        <v>['Makit', 'Leet', '']</v>
      </c>
      <c r="D671" s="3">
        <v>2.0</v>
      </c>
    </row>
    <row r="672" ht="15.75" customHeight="1">
      <c r="A672" s="1">
        <v>724.0</v>
      </c>
      <c r="B672" s="3" t="s">
        <v>658</v>
      </c>
      <c r="C672" s="3" t="str">
        <f>IFERROR(__xludf.DUMMYFUNCTION("GOOGLETRANSLATE(B672,""id"",""en"")"),"['Since', 'Update', 'Confused', 'Pay', 'Bill', 'Where', 'Wanted']")</f>
        <v>['Since', 'Update', 'Confused', 'Pay', 'Bill', 'Where', 'Wanted']</v>
      </c>
      <c r="D672" s="3">
        <v>4.0</v>
      </c>
    </row>
    <row r="673" ht="15.75" customHeight="1">
      <c r="A673" s="1">
        <v>725.0</v>
      </c>
      <c r="B673" s="3" t="s">
        <v>659</v>
      </c>
      <c r="C673" s="3" t="str">
        <f>IFERROR(__xludf.DUMMYFUNCTION("GOOGLETRANSLATE(B673,""id"",""en"")"),"['intention', 'service', 'really', 'oath', 'network', 'ugly', 'hope', 'indihome', 'get', 'cancer', 'parents',' die ',' ']")</f>
        <v>['intention', 'service', 'really', 'oath', 'network', 'ugly', 'hope', 'indihome', 'get', 'cancer', 'parents',' die ',' ']</v>
      </c>
      <c r="D673" s="3">
        <v>1.0</v>
      </c>
    </row>
    <row r="674" ht="15.75" customHeight="1">
      <c r="A674" s="1">
        <v>726.0</v>
      </c>
      <c r="B674" s="3" t="s">
        <v>660</v>
      </c>
      <c r="C674" s="3" t="str">
        <f>IFERROR(__xludf.DUMMYFUNCTION("GOOGLETRANSLATE(B674,""id"",""en"")"),"['Make it easier', 'Information']")</f>
        <v>['Make it easier', 'Information']</v>
      </c>
      <c r="D674" s="3">
        <v>5.0</v>
      </c>
    </row>
    <row r="675" ht="15.75" customHeight="1">
      <c r="A675" s="1">
        <v>727.0</v>
      </c>
      <c r="B675" s="3" t="s">
        <v>661</v>
      </c>
      <c r="C675" s="3" t="str">
        <f>IFERROR(__xludf.DUMMYFUNCTION("GOOGLETRANSLATE(B675,""id"",""en"")"),"['really', 'Los', 'Sometimes', 'Sometimes', 'Nge', 'Leg', 'Hadehh', ""]")</f>
        <v>['really', 'Los', 'Sometimes', 'Sometimes', 'Nge', 'Leg', 'Hadehh', "]</v>
      </c>
      <c r="D675" s="3">
        <v>1.0</v>
      </c>
    </row>
    <row r="676" ht="15.75" customHeight="1">
      <c r="A676" s="1">
        <v>728.0</v>
      </c>
      <c r="B676" s="3" t="s">
        <v>662</v>
      </c>
      <c r="C676" s="3" t="str">
        <f>IFERROR(__xludf.DUMMYFUNCTION("GOOGLETRANSLATE(B676,""id"",""en"")"),"['Leet', 'Open', 'Application', 'Poor', 'Reting', 'Stay', 'Love', 'pity']")</f>
        <v>['Leet', 'Open', 'Application', 'Poor', 'Reting', 'Stay', 'Love', 'pity']</v>
      </c>
      <c r="D676" s="3">
        <v>5.0</v>
      </c>
    </row>
    <row r="677" ht="15.75" customHeight="1">
      <c r="A677" s="1">
        <v>729.0</v>
      </c>
      <c r="B677" s="3" t="s">
        <v>663</v>
      </c>
      <c r="C677" s="3" t="str">
        <f>IFERROR(__xludf.DUMMYFUNCTION("GOOGLETRANSLATE(B677,""id"",""en"")"),"['Application', 'MyIndihome', 'Good', 'Features',' Features', 'In', 'Complete', 'Easy', 'Understand', 'Informative', 'Make Easy', 'Check', ' bills', 'use', 'data', 'internet', 'thanks',' myindihome ',' leading ',' ']")</f>
        <v>['Application', 'MyIndihome', 'Good', 'Features',' Features', 'In', 'Complete', 'Easy', 'Understand', 'Informative', 'Make Easy', 'Check', ' bills', 'use', 'data', 'internet', 'thanks',' myindihome ',' leading ',' ']</v>
      </c>
      <c r="D677" s="3">
        <v>5.0</v>
      </c>
    </row>
    <row r="678" ht="15.75" customHeight="1">
      <c r="A678" s="1">
        <v>730.0</v>
      </c>
      <c r="B678" s="3" t="s">
        <v>664</v>
      </c>
      <c r="C678" s="3" t="str">
        <f>IFERROR(__xludf.DUMMYFUNCTION("GOOGLETRANSLATE(B678,""id"",""en"")"),"['mint', 'tired', 'apk', 'login', 'use', 'email', 'application', 'email', 'registered', 'register', 'use', 'email', ' application ',' registered ',' The reason ',' email ',' registered ',' how ',' yaa ',' really ',' feeling ',' no ',' like ',' gini ', ""]")</f>
        <v>['mint', 'tired', 'apk', 'login', 'use', 'email', 'application', 'email', 'registered', 'register', 'use', 'email', ' application ',' registered ',' The reason ',' email ',' registered ',' how ',' yaa ',' really ',' feeling ',' no ',' like ',' gini ', "]</v>
      </c>
      <c r="D678" s="3">
        <v>2.0</v>
      </c>
    </row>
    <row r="679" ht="15.75" customHeight="1">
      <c r="A679" s="1">
        <v>731.0</v>
      </c>
      <c r="B679" s="3" t="s">
        <v>665</v>
      </c>
      <c r="C679" s="3" t="str">
        <f>IFERROR(__xludf.DUMMYFUNCTION("GOOGLETRANSLATE(B679,""id"",""en"")"),"['Update', 'Playstore', 'solution', '']")</f>
        <v>['Update', 'Playstore', 'solution', '']</v>
      </c>
      <c r="D679" s="3">
        <v>2.0</v>
      </c>
    </row>
    <row r="680" ht="15.75" customHeight="1">
      <c r="A680" s="1">
        <v>732.0</v>
      </c>
      <c r="B680" s="3" t="s">
        <v>666</v>
      </c>
      <c r="C680" s="3" t="str">
        <f>IFERROR(__xludf.DUMMYFUNCTION("GOOGLETRANSLATE(B680,""id"",""en"")"),"['Application', 'Myindihome', 'Help', 'Make Easy', 'User', 'FAIR', 'INDIHOME', 'Thank you', 'Myindihome']")</f>
        <v>['Application', 'Myindihome', 'Help', 'Make Easy', 'User', 'FAIR', 'INDIHOME', 'Thank you', 'Myindihome']</v>
      </c>
      <c r="D680" s="3">
        <v>5.0</v>
      </c>
    </row>
    <row r="681" ht="15.75" customHeight="1">
      <c r="A681" s="1">
        <v>733.0</v>
      </c>
      <c r="B681" s="3" t="s">
        <v>667</v>
      </c>
      <c r="C681" s="3" t="str">
        <f>IFERROR(__xludf.DUMMYFUNCTION("GOOGLETRANSLATE(B681,""id"",""en"")"),"['Cost', 'Installation', 'expensive', 'really', 'Mending', 'Select']")</f>
        <v>['Cost', 'Installation', 'expensive', 'really', 'Mending', 'Select']</v>
      </c>
      <c r="D681" s="3">
        <v>1.0</v>
      </c>
    </row>
    <row r="682" ht="15.75" customHeight="1">
      <c r="A682" s="1">
        <v>734.0</v>
      </c>
      <c r="B682" s="3" t="s">
        <v>668</v>
      </c>
      <c r="C682" s="3" t="str">
        <f>IFERROR(__xludf.DUMMYFUNCTION("GOOGLETRANSLATE(B682,""id"",""en"")"),"['App', 'makes it easy', 'information', 'user', 'indohome']")</f>
        <v>['App', 'makes it easy', 'information', 'user', 'indohome']</v>
      </c>
      <c r="D682" s="3">
        <v>5.0</v>
      </c>
    </row>
    <row r="683" ht="15.75" customHeight="1">
      <c r="A683" s="1">
        <v>735.0</v>
      </c>
      <c r="B683" s="3" t="s">
        <v>669</v>
      </c>
      <c r="C683" s="3" t="str">
        <f>IFERROR(__xludf.DUMMYFUNCTION("GOOGLETRANSLATE(B683,""id"",""en"")"),"['', 'INDIHOME', 'INDIHOME']")</f>
        <v>['', 'INDIHOME', 'INDIHOME']</v>
      </c>
      <c r="D683" s="3">
        <v>5.0</v>
      </c>
    </row>
    <row r="684" ht="15.75" customHeight="1">
      <c r="A684" s="1">
        <v>736.0</v>
      </c>
      <c r="B684" s="3" t="s">
        <v>670</v>
      </c>
      <c r="C684" s="3" t="str">
        <f>IFERROR(__xludf.DUMMYFUNCTION("GOOGLETRANSLATE(B684,""id"",""en"")"),"['Fix', 'Network', 'already', 'slow', 'handling', 'poor']")</f>
        <v>['Fix', 'Network', 'already', 'slow', 'handling', 'poor']</v>
      </c>
      <c r="D684" s="3">
        <v>1.0</v>
      </c>
    </row>
    <row r="685" ht="15.75" customHeight="1">
      <c r="A685" s="1">
        <v>737.0</v>
      </c>
      <c r="B685" s="3" t="s">
        <v>671</v>
      </c>
      <c r="C685" s="3" t="str">
        <f>IFERROR(__xludf.DUMMYFUNCTION("GOOGLETRANSLATE(B685,""id"",""en"")"),"['Normal', 'mksh']")</f>
        <v>['Normal', 'mksh']</v>
      </c>
      <c r="D685" s="3">
        <v>5.0</v>
      </c>
    </row>
    <row r="686" ht="15.75" customHeight="1">
      <c r="A686" s="1">
        <v>738.0</v>
      </c>
      <c r="B686" s="3" t="s">
        <v>672</v>
      </c>
      <c r="C686" s="3" t="str">
        <f>IFERROR(__xludf.DUMMYFUNCTION("GOOGLETRANSLATE(B686,""id"",""en"")"),"['Application', 'appears', 'package', 'according to', 'TLP', 'Dipotus', 'automatic', 'many', 'wish', ""]")</f>
        <v>['Application', 'appears', 'package', 'according to', 'TLP', 'Dipotus', 'automatic', 'many', 'wish', "]</v>
      </c>
      <c r="D686" s="3">
        <v>1.0</v>
      </c>
    </row>
    <row r="687" ht="15.75" customHeight="1">
      <c r="A687" s="1">
        <v>739.0</v>
      </c>
      <c r="B687" s="3" t="s">
        <v>673</v>
      </c>
      <c r="C687" s="3" t="str">
        <f>IFERROR(__xludf.DUMMYFUNCTION("GOOGLETRANSLATE(B687,""id"",""en"")"),"['Bagss']")</f>
        <v>['Bagss']</v>
      </c>
      <c r="D687" s="3">
        <v>5.0</v>
      </c>
    </row>
    <row r="688" ht="15.75" customHeight="1">
      <c r="A688" s="1">
        <v>740.0</v>
      </c>
      <c r="B688" s="3" t="s">
        <v>674</v>
      </c>
      <c r="C688" s="3" t="str">
        <f>IFERROR(__xludf.DUMMYFUNCTION("GOOGLETRANSLATE(B688,""id"",""en"")"),"['Bill', 'Week', 'Debaring', 'Disorders', 'Funny', 'Klw', 'Network', 'Normal', 'Normal', 'Setatok', ""]")</f>
        <v>['Bill', 'Week', 'Debaring', 'Disorders', 'Funny', 'Klw', 'Network', 'Normal', 'Normal', 'Setatok', "]</v>
      </c>
      <c r="D688" s="3">
        <v>1.0</v>
      </c>
    </row>
    <row r="689" ht="15.75" customHeight="1">
      <c r="A689" s="1">
        <v>741.0</v>
      </c>
      <c r="B689" s="3" t="s">
        <v>675</v>
      </c>
      <c r="C689" s="3" t="str">
        <f>IFERROR(__xludf.DUMMYFUNCTION("GOOGLETRANSLATE(B689,""id"",""en"")"),"['Morning', 'Myindihome', 'complain', 'Knp', 'kmrn', 'skg', 'internet', 'error', 'connect', 'knp', 'kyk', 'gini', ' Tlong ',' repaired ',' fast ',' as difficult ',' work ',' online ',' ']")</f>
        <v>['Morning', 'Myindihome', 'complain', 'Knp', 'kmrn', 'skg', 'internet', 'error', 'connect', 'knp', 'kyk', 'gini', ' Tlong ',' repaired ',' fast ',' as difficult ',' work ',' online ',' ']</v>
      </c>
      <c r="D689" s="3">
        <v>2.0</v>
      </c>
    </row>
    <row r="690" ht="15.75" customHeight="1">
      <c r="A690" s="1">
        <v>742.0</v>
      </c>
      <c r="B690" s="3" t="s">
        <v>676</v>
      </c>
      <c r="C690" s="3" t="str">
        <f>IFERROR(__xludf.DUMMYFUNCTION("GOOGLETRANSLATE(B690,""id"",""en"")"),"['signal', 'ugly', 'ugly', 'severe', 'play', 'game', 'anything', 'ping', 'jump', 'gjls']")</f>
        <v>['signal', 'ugly', 'ugly', 'severe', 'play', 'game', 'anything', 'ping', 'jump', 'gjls']</v>
      </c>
      <c r="D690" s="3">
        <v>1.0</v>
      </c>
    </row>
    <row r="691" ht="15.75" customHeight="1">
      <c r="A691" s="1">
        <v>743.0</v>
      </c>
      <c r="B691" s="3" t="s">
        <v>5</v>
      </c>
      <c r="C691" s="3" t="str">
        <f>IFERROR(__xludf.DUMMYFUNCTION("GOOGLETRANSLATE(B691,""id"",""en"")"),"['', '']")</f>
        <v>['', '']</v>
      </c>
      <c r="D691" s="3">
        <v>4.0</v>
      </c>
    </row>
    <row r="692" ht="15.75" customHeight="1">
      <c r="A692" s="1">
        <v>744.0</v>
      </c>
      <c r="B692" s="3" t="s">
        <v>677</v>
      </c>
      <c r="C692" s="3" t="str">
        <f>IFERROR(__xludf.DUMMYFUNCTION("GOOGLETRANSLATE(B692,""id"",""en"")"),"['Internet', 'Indihome', 'delicious', 'server', 'slow', 'restart', 'service', 'Mbps', '']")</f>
        <v>['Internet', 'Indihome', 'delicious', 'server', 'slow', 'restart', 'service', 'Mbps', '']</v>
      </c>
      <c r="D692" s="3">
        <v>1.0</v>
      </c>
    </row>
    <row r="693" ht="15.75" customHeight="1">
      <c r="A693" s="1">
        <v>745.0</v>
      </c>
      <c r="B693" s="3" t="s">
        <v>678</v>
      </c>
      <c r="C693" s="3" t="str">
        <f>IFERROR(__xludf.DUMMYFUNCTION("GOOGLETRANSLATE(B693,""id"",""en"")"),"['', 'Login', 'Code', 'OTP', 'Send', 'Login', 'Feature', 'Change', 'Shipping', 'Code', 'OTP']")</f>
        <v>['', 'Login', 'Code', 'OTP', 'Send', 'Login', 'Feature', 'Change', 'Shipping', 'Code', 'OTP']</v>
      </c>
      <c r="D693" s="3">
        <v>1.0</v>
      </c>
    </row>
    <row r="694" ht="15.75" customHeight="1">
      <c r="A694" s="1">
        <v>746.0</v>
      </c>
      <c r="B694" s="3" t="s">
        <v>679</v>
      </c>
      <c r="C694" s="3" t="str">
        <f>IFERROR(__xludf.DUMMYFUNCTION("GOOGLETRANSLATE(B694,""id"",""en"")"),"['idihome', 'wifi', 'quality', 'pay', 'expensive', 'expensive', 'ngelag']")</f>
        <v>['idihome', 'wifi', 'quality', 'pay', 'expensive', 'expensive', 'ngelag']</v>
      </c>
      <c r="D694" s="3">
        <v>1.0</v>
      </c>
    </row>
    <row r="695" ht="15.75" customHeight="1">
      <c r="A695" s="1">
        <v>747.0</v>
      </c>
      <c r="B695" s="3" t="s">
        <v>680</v>
      </c>
      <c r="C695" s="3" t="str">
        <f>IFERROR(__xludf.DUMMYFUNCTION("GOOGLETRANSLATE(B695,""id"",""en"")"),"['Service', 'Bad', 'Ask', 'Installation', 'Sampe', 'Confirm', 'Poles',' Box ',' Network ',' Disappointing ',' Suggestion ',' Indihome ',' Services', 'Offers',' Service ',' ']")</f>
        <v>['Service', 'Bad', 'Ask', 'Installation', 'Sampe', 'Confirm', 'Poles',' Box ',' Network ',' Disappointing ',' Suggestion ',' Indihome ',' Services', 'Offers',' Service ',' ']</v>
      </c>
      <c r="D695" s="3">
        <v>1.0</v>
      </c>
    </row>
    <row r="696" ht="15.75" customHeight="1">
      <c r="A696" s="1">
        <v>749.0</v>
      </c>
      <c r="B696" s="3" t="s">
        <v>681</v>
      </c>
      <c r="C696" s="3" t="str">
        <f>IFERROR(__xludf.DUMMYFUNCTION("GOOGLETRANSLATE(B696,""id"",""en"")"),"['Knpa', 'Download', 'God', 'wifi', 'Error', 'Season', ""]")</f>
        <v>['Knpa', 'Download', 'God', 'wifi', 'Error', 'Season', "]</v>
      </c>
      <c r="D696" s="3">
        <v>1.0</v>
      </c>
    </row>
    <row r="697" ht="15.75" customHeight="1">
      <c r="A697" s="1">
        <v>750.0</v>
      </c>
      <c r="B697" s="3" t="s">
        <v>682</v>
      </c>
      <c r="C697" s="3" t="str">
        <f>IFERROR(__xludf.DUMMYFUNCTION("GOOGLETRANSLATE(B697,""id"",""en"")"),"['Since', 'Indihome', 'people', 'home', 'happy', 'bangett', 'buy', 'quota', 'again', ""]")</f>
        <v>['Since', 'Indihome', 'people', 'home', 'happy', 'bangett', 'buy', 'quota', 'again', "]</v>
      </c>
      <c r="D697" s="3">
        <v>5.0</v>
      </c>
    </row>
    <row r="698" ht="15.75" customHeight="1">
      <c r="A698" s="1">
        <v>751.0</v>
      </c>
      <c r="B698" s="3" t="s">
        <v>683</v>
      </c>
      <c r="C698" s="3" t="str">
        <f>IFERROR(__xludf.DUMMYFUNCTION("GOOGLETRANSLATE(B698,""id"",""en"")"),"['chaotic', 'indihome', 'gaguna']")</f>
        <v>['chaotic', 'indihome', 'gaguna']</v>
      </c>
      <c r="D698" s="3">
        <v>1.0</v>
      </c>
    </row>
    <row r="699" ht="15.75" customHeight="1">
      <c r="A699" s="1">
        <v>752.0</v>
      </c>
      <c r="B699" s="3" t="s">
        <v>684</v>
      </c>
      <c r="C699" s="3" t="str">
        <f>IFERROR(__xludf.DUMMYFUNCTION("GOOGLETRANSLATE(B699,""id"",""en"")"),"['finished', 'improvement', 'cave', 'report', 'gabisa', 'indihome', 'neighbor', 'cave', 'disorder', 'system', 'disorder', 'report', ' ']")</f>
        <v>['finished', 'improvement', 'cave', 'report', 'gabisa', 'indihome', 'neighbor', 'cave', 'disorder', 'system', 'disorder', 'report', ' ']</v>
      </c>
      <c r="D699" s="3">
        <v>1.0</v>
      </c>
    </row>
    <row r="700" ht="15.75" customHeight="1">
      <c r="A700" s="1">
        <v>753.0</v>
      </c>
      <c r="B700" s="3" t="s">
        <v>685</v>
      </c>
      <c r="C700" s="3" t="str">
        <f>IFERROR(__xludf.DUMMYFUNCTION("GOOGLETRANSLATE(B700,""id"",""en"")"),"['Indihome', 'Purwokerto', 'Recomended', 'Service', 'Ketthus',' Judes', 'People', 'Registration', 'Installation', 'Wait', 'Already', ' Certainty ',' contact ',' reply ',' process', 'help', 'follow', 'hope', 'fast', 'realized', 'so', 'read', 'review', 'shy"&amp;"' , 'promotion', 'service', 'good', '']")</f>
        <v>['Indihome', 'Purwokerto', 'Recomended', 'Service', 'Ketthus',' Judes', 'People', 'Registration', 'Installation', 'Wait', 'Already', ' Certainty ',' contact ',' reply ',' process', 'help', 'follow', 'hope', 'fast', 'realized', 'so', 'read', 'review', 'shy' , 'promotion', 'service', 'good', '']</v>
      </c>
      <c r="D700" s="3">
        <v>1.0</v>
      </c>
    </row>
    <row r="701" ht="15.75" customHeight="1">
      <c r="A701" s="1">
        <v>754.0</v>
      </c>
      <c r="B701" s="3" t="s">
        <v>686</v>
      </c>
      <c r="C701" s="3" t="str">
        <f>IFERROR(__xludf.DUMMYFUNCTION("GOOGLETRANSLATE(B701,""id"",""en"")"),"['Disorders', 'Mulu', 'Bill', 'Road', 'Technology', 'Eyes', 'Duitan']")</f>
        <v>['Disorders', 'Mulu', 'Bill', 'Road', 'Technology', 'Eyes', 'Duitan']</v>
      </c>
      <c r="D701" s="3">
        <v>1.0</v>
      </c>
    </row>
    <row r="702" ht="15.75" customHeight="1">
      <c r="A702" s="1">
        <v>755.0</v>
      </c>
      <c r="B702" s="3" t="s">
        <v>687</v>
      </c>
      <c r="C702" s="3" t="str">
        <f>IFERROR(__xludf.DUMMYFUNCTION("GOOGLETRANSLATE(B702,""id"",""en"")"),"['Application', 'Open', 'Error', 'Mulu']")</f>
        <v>['Application', 'Open', 'Error', 'Mulu']</v>
      </c>
      <c r="D702" s="3">
        <v>1.0</v>
      </c>
    </row>
    <row r="703" ht="15.75" customHeight="1">
      <c r="A703" s="1">
        <v>756.0</v>
      </c>
      <c r="B703" s="3" t="s">
        <v>688</v>
      </c>
      <c r="C703" s="3" t="str">
        <f>IFERROR(__xludf.DUMMYFUNCTION("GOOGLETRANSLATE(B703,""id"",""en"")"),"['UDH', 'MERAKEK', 'Indihome', 'Change', 'Leet', 'Stable', 'Network', 'Ryesel', 'Masang', 'Indihome']")</f>
        <v>['UDH', 'MERAKEK', 'Indihome', 'Change', 'Leet', 'Stable', 'Network', 'Ryesel', 'Masang', 'Indihome']</v>
      </c>
      <c r="D703" s="3">
        <v>2.0</v>
      </c>
    </row>
    <row r="704" ht="15.75" customHeight="1">
      <c r="A704" s="1">
        <v>757.0</v>
      </c>
      <c r="B704" s="3" t="s">
        <v>689</v>
      </c>
      <c r="C704" s="3" t="str">
        <f>IFERROR(__xludf.DUMMYFUNCTION("GOOGLETRANSLATE(B704,""id"",""en"")"),"['Capekkk', 'told', 'Wait', 'Mulu']")</f>
        <v>['Capekkk', 'told', 'Wait', 'Mulu']</v>
      </c>
      <c r="D704" s="3">
        <v>1.0</v>
      </c>
    </row>
    <row r="705" ht="15.75" customHeight="1">
      <c r="A705" s="1">
        <v>758.0</v>
      </c>
      <c r="B705" s="3" t="s">
        <v>690</v>
      </c>
      <c r="C705" s="3" t="str">
        <f>IFERROR(__xludf.DUMMYFUNCTION("GOOGLETRANSLATE(B705,""id"",""en"")"),"['Subscription', 'Speedy', 'Bill', 'TLP', 'Ticket', 'Processed', 'Office', 'Telkom', 'Submit', 'mind', 'Bill', 'Please', ' complain ',' where ',' screenshot ',' chat ',' upload ',' proof ',' troublesome ']")</f>
        <v>['Subscription', 'Speedy', 'Bill', 'TLP', 'Ticket', 'Processed', 'Office', 'Telkom', 'Submit', 'mind', 'Bill', 'Please', ' complain ',' where ',' screenshot ',' chat ',' upload ',' proof ',' troublesome ']</v>
      </c>
      <c r="D705" s="3">
        <v>1.0</v>
      </c>
    </row>
    <row r="706" ht="15.75" customHeight="1">
      <c r="A706" s="1">
        <v>759.0</v>
      </c>
      <c r="B706" s="3" t="s">
        <v>691</v>
      </c>
      <c r="C706" s="3" t="str">
        <f>IFERROR(__xludf.DUMMYFUNCTION("GOOGLETRANSLATE(B706,""id"",""en"")"),"['Suggested', 'Download', 'Good']")</f>
        <v>['Suggested', 'Download', 'Good']</v>
      </c>
      <c r="D706" s="3">
        <v>5.0</v>
      </c>
    </row>
    <row r="707" ht="15.75" customHeight="1">
      <c r="A707" s="1">
        <v>760.0</v>
      </c>
      <c r="B707" s="3" t="s">
        <v>692</v>
      </c>
      <c r="C707" s="3" t="str">
        <f>IFERROR(__xludf.DUMMYFUNCTION("GOOGLETRANSLATE(B707,""id"",""en"")"),"['Errr', 'Bre', 'The application', 'Loading', 'Mulu', 'already', 'Change', 'Network', 'Tetep', 'Loading']")</f>
        <v>['Errr', 'Bre', 'The application', 'Loading', 'Mulu', 'already', 'Change', 'Network', 'Tetep', 'Loading']</v>
      </c>
      <c r="D707" s="3">
        <v>1.0</v>
      </c>
    </row>
    <row r="708" ht="15.75" customHeight="1">
      <c r="A708" s="1">
        <v>761.0</v>
      </c>
      <c r="B708" s="3" t="s">
        <v>693</v>
      </c>
      <c r="C708" s="3" t="str">
        <f>IFERROR(__xludf.DUMMYFUNCTION("GOOGLETRANSLATE(B708,""id"",""en"")"),"['slow']")</f>
        <v>['slow']</v>
      </c>
      <c r="D708" s="3">
        <v>1.0</v>
      </c>
    </row>
    <row r="709" ht="15.75" customHeight="1">
      <c r="A709" s="1">
        <v>762.0</v>
      </c>
      <c r="B709" s="3" t="s">
        <v>694</v>
      </c>
      <c r="C709" s="3" t="str">
        <f>IFERROR(__xludf.DUMMYFUNCTION("GOOGLETRANSLATE(B709,""id"",""en"")"),"['Come', 'Leet', 'Tenesa']")</f>
        <v>['Come', 'Leet', 'Tenesa']</v>
      </c>
      <c r="D709" s="3">
        <v>1.0</v>
      </c>
    </row>
    <row r="710" ht="15.75" customHeight="1">
      <c r="A710" s="1">
        <v>763.0</v>
      </c>
      <c r="B710" s="3" t="s">
        <v>695</v>
      </c>
      <c r="C710" s="3" t="str">
        <f>IFERROR(__xludf.DUMMYFUNCTION("GOOGLETRANSLATE(B710,""id"",""en"")"),"['Service', 'Good']")</f>
        <v>['Service', 'Good']</v>
      </c>
      <c r="D710" s="3">
        <v>5.0</v>
      </c>
    </row>
    <row r="711" ht="15.75" customHeight="1">
      <c r="A711" s="1">
        <v>764.0</v>
      </c>
      <c r="B711" s="3" t="s">
        <v>696</v>
      </c>
      <c r="C711" s="3" t="str">
        <f>IFERROR(__xludf.DUMMYFUNCTION("GOOGLETRANSLATE(B711,""id"",""en"")"),"['Leet', 'slow', 'expensive']")</f>
        <v>['Leet', 'slow', 'expensive']</v>
      </c>
      <c r="D711" s="3">
        <v>1.0</v>
      </c>
    </row>
    <row r="712" ht="15.75" customHeight="1">
      <c r="A712" s="1">
        <v>765.0</v>
      </c>
      <c r="B712" s="3" t="s">
        <v>697</v>
      </c>
      <c r="C712" s="3" t="str">
        <f>IFERROR(__xludf.DUMMYFUNCTION("GOOGLETRANSLATE(B712,""id"",""en"")"),"['update', 'newest', 'steady', 'check', 'disorder', 'network', 'step', 'step', 'solution', 'obstacle', 'network']")</f>
        <v>['update', 'newest', 'steady', 'check', 'disorder', 'network', 'step', 'step', 'solution', 'obstacle', 'network']</v>
      </c>
      <c r="D712" s="3">
        <v>5.0</v>
      </c>
    </row>
    <row r="713" ht="15.75" customHeight="1">
      <c r="A713" s="1">
        <v>766.0</v>
      </c>
      <c r="B713" s="3" t="s">
        <v>698</v>
      </c>
      <c r="C713" s="3" t="str">
        <f>IFERROR(__xludf.DUMMYFUNCTION("GOOGLETRANSLATE(B713,""id"",""en"")"),"['application', 'myindihome', 'easy', 'begging', 'help', 'obstacle', 'technical', '']")</f>
        <v>['application', 'myindihome', 'easy', 'begging', 'help', 'obstacle', 'technical', '']</v>
      </c>
      <c r="D713" s="3">
        <v>5.0</v>
      </c>
    </row>
    <row r="714" ht="15.75" customHeight="1">
      <c r="A714" s="1">
        <v>767.0</v>
      </c>
      <c r="B714" s="3" t="s">
        <v>699</v>
      </c>
      <c r="C714" s="3" t="str">
        <f>IFERROR(__xludf.DUMMYFUNCTION("GOOGLETRANSLATE(B714,""id"",""en"")"),"['thank', 'love', 'myindihome', 'applicationbya', 'good', 'help', 'makes it easy', 'check', 'use']")</f>
        <v>['thank', 'love', 'myindihome', 'applicationbya', 'good', 'help', 'makes it easy', 'check', 'use']</v>
      </c>
      <c r="D714" s="3">
        <v>5.0</v>
      </c>
    </row>
    <row r="715" ht="15.75" customHeight="1">
      <c r="A715" s="1">
        <v>768.0</v>
      </c>
      <c r="B715" s="3" t="s">
        <v>700</v>
      </c>
      <c r="C715" s="3" t="str">
        <f>IFERROR(__xludf.DUMMYFUNCTION("GOOGLETRANSLATE(B715,""id"",""en"")"),"['registered', 'registered', 'email', 'BLM', 'registered', 'replaced', 'Confirm', 'Telkomsel', 'jdi', 'sign', ""]")</f>
        <v>['registered', 'registered', 'email', 'BLM', 'registered', 'replaced', 'Confirm', 'Telkomsel', 'jdi', 'sign', "]</v>
      </c>
      <c r="D715" s="3">
        <v>5.0</v>
      </c>
    </row>
    <row r="716" ht="15.75" customHeight="1">
      <c r="A716" s="1">
        <v>769.0</v>
      </c>
      <c r="B716" s="3" t="s">
        <v>701</v>
      </c>
      <c r="C716" s="3" t="str">
        <f>IFERROR(__xludf.DUMMYFUNCTION("GOOGLETRANSLATE(B716,""id"",""en"")"),"['Method', 'payment', 'Please', 'Plus', 'Link']")</f>
        <v>['Method', 'payment', 'Please', 'Plus', 'Link']</v>
      </c>
      <c r="D716" s="3">
        <v>4.0</v>
      </c>
    </row>
    <row r="717" ht="15.75" customHeight="1">
      <c r="A717" s="1">
        <v>770.0</v>
      </c>
      <c r="B717" s="3" t="s">
        <v>702</v>
      </c>
      <c r="C717" s="3" t="str">
        <f>IFERROR(__xludf.DUMMYFUNCTION("GOOGLETRANSLATE(B717,""id"",""en"")"),"['Good', 'Job']")</f>
        <v>['Good', 'Job']</v>
      </c>
      <c r="D717" s="3">
        <v>5.0</v>
      </c>
    </row>
    <row r="718" ht="15.75" customHeight="1">
      <c r="A718" s="1">
        <v>771.0</v>
      </c>
      <c r="B718" s="3" t="s">
        <v>703</v>
      </c>
      <c r="C718" s="3" t="str">
        <f>IFERROR(__xludf.DUMMYFUNCTION("GOOGLETRANSLATE(B718,""id"",""en"")"),"['Comment', 'Application', 'Download', 'Application', 'Registration', 'Installed', 'Home', 'Regis',' Technician ',' DTG ',' Houses', 'Love', ' pairs ',' because 'network', 'full', 'as a result', 'skrg', 'news', 'indihome', 'telkom', 'bdw', 'home', 'office"&amp;"', 'telkom' , 'meters']")</f>
        <v>['Comment', 'Application', 'Download', 'Application', 'Registration', 'Installed', 'Home', 'Regis',' Technician ',' DTG ',' Houses', 'Love', ' pairs ',' because 'network', 'full', 'as a result', 'skrg', 'news', 'indihome', 'telkom', 'bdw', 'home', 'office', 'telkom' , 'meters']</v>
      </c>
      <c r="D718" s="3">
        <v>3.0</v>
      </c>
    </row>
    <row r="719" ht="15.75" customHeight="1">
      <c r="A719" s="1">
        <v>772.0</v>
      </c>
      <c r="B719" s="3" t="s">
        <v>704</v>
      </c>
      <c r="C719" s="3" t="str">
        <f>IFERROR(__xludf.DUMMYFUNCTION("GOOGLETRANSLATE(B719,""id"",""en"")"),"['Application', 'Myindihome', 'Good', 'User', 'Interface', 'Easy', 'Understand', 'User', 'Button', 'Button', 'Application', 'Fast', ' Application ',' Myindihome ',' Bill ',' BRPA ',' Use ',' Internet ',' A Month ',' Application ',' ']")</f>
        <v>['Application', 'Myindihome', 'Good', 'User', 'Interface', 'Easy', 'Understand', 'User', 'Button', 'Button', 'Application', 'Fast', ' Application ',' Myindihome ',' Bill ',' BRPA ',' Use ',' Internet ',' A Month ',' Application ',' ']</v>
      </c>
      <c r="D719" s="3">
        <v>5.0</v>
      </c>
    </row>
    <row r="720" ht="15.75" customHeight="1">
      <c r="A720" s="1">
        <v>773.0</v>
      </c>
      <c r="B720" s="3" t="s">
        <v>705</v>
      </c>
      <c r="C720" s="3" t="str">
        <f>IFERROR(__xludf.DUMMYFUNCTION("GOOGLETRANSLATE(B720,""id"",""en"")"),"['check', 'limit', 'quota', 'usage', 'quota', 'used', 'appear']")</f>
        <v>['check', 'limit', 'quota', 'usage', 'quota', 'used', 'appear']</v>
      </c>
      <c r="D720" s="3">
        <v>3.0</v>
      </c>
    </row>
    <row r="721" ht="15.75" customHeight="1">
      <c r="A721" s="1">
        <v>774.0</v>
      </c>
      <c r="B721" s="3" t="s">
        <v>706</v>
      </c>
      <c r="C721" s="3" t="str">
        <f>IFERROR(__xludf.DUMMYFUNCTION("GOOGLETRANSLATE(B721,""id"",""en"")"),"['', 'Application', 'Block', 'From Pad', 'The Pekok', 'It's',' Just ',' Sorry ',' Page ',' FAILURE ',' Loaded ',' Mending ',' Delete ',' Application ',' Playstore ',' shame ',' shyin ',' Indonesia ']")</f>
        <v>['', 'Application', 'Block', 'From Pad', 'The Pekok', 'It's',' Just ',' Sorry ',' Page ',' FAILURE ',' Loaded ',' Mending ',' Delete ',' Application ',' Playstore ',' shame ',' shyin ',' Indonesia ']</v>
      </c>
      <c r="D721" s="3">
        <v>1.0</v>
      </c>
    </row>
    <row r="722" ht="15.75" customHeight="1">
      <c r="A722" s="1">
        <v>775.0</v>
      </c>
      <c r="B722" s="3" t="s">
        <v>707</v>
      </c>
      <c r="C722" s="3" t="str">
        <f>IFERROR(__xludf.DUMMYFUNCTION("GOOGLETRANSLATE(B722,""id"",""en"")"),"['Indihome', 'oror', 'bills',' how ',' Sis', 'please', 'Error', 'Minimal', 'Reduce', 'Money', 'Bill', 'Turn', ' late ',' fine ']")</f>
        <v>['Indihome', 'oror', 'bills',' how ',' Sis', 'please', 'Error', 'Minimal', 'Reduce', 'Money', 'Bill', 'Turn', ' late ',' fine ']</v>
      </c>
      <c r="D722" s="3">
        <v>5.0</v>
      </c>
    </row>
    <row r="723" ht="15.75" customHeight="1">
      <c r="A723" s="1">
        <v>776.0</v>
      </c>
      <c r="B723" s="3" t="s">
        <v>708</v>
      </c>
      <c r="C723" s="3" t="str">
        <f>IFERROR(__xludf.DUMMYFUNCTION("GOOGLETRANSLATE(B723,""id"",""en"")"),"['Application', 'Heavy', 'Leg', 'Login']")</f>
        <v>['Application', 'Heavy', 'Leg', 'Login']</v>
      </c>
      <c r="D723" s="3">
        <v>1.0</v>
      </c>
    </row>
    <row r="724" ht="15.75" customHeight="1">
      <c r="A724" s="1">
        <v>777.0</v>
      </c>
      <c r="B724" s="3" t="s">
        <v>709</v>
      </c>
      <c r="C724" s="3" t="str">
        <f>IFERROR(__xludf.DUMMYFUNCTION("GOOGLETRANSLATE(B724,""id"",""en"")"),"['Good', 'bngt']")</f>
        <v>['Good', 'bngt']</v>
      </c>
      <c r="D724" s="3">
        <v>5.0</v>
      </c>
    </row>
    <row r="725" ht="15.75" customHeight="1">
      <c r="A725" s="1">
        <v>778.0</v>
      </c>
      <c r="B725" s="3" t="s">
        <v>710</v>
      </c>
      <c r="C725" s="3" t="str">
        <f>IFERROR(__xludf.DUMMYFUNCTION("GOOGLETRANSLATE(B725,""id"",""en"")"),"['wifiku', 'fix']")</f>
        <v>['wifiku', 'fix']</v>
      </c>
      <c r="D725" s="3">
        <v>1.0</v>
      </c>
    </row>
    <row r="726" ht="15.75" customHeight="1">
      <c r="A726" s="1">
        <v>779.0</v>
      </c>
      <c r="B726" s="3" t="s">
        <v>711</v>
      </c>
      <c r="C726" s="3" t="str">
        <f>IFERROR(__xludf.DUMMYFUNCTION("GOOGLETRANSLATE(B726,""id"",""en"")"),"['After', 'update', 'application', 'stop', '']")</f>
        <v>['After', 'update', 'application', 'stop', '']</v>
      </c>
      <c r="D726" s="3">
        <v>2.0</v>
      </c>
    </row>
    <row r="727" ht="15.75" customHeight="1">
      <c r="A727" s="1">
        <v>780.0</v>
      </c>
      <c r="B727" s="3" t="s">
        <v>712</v>
      </c>
      <c r="C727" s="3" t="str">
        <f>IFERROR(__xludf.DUMMYFUNCTION("GOOGLETRANSLATE(B727,""id"",""en"")"),"['Update', 'Application', 'Lemot', 'Verivikasi', 'Data', 'Ribet', 'Banti', 'Responded']")</f>
        <v>['Update', 'Application', 'Lemot', 'Verivikasi', 'Data', 'Ribet', 'Banti', 'Responded']</v>
      </c>
      <c r="D727" s="3">
        <v>1.0</v>
      </c>
    </row>
    <row r="728" ht="15.75" customHeight="1">
      <c r="A728" s="1">
        <v>781.0</v>
      </c>
      <c r="B728" s="3" t="s">
        <v>713</v>
      </c>
      <c r="C728" s="3" t="str">
        <f>IFERROR(__xludf.DUMMYFUNCTION("GOOGLETRANSLATE(B728,""id"",""en"")"),"['Yesterday', 'Telephon', 'Telkom', 'Offer', 'Increase', 'Capacity', 'Mbps',' IMDIHOME ',' SAUA ',' AGREE ',' BILL ',' Monthly ',' Capacity ',' Mbps', 'report', 'Ngha', ""]")</f>
        <v>['Yesterday', 'Telephon', 'Telkom', 'Offer', 'Increase', 'Capacity', 'Mbps',' IMDIHOME ',' SAUA ',' AGREE ',' BILL ',' Monthly ',' Capacity ',' Mbps', 'report', 'Ngha', "]</v>
      </c>
      <c r="D728" s="3">
        <v>2.0</v>
      </c>
    </row>
    <row r="729" ht="15.75" customHeight="1">
      <c r="A729" s="1">
        <v>782.0</v>
      </c>
      <c r="B729" s="3" t="s">
        <v>714</v>
      </c>
      <c r="C729" s="3" t="str">
        <f>IFERROR(__xludf.DUMMYFUNCTION("GOOGLETRANSLATE(B729,""id"",""en"")"),"['Trash', 'Loading']")</f>
        <v>['Trash', 'Loading']</v>
      </c>
      <c r="D729" s="3">
        <v>1.0</v>
      </c>
    </row>
    <row r="730" ht="15.75" customHeight="1">
      <c r="A730" s="1">
        <v>783.0</v>
      </c>
      <c r="B730" s="3" t="s">
        <v>715</v>
      </c>
      <c r="C730" s="3" t="str">
        <f>IFERROR(__xludf.DUMMYFUNCTION("GOOGLETRANSLATE(B730,""id"",""en"")"),"['Code', 'OTP', 'Wrong', 'Get', 'Belom', ""]")</f>
        <v>['Code', 'OTP', 'Wrong', 'Get', 'Belom', "]</v>
      </c>
      <c r="D730" s="3">
        <v>1.0</v>
      </c>
    </row>
    <row r="731" ht="15.75" customHeight="1">
      <c r="A731" s="1">
        <v>784.0</v>
      </c>
      <c r="B731" s="3" t="s">
        <v>716</v>
      </c>
      <c r="C731" s="3" t="str">
        <f>IFERROR(__xludf.DUMMYFUNCTION("GOOGLETRANSLATE(B731,""id"",""en"")"),"['', 'Login']")</f>
        <v>['', 'Login']</v>
      </c>
      <c r="D731" s="3">
        <v>1.0</v>
      </c>
    </row>
    <row r="732" ht="15.75" customHeight="1">
      <c r="A732" s="1">
        <v>785.0</v>
      </c>
      <c r="B732" s="3" t="s">
        <v>717</v>
      </c>
      <c r="C732" s="3" t="str">
        <f>IFERROR(__xludf.DUMMYFUNCTION("GOOGLETRANSLATE(B732,""id"",""en"")"),"['BERES', 'application']")</f>
        <v>['BERES', 'application']</v>
      </c>
      <c r="D732" s="3">
        <v>1.0</v>
      </c>
    </row>
    <row r="733" ht="15.75" customHeight="1">
      <c r="A733" s="1">
        <v>786.0</v>
      </c>
      <c r="B733" s="3" t="s">
        <v>718</v>
      </c>
      <c r="C733" s="3" t="str">
        <f>IFERROR(__xludf.DUMMYFUNCTION("GOOGLETRANSLATE(B733,""id"",""en"")"),"['Network', 'Dipelek', 'Dipelek']")</f>
        <v>['Network', 'Dipelek', 'Dipelek']</v>
      </c>
      <c r="D733" s="3">
        <v>4.0</v>
      </c>
    </row>
    <row r="734" ht="15.75" customHeight="1">
      <c r="A734" s="1">
        <v>787.0</v>
      </c>
      <c r="B734" s="3" t="s">
        <v>719</v>
      </c>
      <c r="C734" s="3" t="str">
        <f>IFERROR(__xludf.DUMMYFUNCTION("GOOGLETRANSLATE(B734,""id"",""en"")"),"['Buffering', 'Loading', 'Loading', 'Already', 'Pay', 'Huft', 'Disappointed']")</f>
        <v>['Buffering', 'Loading', 'Loading', 'Already', 'Pay', 'Huft', 'Disappointed']</v>
      </c>
      <c r="D734" s="3">
        <v>1.0</v>
      </c>
    </row>
    <row r="735" ht="15.75" customHeight="1">
      <c r="A735" s="1">
        <v>788.0</v>
      </c>
      <c r="B735" s="3" t="s">
        <v>720</v>
      </c>
      <c r="C735" s="3" t="str">
        <f>IFERROR(__xludf.DUMMYFUNCTION("GOOGLETRANSLATE(B735,""id"",""en"")"),"['Main', 'Game', 'Moba', 'Network', 'Stable', 'Klah', '']")</f>
        <v>['Main', 'Game', 'Moba', 'Network', 'Stable', 'Klah', '']</v>
      </c>
      <c r="D735" s="3">
        <v>1.0</v>
      </c>
    </row>
    <row r="736" ht="15.75" customHeight="1">
      <c r="A736" s="1">
        <v>789.0</v>
      </c>
      <c r="B736" s="3" t="s">
        <v>721</v>
      </c>
      <c r="C736" s="3" t="str">
        <f>IFERROR(__xludf.DUMMYFUNCTION("GOOGLETRANSLATE(B736,""id"",""en"")"),"['application', 'good', 'report', 'responded', 'fast', 'technician', 'direct', '']")</f>
        <v>['application', 'good', 'report', 'responded', 'fast', 'technician', 'direct', '']</v>
      </c>
      <c r="D736" s="3">
        <v>5.0</v>
      </c>
    </row>
    <row r="737" ht="15.75" customHeight="1">
      <c r="A737" s="1">
        <v>790.0</v>
      </c>
      <c r="B737" s="3" t="s">
        <v>722</v>
      </c>
      <c r="C737" s="3" t="str">
        <f>IFERROR(__xludf.DUMMYFUNCTION("GOOGLETRANSLATE(B737,""id"",""en"")"),"['Sorry', 'NOT', 'Cinta', 'Indihome', 'Please', 'Application', 'Indihome', 'Fix', 'Enter', 'Application', 'Difficult', ' Shame ',' BUMN ',' Class', 'Telkom', 'Becus',' Ngurinkin ',' Application ',' ']")</f>
        <v>['Sorry', 'NOT', 'Cinta', 'Indihome', 'Please', 'Application', 'Indihome', 'Fix', 'Enter', 'Application', 'Difficult', ' Shame ',' BUMN ',' Class', 'Telkom', 'Becus',' Ngurinkin ',' Application ',' ']</v>
      </c>
      <c r="D737" s="3">
        <v>3.0</v>
      </c>
    </row>
    <row r="738" ht="15.75" customHeight="1">
      <c r="A738" s="1">
        <v>791.0</v>
      </c>
      <c r="B738" s="3" t="s">
        <v>723</v>
      </c>
      <c r="C738" s="3" t="str">
        <f>IFERROR(__xludf.DUMMYFUNCTION("GOOGLETRANSLATE(B738,""id"",""en"")"),"['process', 'refund', 'deposit', 'difficult', 'turn', 'billing', 'fast', 'really']")</f>
        <v>['process', 'refund', 'deposit', 'difficult', 'turn', 'billing', 'fast', 'really']</v>
      </c>
      <c r="D738" s="3">
        <v>1.0</v>
      </c>
    </row>
    <row r="739" ht="15.75" customHeight="1">
      <c r="A739" s="1">
        <v>792.0</v>
      </c>
      <c r="B739" s="3" t="s">
        <v>724</v>
      </c>
      <c r="C739" s="3" t="str">
        <f>IFERROR(__xludf.DUMMYFUNCTION("GOOGLETRANSLATE(B739,""id"",""en"")"),"['application', 'battered', 'login', 'improvement', 'mulu', 'finished', '']")</f>
        <v>['application', 'battered', 'login', 'improvement', 'mulu', 'finished', '']</v>
      </c>
      <c r="D739" s="3">
        <v>1.0</v>
      </c>
    </row>
    <row r="740" ht="15.75" customHeight="1">
      <c r="A740" s="1">
        <v>793.0</v>
      </c>
      <c r="B740" s="3" t="s">
        <v>725</v>
      </c>
      <c r="C740" s="3" t="str">
        <f>IFERROR(__xludf.DUMMYFUNCTION("GOOGLETRANSLATE(B740,""id"",""en"")"),"['STLH', 'Login', 'error', 'ngak', 'open']")</f>
        <v>['STLH', 'Login', 'error', 'ngak', 'open']</v>
      </c>
      <c r="D740" s="3">
        <v>1.0</v>
      </c>
    </row>
    <row r="741" ht="15.75" customHeight="1">
      <c r="A741" s="1">
        <v>794.0</v>
      </c>
      <c r="B741" s="3" t="s">
        <v>726</v>
      </c>
      <c r="C741" s="3" t="str">
        <f>IFERROR(__xludf.DUMMYFUNCTION("GOOGLETRANSLATE(B741,""id"",""en"")"),"['BSA', 'Login', 'Register', 'Wait', 'Loading', 'Sampe', 'Hour', 'Muter', 'Muter', 'Ajj', ""]")</f>
        <v>['BSA', 'Login', 'Register', 'Wait', 'Loading', 'Sampe', 'Hour', 'Muter', 'Muter', 'Ajj', "]</v>
      </c>
      <c r="D741" s="3">
        <v>2.0</v>
      </c>
    </row>
    <row r="742" ht="15.75" customHeight="1">
      <c r="A742" s="1">
        <v>795.0</v>
      </c>
      <c r="B742" s="3" t="s">
        <v>727</v>
      </c>
      <c r="C742" s="3" t="str">
        <f>IFERROR(__xludf.DUMMYFUNCTION("GOOGLETRANSLATE(B742,""id"",""en"")"),"['Application', 'Leet', 'Severe', 'Ngadu', 'Difficult', 'Bener', ""]")</f>
        <v>['Application', 'Leet', 'Severe', 'Ngadu', 'Difficult', 'Bener', "]</v>
      </c>
      <c r="D742" s="3">
        <v>1.0</v>
      </c>
    </row>
    <row r="743" ht="15.75" customHeight="1">
      <c r="A743" s="1">
        <v>796.0</v>
      </c>
      <c r="B743" s="3" t="s">
        <v>728</v>
      </c>
      <c r="C743" s="3" t="str">
        <f>IFERROR(__xludf.DUMMYFUNCTION("GOOGLETRANSLATE(B743,""id"",""en"")"),"['Download', 'application', 'Indihome', 'difficult', 'really', 'how', 'see', 'quota', 'please', 'fix', 'system', 'application', ' Indihome ',' ']")</f>
        <v>['Download', 'application', 'Indihome', 'difficult', 'really', 'how', 'see', 'quota', 'please', 'fix', 'system', 'application', ' Indihome ',' ']</v>
      </c>
      <c r="D743" s="3">
        <v>2.0</v>
      </c>
    </row>
    <row r="744" ht="15.75" customHeight="1">
      <c r="A744" s="1">
        <v>797.0</v>
      </c>
      <c r="B744" s="3" t="s">
        <v>729</v>
      </c>
      <c r="C744" s="3" t="str">
        <f>IFERROR(__xludf.DUMMYFUNCTION("GOOGLETRANSLATE(B744,""id"",""en"")"),"['Haduuuuhhh', 'Severe', 'Date', 'September', 'Date', 'October', 'Indicator', 'Sometimes',' Connect ',' Sometimes', 'Tlp', 'Date', ' disorder ',' UDH ',' date ',' ']")</f>
        <v>['Haduuuuhhh', 'Severe', 'Date', 'September', 'Date', 'October', 'Indicator', 'Sometimes',' Connect ',' Sometimes', 'Tlp', 'Date', ' disorder ',' UDH ',' date ',' ']</v>
      </c>
      <c r="D744" s="3">
        <v>1.0</v>
      </c>
    </row>
    <row r="745" ht="15.75" customHeight="1">
      <c r="A745" s="1">
        <v>798.0</v>
      </c>
      <c r="B745" s="3" t="s">
        <v>730</v>
      </c>
      <c r="C745" s="3" t="str">
        <f>IFERROR(__xludf.DUMMYFUNCTION("GOOGLETRANSLATE(B745,""id"",""en"")"),"['', 'Error', 'broken controlluskkkkk']")</f>
        <v>['', 'Error', 'broken controlluskkkkk']</v>
      </c>
      <c r="D745" s="3">
        <v>1.0</v>
      </c>
    </row>
    <row r="746" ht="15.75" customHeight="1">
      <c r="A746" s="1">
        <v>799.0</v>
      </c>
      <c r="B746" s="3" t="s">
        <v>731</v>
      </c>
      <c r="C746" s="3" t="str">
        <f>IFERROR(__xludf.DUMMYFUNCTION("GOOGLETRANSLATE(B746,""id"",""en"")"),"['parahhhhhhh', 'until', 'TLPN', 'Verification', 'Data', 'Doang', 'Service', 'Seaman', ""]")</f>
        <v>['parahhhhhhh', 'until', 'TLPN', 'Verification', 'Data', 'Doang', 'Service', 'Seaman', "]</v>
      </c>
      <c r="D746" s="3">
        <v>1.0</v>
      </c>
    </row>
    <row r="747" ht="15.75" customHeight="1">
      <c r="A747" s="1">
        <v>800.0</v>
      </c>
      <c r="B747" s="3" t="s">
        <v>732</v>
      </c>
      <c r="C747" s="3" t="str">
        <f>IFERROR(__xludf.DUMMYFUNCTION("GOOGLETRANSLATE(B747,""id"",""en"")"),"['Add', 'channel', 'accessed', 'waste', 'money', 'detrimental', 'consumer', '']")</f>
        <v>['Add', 'channel', 'accessed', 'waste', 'money', 'detrimental', 'consumer', '']</v>
      </c>
      <c r="D747" s="3">
        <v>1.0</v>
      </c>
    </row>
    <row r="748" ht="15.75" customHeight="1">
      <c r="A748" s="1">
        <v>801.0</v>
      </c>
      <c r="B748" s="3" t="s">
        <v>733</v>
      </c>
      <c r="C748" s="3" t="str">
        <f>IFERROR(__xludf.DUMMYFUNCTION("GOOGLETRANSLATE(B748,""id"",""en"")"),"['Kaga', 'Pisan', 'response', 'complaints', 'pepayhh']")</f>
        <v>['Kaga', 'Pisan', 'response', 'complaints', 'pepayhh']</v>
      </c>
      <c r="D748" s="3">
        <v>1.0</v>
      </c>
    </row>
    <row r="749" ht="15.75" customHeight="1">
      <c r="A749" s="1">
        <v>802.0</v>
      </c>
      <c r="B749" s="3" t="s">
        <v>734</v>
      </c>
      <c r="C749" s="3" t="str">
        <f>IFERROR(__xludf.DUMMYFUNCTION("GOOGLETRANSLATE(B749,""id"",""en"")"),"['cable', 'bitten', 'ama', 'shark', 'lined', 'donk', 'mas',' nge ',' lag ',' truss', 'pay', 'indihome', ' Nye ',' expensive ',' Nge ',' lag ',' Behhhhhh ',' Males', 'Bat', 'make', 'network', 'garbage', ""]")</f>
        <v>['cable', 'bitten', 'ama', 'shark', 'lined', 'donk', 'mas',' nge ',' lag ',' truss', 'pay', 'indihome', ' Nye ',' expensive ',' Nge ',' lag ',' Behhhhhh ',' Males', 'Bat', 'make', 'network', 'garbage', "]</v>
      </c>
      <c r="D749" s="3">
        <v>1.0</v>
      </c>
    </row>
    <row r="750" ht="15.75" customHeight="1">
      <c r="A750" s="1">
        <v>803.0</v>
      </c>
      <c r="B750" s="3" t="s">
        <v>735</v>
      </c>
      <c r="C750" s="3" t="str">
        <f>IFERROR(__xludf.DUMMYFUNCTION("GOOGLETRANSLATE(B750,""id"",""en"")"),"['NGK', 'downlod', 'yaa']")</f>
        <v>['NGK', 'downlod', 'yaa']</v>
      </c>
      <c r="D750" s="3">
        <v>1.0</v>
      </c>
    </row>
    <row r="751" ht="15.75" customHeight="1">
      <c r="A751" s="1">
        <v>804.0</v>
      </c>
      <c r="B751" s="3" t="s">
        <v>736</v>
      </c>
      <c r="C751" s="3" t="str">
        <f>IFERROR(__xludf.DUMMYFUNCTION("GOOGLETRANSLATE(B751,""id"",""en"")"),"['bother', 'finished', 'repairs',' the application ',' mind ',' display ',' page ',' good ',' separated ',' portal ',' dng ',' choice ',' Preferably ',' info ',' bills', 'related', 'DNG', 'customers',' choice ',' Telkom ',' glass', 'window', 'Indonesia', "&amp;"'SIEWANG', 'technology' , 'Telekominikasi', 'shame', 'application', 'disappointing', '']")</f>
        <v>['bother', 'finished', 'repairs',' the application ',' mind ',' display ',' page ',' good ',' separated ',' portal ',' dng ',' choice ',' Preferably ',' info ',' bills', 'related', 'DNG', 'customers',' choice ',' Telkom ',' glass', 'window', 'Indonesia', 'SIEWANG', 'technology' , 'Telekominikasi', 'shame', 'application', 'disappointing', '']</v>
      </c>
      <c r="D751" s="3">
        <v>1.0</v>
      </c>
    </row>
    <row r="752" ht="15.75" customHeight="1">
      <c r="A752" s="1">
        <v>805.0</v>
      </c>
      <c r="B752" s="3" t="s">
        <v>737</v>
      </c>
      <c r="C752" s="3" t="str">
        <f>IFERROR(__xludf.DUMMYFUNCTION("GOOGLETRANSLATE(B752,""id"",""en"")"),"['Indihome', 'password', 'bills', 'expensive', 'network', 'JLS']")</f>
        <v>['Indihome', 'password', 'bills', 'expensive', 'network', 'JLS']</v>
      </c>
      <c r="D752" s="3">
        <v>1.0</v>
      </c>
    </row>
    <row r="753" ht="15.75" customHeight="1">
      <c r="A753" s="1">
        <v>806.0</v>
      </c>
      <c r="B753" s="3" t="s">
        <v>738</v>
      </c>
      <c r="C753" s="3" t="str">
        <f>IFERROR(__xludf.DUMMYFUNCTION("GOOGLETRANSLATE(B753,""id"",""en"")"),"['Money', 'Mulu', 'managed', 'late', 'fined', 'a day', 'complaints',' customer ',' DRIALIN ',' Login ',' GMN ',' See ',' Pay ',' Mesk ',' wifi ',' brp ',' people ',' oath ',' regret ',' pairs', 'Indihomo', 'dislodious',' sights', 'fine', 'million' , 'Surv"&amp;"ive', 'Install', 'Mending', 'Think', 'Deh', ""]")</f>
        <v>['Money', 'Mulu', 'managed', 'late', 'fined', 'a day', 'complaints',' customer ',' DRIALIN ',' Login ',' GMN ',' See ',' Pay ',' Mesk ',' wifi ',' brp ',' people ',' oath ',' regret ',' pairs', 'Indihomo', 'dislodious',' sights', 'fine', 'million' , 'Survive', 'Install', 'Mending', 'Think', 'Deh', "]</v>
      </c>
      <c r="D753" s="3">
        <v>1.0</v>
      </c>
    </row>
    <row r="754" ht="15.75" customHeight="1">
      <c r="A754" s="1">
        <v>807.0</v>
      </c>
      <c r="B754" s="3" t="s">
        <v>739</v>
      </c>
      <c r="C754" s="3" t="str">
        <f>IFERROR(__xludf.DUMMYFUNCTION("GOOGLETRANSLATE(B754,""id"",""en"")"),"['', 'myindihome', 'gag', 'cuy', 'update', 'smooth', 'update', 'destroyed', 'total', 'login', 'verification', 'email', 'appears ',' classmate ',' giant ',' internet ',' diindonesia ',' indihome ',' search ',' develover ',' application ',' cheap ',' destro"&amp;"yed ',' total ']")</f>
        <v>['', 'myindihome', 'gag', 'cuy', 'update', 'smooth', 'update', 'destroyed', 'total', 'login', 'verification', 'email', 'appears ',' classmate ',' giant ',' internet ',' diindonesia ',' indihome ',' search ',' develover ',' application ',' cheap ',' destroyed ',' total ']</v>
      </c>
      <c r="D754" s="3">
        <v>1.0</v>
      </c>
    </row>
    <row r="755" ht="15.75" customHeight="1">
      <c r="A755" s="1">
        <v>808.0</v>
      </c>
      <c r="B755" s="3" t="s">
        <v>354</v>
      </c>
      <c r="C755" s="3" t="str">
        <f>IFERROR(__xludf.DUMMYFUNCTION("GOOGLETRANSLATE(B755,""id"",""en"")"),"Of course")</f>
        <v>Of course</v>
      </c>
      <c r="D755" s="3">
        <v>3.0</v>
      </c>
    </row>
    <row r="756" ht="15.75" customHeight="1">
      <c r="A756" s="1">
        <v>809.0</v>
      </c>
      <c r="B756" s="3" t="s">
        <v>740</v>
      </c>
      <c r="C756" s="3" t="str">
        <f>IFERROR(__xludf.DUMMYFUNCTION("GOOGLETRANSLATE(B756,""id"",""en"")"),"['times',' complaint ',' router ',' wifi ',' processed ',' waiting ',' assisted ',' indihome ',' unfortunately ',' service ',' wifi ',' indihome ',' Fringout ',' Service ',' Indihome ',' Pay ',' Expensive ',' Service ',' ']")</f>
        <v>['times',' complaint ',' router ',' wifi ',' processed ',' waiting ',' assisted ',' indihome ',' unfortunately ',' service ',' wifi ',' indihome ',' Fringout ',' Service ',' Indihome ',' Pay ',' Expensive ',' Service ',' ']</v>
      </c>
      <c r="D756" s="3">
        <v>1.0</v>
      </c>
    </row>
    <row r="757" ht="15.75" customHeight="1">
      <c r="A757" s="1">
        <v>810.0</v>
      </c>
      <c r="B757" s="3" t="s">
        <v>741</v>
      </c>
      <c r="C757" s="3" t="str">
        <f>IFERROR(__xludf.DUMMYFUNCTION("GOOGLETRANSLATE(B757,""id"",""en"")"),"['blank', 'App', 'update', 'kah', '']")</f>
        <v>['blank', 'App', 'update', 'kah', '']</v>
      </c>
      <c r="D757" s="3">
        <v>3.0</v>
      </c>
    </row>
    <row r="758" ht="15.75" customHeight="1">
      <c r="A758" s="1">
        <v>811.0</v>
      </c>
      <c r="B758" s="3" t="s">
        <v>742</v>
      </c>
      <c r="C758" s="3" t="str">
        <f>IFERROR(__xludf.DUMMYFUNCTION("GOOGLETRANSLATE(B758,""id"",""en"")"),"['Ngellag', 'Bet']")</f>
        <v>['Ngellag', 'Bet']</v>
      </c>
      <c r="D758" s="3">
        <v>1.0</v>
      </c>
    </row>
    <row r="759" ht="15.75" customHeight="1">
      <c r="A759" s="1">
        <v>813.0</v>
      </c>
      <c r="B759" s="3" t="s">
        <v>743</v>
      </c>
      <c r="C759" s="3" t="str">
        <f>IFERROR(__xludf.DUMMYFUNCTION("GOOGLETRANSLATE(B759,""id"",""en"")"),"['Service', 'ugly', 'slow']")</f>
        <v>['Service', 'ugly', 'slow']</v>
      </c>
      <c r="D759" s="3">
        <v>1.0</v>
      </c>
    </row>
    <row r="760" ht="15.75" customHeight="1">
      <c r="A760" s="1">
        <v>814.0</v>
      </c>
      <c r="B760" s="3" t="s">
        <v>744</v>
      </c>
      <c r="C760" s="3" t="str">
        <f>IFERROR(__xludf.DUMMYFUNCTION("GOOGLETRANSLATE(B760,""id"",""en"")"),"['poor', 'Ahh', 'Indihome', 'list', 'yesterday', 'masangnya', 'poor', 'slow']")</f>
        <v>['poor', 'Ahh', 'Indihome', 'list', 'yesterday', 'masangnya', 'poor', 'slow']</v>
      </c>
      <c r="D760" s="3">
        <v>1.0</v>
      </c>
    </row>
    <row r="761" ht="15.75" customHeight="1">
      <c r="A761" s="1">
        <v>815.0</v>
      </c>
      <c r="B761" s="3" t="s">
        <v>745</v>
      </c>
      <c r="C761" s="3" t="str">
        <f>IFERROR(__xludf.DUMMYFUNCTION("GOOGLETRANSLATE(B761,""id"",""en"")"),"['damage', 'response']")</f>
        <v>['damage', 'response']</v>
      </c>
      <c r="D761" s="3">
        <v>2.0</v>
      </c>
    </row>
    <row r="762" ht="15.75" customHeight="1">
      <c r="A762" s="1">
        <v>816.0</v>
      </c>
      <c r="B762" s="3" t="s">
        <v>746</v>
      </c>
      <c r="C762" s="3" t="str">
        <f>IFERROR(__xludf.DUMMYFUNCTION("GOOGLETRANSLATE(B762,""id"",""en"")"),"['Update', 'Loding', 'Caskek', 'Bill', 'bln']")</f>
        <v>['Update', 'Loding', 'Caskek', 'Bill', 'bln']</v>
      </c>
      <c r="D762" s="3">
        <v>5.0</v>
      </c>
    </row>
    <row r="763" ht="15.75" customHeight="1">
      <c r="A763" s="1">
        <v>817.0</v>
      </c>
      <c r="B763" s="3" t="s">
        <v>747</v>
      </c>
      <c r="C763" s="3" t="str">
        <f>IFERROR(__xludf.DUMMYFUNCTION("GOOGLETRANSLATE(B763,""id"",""en"")"),"['developing', 'application', 'complication', 'complement', 'service', 'good']")</f>
        <v>['developing', 'application', 'complication', 'complement', 'service', 'good']</v>
      </c>
      <c r="D763" s="3">
        <v>5.0</v>
      </c>
    </row>
    <row r="764" ht="15.75" customHeight="1">
      <c r="A764" s="1">
        <v>818.0</v>
      </c>
      <c r="B764" s="3" t="s">
        <v>748</v>
      </c>
      <c r="C764" s="3" t="str">
        <f>IFERROR(__xludf.DUMMYFUNCTION("GOOGLETRANSLATE(B764,""id"",""en"")"),"['a year', 'paying', 'Pairing', 'WiFi', 'Indihome', 'Best', 'Disappointing']")</f>
        <v>['a year', 'paying', 'Pairing', 'WiFi', 'Indihome', 'Best', 'Disappointing']</v>
      </c>
      <c r="D764" s="3">
        <v>1.0</v>
      </c>
    </row>
    <row r="765" ht="15.75" customHeight="1">
      <c r="A765" s="1">
        <v>819.0</v>
      </c>
      <c r="B765" s="3" t="s">
        <v>749</v>
      </c>
      <c r="C765" s="3" t="str">
        <f>IFERROR(__xludf.DUMMYFUNCTION("GOOGLETRANSLATE(B765,""id"",""en"")"),"['Application', 'Cash', 'in', 'aspect', 'network', 'open', 'application', 'slow', 'access',' sometimes', 'no', 'open', ' APK ',' ']")</f>
        <v>['Application', 'Cash', 'in', 'aspect', 'network', 'open', 'application', 'slow', 'access',' sometimes', 'no', 'open', ' APK ',' ']</v>
      </c>
      <c r="D765" s="3">
        <v>1.0</v>
      </c>
    </row>
    <row r="766" ht="15.75" customHeight="1">
      <c r="A766" s="1">
        <v>820.0</v>
      </c>
      <c r="B766" s="3" t="s">
        <v>750</v>
      </c>
      <c r="C766" s="3" t="str">
        <f>IFERROR(__xludf.DUMMYFUNCTION("GOOGLETRANSLATE(B766,""id"",""en"")"),"['The application', 'heavy', 'really', 'NOT', '']")</f>
        <v>['The application', 'heavy', 'really', 'NOT', '']</v>
      </c>
      <c r="D766" s="3">
        <v>1.0</v>
      </c>
    </row>
    <row r="767" ht="15.75" customHeight="1">
      <c r="A767" s="1">
        <v>821.0</v>
      </c>
      <c r="B767" s="3" t="s">
        <v>751</v>
      </c>
      <c r="C767" s="3" t="str">
        <f>IFERROR(__xludf.DUMMYFUNCTION("GOOGLETRANSLATE(B767,""id"",""en"")"),"['Hopefully', 'enhanced', 'service', 'expensive', 'accompanied', 'quality', 'good', 'in the future']")</f>
        <v>['Hopefully', 'enhanced', 'service', 'expensive', 'accompanied', 'quality', 'good', 'in the future']</v>
      </c>
      <c r="D767" s="3">
        <v>5.0</v>
      </c>
    </row>
    <row r="768" ht="15.75" customHeight="1">
      <c r="A768" s="1">
        <v>822.0</v>
      </c>
      <c r="B768" s="3" t="s">
        <v>752</v>
      </c>
      <c r="C768" s="3" t="str">
        <f>IFERROR(__xludf.DUMMYFUNCTION("GOOGLETRANSLATE(B768,""id"",""en"")"),"['You', 'quality', 'ugly', 'bangettt', 'gausah', 'pairs', 'deh', 'gtuuuu', 'abisin', 'money', 'community', 'base']")</f>
        <v>['You', 'quality', 'ugly', 'bangettt', 'gausah', 'pairs', 'deh', 'gtuuuu', 'abisin', 'money', 'community', 'base']</v>
      </c>
      <c r="D768" s="3">
        <v>1.0</v>
      </c>
    </row>
    <row r="769" ht="15.75" customHeight="1">
      <c r="A769" s="1">
        <v>823.0</v>
      </c>
      <c r="B769" s="3" t="s">
        <v>753</v>
      </c>
      <c r="C769" s="3" t="str">
        <f>IFERROR(__xludf.DUMMYFUNCTION("GOOGLETRANSLATE(B769,""id"",""en"")"),"['invites',' fight ',' application ',' Makai ',' told ',' list ',' already ',' Turuti ',' already ',' list ',' please ',' enter ',' Enter ',' said ',' list ',' hairy ']")</f>
        <v>['invites',' fight ',' application ',' Makai ',' told ',' list ',' already ',' Turuti ',' already ',' list ',' please ',' enter ',' Enter ',' said ',' list ',' hairy ']</v>
      </c>
      <c r="D769" s="3">
        <v>1.0</v>
      </c>
    </row>
    <row r="770" ht="15.75" customHeight="1">
      <c r="A770" s="1">
        <v>824.0</v>
      </c>
      <c r="B770" s="3" t="s">
        <v>754</v>
      </c>
      <c r="C770" s="3" t="str">
        <f>IFERROR(__xludf.DUMMYFUNCTION("GOOGLETRANSLATE(B770,""id"",""en"")"),"['Sampe', 'Disruption', 'Bulk', 'Connection', 'Lights',' Red ',' Compensation ',' Change ',' Loss', 'Pay', 'Expensive', 'Repair', ' For days]")</f>
        <v>['Sampe', 'Disruption', 'Bulk', 'Connection', 'Lights',' Red ',' Compensation ',' Change ',' Loss', 'Pay', 'Expensive', 'Repair', ' For days]</v>
      </c>
      <c r="D770" s="3">
        <v>1.0</v>
      </c>
    </row>
    <row r="771" ht="15.75" customHeight="1">
      <c r="A771" s="1">
        <v>825.0</v>
      </c>
      <c r="B771" s="3" t="s">
        <v>755</v>
      </c>
      <c r="C771" s="3" t="str">
        <f>IFERROR(__xludf.DUMMYFUNCTION("GOOGLETRANSLATE(B771,""id"",""en"")"),"['Application', 'Available', 'update', 'updated', 'login', 'reset', 'Worse', 'login', 'reset', 'enter', 'password', 'considered', ' wrong ',' login ',' number ',' cellphone ',' considered ',' cellphone ',' registered ',' suspiciously ',' display ',' apply"&amp;" ',' indihome ',' application ',' update ' , 'Uninstall', 'Install', 'Login', 'Update', '']")</f>
        <v>['Application', 'Available', 'update', 'updated', 'login', 'reset', 'Worse', 'login', 'reset', 'enter', 'password', 'considered', ' wrong ',' login ',' number ',' cellphone ',' considered ',' cellphone ',' registered ',' suspiciously ',' display ',' apply ',' indihome ',' application ',' update ' , 'Uninstall', 'Install', 'Login', 'Update', '']</v>
      </c>
      <c r="D771" s="3">
        <v>3.0</v>
      </c>
    </row>
    <row r="772" ht="15.75" customHeight="1">
      <c r="A772" s="1">
        <v>826.0</v>
      </c>
      <c r="B772" s="3" t="s">
        <v>756</v>
      </c>
      <c r="C772" s="3" t="str">
        <f>IFERROR(__xludf.DUMMYFUNCTION("GOOGLETRANSLATE(B772,""id"",""en"")"),"['', 'Login', 'Rek', 'Pekah', '']")</f>
        <v>['', 'Login', 'Rek', 'Pekah', '']</v>
      </c>
      <c r="D772" s="3">
        <v>1.0</v>
      </c>
    </row>
    <row r="773" ht="15.75" customHeight="1">
      <c r="A773" s="1">
        <v>827.0</v>
      </c>
      <c r="B773" s="3" t="s">
        <v>757</v>
      </c>
      <c r="C773" s="3" t="str">
        <f>IFERROR(__xludf.DUMMYFUNCTION("GOOGLETRANSLATE(B773,""id"",""en"")"),"['Indihome', 'Useful', 'Bankrupt', 'Luh', 'Emotion', 'Doang']")</f>
        <v>['Indihome', 'Useful', 'Bankrupt', 'Luh', 'Emotion', 'Doang']</v>
      </c>
      <c r="D773" s="3">
        <v>1.0</v>
      </c>
    </row>
    <row r="774" ht="15.75" customHeight="1">
      <c r="A774" s="1">
        <v>828.0</v>
      </c>
      <c r="B774" s="3" t="s">
        <v>758</v>
      </c>
      <c r="C774" s="3" t="str">
        <f>IFERROR(__xludf.DUMMYFUNCTION("GOOGLETRANSLATE(B774,""id"",""en"")"),"['Disappointed', 'Indihome', 'Full', 'Minutes',' Internet ',' Dead ',' Indihome ',' Region ',' Minutes', 'Internet', 'Dead', 'Region', ' setiabudhi ',' gmna ',' please ',' fix ',' donk ']")</f>
        <v>['Disappointed', 'Indihome', 'Full', 'Minutes',' Internet ',' Dead ',' Indihome ',' Region ',' Minutes', 'Internet', 'Dead', 'Region', ' setiabudhi ',' gmna ',' please ',' fix ',' donk ']</v>
      </c>
      <c r="D774" s="3">
        <v>1.0</v>
      </c>
    </row>
    <row r="775" ht="15.75" customHeight="1">
      <c r="A775" s="1">
        <v>829.0</v>
      </c>
      <c r="B775" s="3" t="s">
        <v>759</v>
      </c>
      <c r="C775" s="3" t="str">
        <f>IFERROR(__xludf.DUMMYFUNCTION("GOOGLETRANSLATE(B775,""id"",""en"")"),"['woi', 'plis',' singly ',' really ',' napa ',' already ',' pay ',' expensive ',' singalmya ',' kek ',' gini ',' teros', ' ']")</f>
        <v>['woi', 'plis',' singly ',' really ',' napa ',' already ',' pay ',' expensive ',' singalmya ',' kek ',' gini ',' teros', ' ']</v>
      </c>
      <c r="D775" s="3">
        <v>1.0</v>
      </c>
    </row>
    <row r="776" ht="15.75" customHeight="1">
      <c r="A776" s="1">
        <v>831.0</v>
      </c>
      <c r="B776" s="3" t="s">
        <v>760</v>
      </c>
      <c r="C776" s="3" t="str">
        <f>IFERROR(__xludf.DUMMYFUNCTION("GOOGLETRANSLATE(B776,""id"",""en"")"),"['entry', 'difficult', 'facilities',' complaints', 'consumers',' hrs', 'search', 'application', 'blm', 'makes it easier', 'customer', 'indihome', ' ']")</f>
        <v>['entry', 'difficult', 'facilities',' complaints', 'consumers',' hrs', 'search', 'application', 'blm', 'makes it easier', 'customer', 'indihome', ' ']</v>
      </c>
      <c r="D776" s="3">
        <v>3.0</v>
      </c>
    </row>
    <row r="777" ht="15.75" customHeight="1">
      <c r="A777" s="1">
        <v>832.0</v>
      </c>
      <c r="B777" s="3" t="s">
        <v>761</v>
      </c>
      <c r="C777" s="3" t="str">
        <f>IFERROR(__xludf.DUMMYFUNCTION("GOOGLETRANSLATE(B777,""id"",""en"")"),"['Myindihome', 'the latest', 'difficult', 'payment', 'debit', 'credit', 'myindihome', 'failed', 'app', 'easy', 'rare', 'bug', ' Please '""Fix']")</f>
        <v>['Myindihome', 'the latest', 'difficult', 'payment', 'debit', 'credit', 'myindihome', 'failed', 'app', 'easy', 'rare', 'bug', ' Please '"Fix']</v>
      </c>
      <c r="D777" s="3">
        <v>4.0</v>
      </c>
    </row>
    <row r="778" ht="15.75" customHeight="1">
      <c r="A778" s="1">
        <v>833.0</v>
      </c>
      <c r="B778" s="3" t="s">
        <v>762</v>
      </c>
      <c r="C778" s="3" t="str">
        <f>IFERROR(__xludf.DUMMYFUNCTION("GOOGLETRANSLATE(B778,""id"",""en"")"),"['wifi', 'used', 'report', 'said', 'awaited', 'none', 'technician', 'pay', 'bill', 'gapernah', 'late', ""]")</f>
        <v>['wifi', 'used', 'report', 'said', 'awaited', 'none', 'technician', 'pay', 'bill', 'gapernah', 'late', "]</v>
      </c>
      <c r="D778" s="3">
        <v>1.0</v>
      </c>
    </row>
    <row r="779" ht="15.75" customHeight="1">
      <c r="A779" s="1">
        <v>834.0</v>
      </c>
      <c r="B779" s="3" t="s">
        <v>763</v>
      </c>
      <c r="C779" s="3" t="str">
        <f>IFERROR(__xludf.DUMMYFUNCTION("GOOGLETRANSLATE(B779,""id"",""en"")"),"['report', 'disorder', 'the application']")</f>
        <v>['report', 'disorder', 'the application']</v>
      </c>
      <c r="D779" s="3">
        <v>2.0</v>
      </c>
    </row>
    <row r="780" ht="15.75" customHeight="1">
      <c r="A780" s="1">
        <v>835.0</v>
      </c>
      <c r="B780" s="3" t="s">
        <v>764</v>
      </c>
      <c r="C780" s="3" t="str">
        <f>IFERROR(__xludf.DUMMYFUNCTION("GOOGLETRANSLATE(B780,""id"",""en"")"),"['Yesterday', 'Register', 'Indihome', 'Package', 'Mbps',' Internet ',' Kaga ',' Processed ',' Tools', 'Kaga', 'Item', 'Dlu', ' sell ',' sell ',' dlu ',' items', 'run out', 'change', 'package', 'internet', 'phone', 'installed', 'active', 'active', 'connect"&amp;"ed' , 'BALES', 'What', 'Customer', 'Comfortable', 'Indihome', 'Service']")</f>
        <v>['Yesterday', 'Register', 'Indihome', 'Package', 'Mbps',' Internet ',' Kaga ',' Processed ',' Tools', 'Kaga', 'Item', 'Dlu', ' sell ',' sell ',' dlu ',' items', 'run out', 'change', 'package', 'internet', 'phone', 'installed', 'active', 'active', 'connected' , 'BALES', 'What', 'Customer', 'Comfortable', 'Indihome', 'Service']</v>
      </c>
      <c r="D780" s="3">
        <v>1.0</v>
      </c>
    </row>
    <row r="781" ht="15.75" customHeight="1">
      <c r="A781" s="1">
        <v>836.0</v>
      </c>
      <c r="B781" s="3" t="s">
        <v>765</v>
      </c>
      <c r="C781" s="3" t="str">
        <f>IFERROR(__xludf.DUMMYFUNCTION("GOOGLETRANSLATE(B781,""id"",""en"")"),"['Upgrade', 'Mbps', 'Slow', 'Severe', ""]")</f>
        <v>['Upgrade', 'Mbps', 'Slow', 'Severe', "]</v>
      </c>
      <c r="D781" s="3">
        <v>1.0</v>
      </c>
    </row>
    <row r="782" ht="15.75" customHeight="1">
      <c r="A782" s="1">
        <v>837.0</v>
      </c>
      <c r="B782" s="3" t="s">
        <v>766</v>
      </c>
      <c r="C782" s="3" t="str">
        <f>IFERROR(__xludf.DUMMYFUNCTION("GOOGLETRANSLATE(B782,""id"",""en"")"),"['improvement', 'star']")</f>
        <v>['improvement', 'star']</v>
      </c>
      <c r="D782" s="3">
        <v>4.0</v>
      </c>
    </row>
    <row r="783" ht="15.75" customHeight="1">
      <c r="A783" s="1">
        <v>838.0</v>
      </c>
      <c r="B783" s="3" t="s">
        <v>767</v>
      </c>
      <c r="C783" s="3" t="str">
        <f>IFERROR(__xludf.DUMMYFUNCTION("GOOGLETRANSLATE(B783,""id"",""en"")"),"['', 'Bener', 'Network']")</f>
        <v>['', 'Bener', 'Network']</v>
      </c>
      <c r="D783" s="3">
        <v>1.0</v>
      </c>
    </row>
    <row r="784" ht="15.75" customHeight="1">
      <c r="A784" s="1">
        <v>839.0</v>
      </c>
      <c r="B784" s="3" t="s">
        <v>768</v>
      </c>
      <c r="C784" s="3" t="str">
        <f>IFERROR(__xludf.DUMMYFUNCTION("GOOGLETRANSLATE(B784,""id"",""en"")"),"['The application', 'heavy', 'loading']")</f>
        <v>['The application', 'heavy', 'loading']</v>
      </c>
      <c r="D784" s="3">
        <v>3.0</v>
      </c>
    </row>
    <row r="785" ht="15.75" customHeight="1">
      <c r="A785" s="1">
        <v>842.0</v>
      </c>
      <c r="B785" s="3" t="s">
        <v>769</v>
      </c>
      <c r="C785" s="3" t="str">
        <f>IFERROR(__xludf.DUMMYFUNCTION("GOOGLETRANSLATE(B785,""id"",""en"")"),"['UDH', 'Upgrade', 'Speed', 'TTP', 'Aee', 'Lemood', 'Bkin', 'Diitt', 'Duitt', 'Ajaaa', 'Klw', 'Felt', ' wifi ',' slow ',' then ',' diction ',' solution ',' sruh ',' upgrade ',' speed ',' jan ',' wantu ',' pdahal ',' pke ',' cmn ' , 'device', 'Gunaaa', 'sk"&amp;"alliii', '']")</f>
        <v>['UDH', 'Upgrade', 'Speed', 'TTP', 'Aee', 'Lemood', 'Bkin', 'Diitt', 'Duitt', 'Ajaaa', 'Klw', 'Felt', ' wifi ',' slow ',' then ',' diction ',' solution ',' sruh ',' upgrade ',' speed ',' jan ',' wantu ',' pdahal ',' pke ',' cmn ' , 'device', 'Gunaaa', 'skalliii', '']</v>
      </c>
      <c r="D785" s="3">
        <v>1.0</v>
      </c>
    </row>
    <row r="786" ht="15.75" customHeight="1">
      <c r="A786" s="1">
        <v>843.0</v>
      </c>
      <c r="B786" s="3" t="s">
        <v>770</v>
      </c>
      <c r="C786" s="3" t="str">
        <f>IFERROR(__xludf.DUMMYFUNCTION("GOOGLETRANSLATE(B786,""id"",""en"")"),"['critical', '']")</f>
        <v>['critical', '']</v>
      </c>
      <c r="D786" s="3">
        <v>1.0</v>
      </c>
    </row>
    <row r="787" ht="15.75" customHeight="1">
      <c r="A787" s="1">
        <v>844.0</v>
      </c>
      <c r="B787" s="3" t="s">
        <v>771</v>
      </c>
      <c r="C787" s="3" t="str">
        <f>IFERROR(__xludf.DUMMYFUNCTION("GOOGLETRANSLATE(B787,""id"",""en"")"),"['bajuz']")</f>
        <v>['bajuz']</v>
      </c>
      <c r="D787" s="3">
        <v>5.0</v>
      </c>
    </row>
    <row r="788" ht="15.75" customHeight="1">
      <c r="A788" s="1">
        <v>845.0</v>
      </c>
      <c r="B788" s="3" t="s">
        <v>772</v>
      </c>
      <c r="C788" s="3" t="str">
        <f>IFERROR(__xludf.DUMMYFUNCTION("GOOGLETRANSLATE(B788,""id"",""en"")"),"['Indihome', 'please', 'price', 'doang', 'expensive', 'play', 'game', 'network', 'ngeleg']")</f>
        <v>['Indihome', 'please', 'price', 'doang', 'expensive', 'play', 'game', 'network', 'ngeleg']</v>
      </c>
      <c r="D788" s="3">
        <v>1.0</v>
      </c>
    </row>
    <row r="789" ht="15.75" customHeight="1">
      <c r="A789" s="1">
        <v>846.0</v>
      </c>
      <c r="B789" s="3" t="s">
        <v>773</v>
      </c>
      <c r="C789" s="3" t="str">
        <f>IFERROR(__xludf.DUMMYFUNCTION("GOOGLETRANSLATE(B789,""id"",""en"")"),"['compensation', 'payment', 'related', 'trobel', 'service']")</f>
        <v>['compensation', 'payment', 'related', 'trobel', 'service']</v>
      </c>
      <c r="D789" s="3">
        <v>2.0</v>
      </c>
    </row>
    <row r="790" ht="15.75" customHeight="1">
      <c r="A790" s="1">
        <v>847.0</v>
      </c>
      <c r="B790" s="3" t="s">
        <v>774</v>
      </c>
      <c r="C790" s="3" t="str">
        <f>IFERROR(__xludf.DUMMYFUNCTION("GOOGLETRANSLATE(B790,""id"",""en"")"),"['Login', 'Yesterday', 'Web']")</f>
        <v>['Login', 'Yesterday', 'Web']</v>
      </c>
      <c r="D790" s="3">
        <v>1.0</v>
      </c>
    </row>
    <row r="791" ht="15.75" customHeight="1">
      <c r="A791" s="1">
        <v>848.0</v>
      </c>
      <c r="B791" s="3" t="s">
        <v>775</v>
      </c>
      <c r="C791" s="3" t="str">
        <f>IFERROR(__xludf.DUMMYFUNCTION("GOOGLETRANSLATE(B791,""id"",""en"")"),"['Waiter', 'bad', 'dipake', 'play', 'game', 'online', 'youtube', 'ngellag', 'want', 'stop', 'service', 'dripped', ' penalty ',' smart ',' trapping ',' rich ',' that's', 'pay', 'expensive', 'gapernah', 'late', 'service', 'ugly', 'really', 'ngelag' , 'netwo"&amp;"rk']")</f>
        <v>['Waiter', 'bad', 'dipake', 'play', 'game', 'online', 'youtube', 'ngellag', 'want', 'stop', 'service', 'dripped', ' penalty ',' smart ',' trapping ',' rich ',' that's', 'pay', 'expensive', 'gapernah', 'late', 'service', 'ugly', 'really', 'ngelag' , 'network']</v>
      </c>
      <c r="D791" s="3">
        <v>1.0</v>
      </c>
    </row>
    <row r="792" ht="15.75" customHeight="1">
      <c r="A792" s="1">
        <v>849.0</v>
      </c>
      <c r="B792" s="3" t="s">
        <v>23</v>
      </c>
      <c r="C792" s="3" t="str">
        <f>IFERROR(__xludf.DUMMYFUNCTION("GOOGLETRANSLATE(B792,""id"",""en"")"),"['disturbance']")</f>
        <v>['disturbance']</v>
      </c>
      <c r="D792" s="3">
        <v>1.0</v>
      </c>
    </row>
    <row r="793" ht="15.75" customHeight="1">
      <c r="A793" s="1">
        <v>850.0</v>
      </c>
      <c r="B793" s="3" t="s">
        <v>776</v>
      </c>
      <c r="C793" s="3" t="str">
        <f>IFERROR(__xludf.DUMMYFUNCTION("GOOGLETRANSLATE(B793,""id"",""en"")"),"['Service', 'satisfying']")</f>
        <v>['Service', 'satisfying']</v>
      </c>
      <c r="D793" s="3">
        <v>3.0</v>
      </c>
    </row>
    <row r="794" ht="15.75" customHeight="1">
      <c r="A794" s="1">
        <v>851.0</v>
      </c>
      <c r="B794" s="3" t="s">
        <v>777</v>
      </c>
      <c r="C794" s="3" t="str">
        <f>IFERROR(__xludf.DUMMYFUNCTION("GOOGLETRANSLATE(B794,""id"",""en"")"),"['Internet', 'dead']")</f>
        <v>['Internet', 'dead']</v>
      </c>
      <c r="D794" s="3">
        <v>1.0</v>
      </c>
    </row>
    <row r="795" ht="15.75" customHeight="1">
      <c r="A795" s="1">
        <v>852.0</v>
      </c>
      <c r="B795" s="3" t="s">
        <v>778</v>
      </c>
      <c r="C795" s="3" t="str">
        <f>IFERROR(__xludf.DUMMYFUNCTION("GOOGLETRANSLATE(B795,""id"",""en"")"),"['The application', 'Bener', 'Severe', 'Service', 'Star']")</f>
        <v>['The application', 'Bener', 'Severe', 'Service', 'Star']</v>
      </c>
      <c r="D795" s="3">
        <v>1.0</v>
      </c>
    </row>
    <row r="796" ht="15.75" customHeight="1">
      <c r="A796" s="1">
        <v>853.0</v>
      </c>
      <c r="B796" s="3" t="s">
        <v>779</v>
      </c>
      <c r="C796" s="3" t="str">
        <f>IFERROR(__xludf.DUMMYFUNCTION("GOOGLETRANSLATE(B796,""id"",""en"")"),"['apk', 'hank']")</f>
        <v>['apk', 'hank']</v>
      </c>
      <c r="D796" s="3">
        <v>1.0</v>
      </c>
    </row>
    <row r="797" ht="15.75" customHeight="1">
      <c r="A797" s="1">
        <v>854.0</v>
      </c>
      <c r="B797" s="3" t="s">
        <v>780</v>
      </c>
      <c r="C797" s="3" t="str">
        <f>IFERROR(__xludf.DUMMYFUNCTION("GOOGLETRANSLATE(B797,""id"",""en"")"),"['Indihome', 'thank', 'money', 'package', 'speed', 'Mbps',' tested ',' speed ',' how ',' wait ',' iconek ',' PLN ',' Bye ',' indihome ']")</f>
        <v>['Indihome', 'thank', 'money', 'package', 'speed', 'Mbps',' tested ',' speed ',' how ',' wait ',' iconek ',' PLN ',' Bye ',' indihome ']</v>
      </c>
      <c r="D797" s="3">
        <v>1.0</v>
      </c>
    </row>
    <row r="798" ht="15.75" customHeight="1">
      <c r="A798" s="1">
        <v>855.0</v>
      </c>
      <c r="B798" s="3" t="s">
        <v>781</v>
      </c>
      <c r="C798" s="3" t="str">
        <f>IFERROR(__xludf.DUMMYFUNCTION("GOOGLETRANSLATE(B798,""id"",""en"")"),"['Complaint', 'Belom', 'Followup']")</f>
        <v>['Complaint', 'Belom', 'Followup']</v>
      </c>
      <c r="D798" s="3">
        <v>4.0</v>
      </c>
    </row>
    <row r="799" ht="15.75" customHeight="1">
      <c r="A799" s="1">
        <v>856.0</v>
      </c>
      <c r="B799" s="3" t="s">
        <v>138</v>
      </c>
      <c r="C799" s="3" t="str">
        <f>IFERROR(__xludf.DUMMYFUNCTION("GOOGLETRANSLATE(B799,""id"",""en"")"),"['Application', 'slow']")</f>
        <v>['Application', 'slow']</v>
      </c>
      <c r="D799" s="3">
        <v>1.0</v>
      </c>
    </row>
    <row r="800" ht="15.75" customHeight="1">
      <c r="A800" s="1">
        <v>857.0</v>
      </c>
      <c r="B800" s="3" t="s">
        <v>782</v>
      </c>
      <c r="C800" s="3" t="str">
        <f>IFERROR(__xludf.DUMMYFUNCTION("GOOGLETRANSLATE(B800,""id"",""en"")"),"['Bill', 'Naek', 'Communication', 'Approval', 'Customer', 'GIGAN', 'ENOUGH', 'REPORT', 'Delete', 'System', 'handled', 'Sorry', ' performance ',' thumbs', 'down', 'September', 'October', 'responsible', 'cook', 'told', 'cat', 'mouse', 'intention', 'fix', 'i"&amp;"ntention' , 'Sorry', 'Baek', 'Move', 'Indihome']")</f>
        <v>['Bill', 'Naek', 'Communication', 'Approval', 'Customer', 'GIGAN', 'ENOUGH', 'REPORT', 'Delete', 'System', 'handled', 'Sorry', ' performance ',' thumbs', 'down', 'September', 'October', 'responsible', 'cook', 'told', 'cat', 'mouse', 'intention', 'fix', 'intention' , 'Sorry', 'Baek', 'Move', 'Indihome']</v>
      </c>
      <c r="D800" s="3">
        <v>1.0</v>
      </c>
    </row>
    <row r="801" ht="15.75" customHeight="1">
      <c r="A801" s="1">
        <v>858.0</v>
      </c>
      <c r="B801" s="3" t="s">
        <v>783</v>
      </c>
      <c r="C801" s="3" t="str">
        <f>IFERROR(__xludf.DUMMYFUNCTION("GOOGLETRANSLATE(B801,""id"",""en"")"),"['wifi', 'intersection', 'river', 'duren', 'jaluko', 'disorder', 'please', 'personnel', 'technician']")</f>
        <v>['wifi', 'intersection', 'river', 'duren', 'jaluko', 'disorder', 'please', 'personnel', 'technician']</v>
      </c>
      <c r="D801" s="3">
        <v>4.0</v>
      </c>
    </row>
    <row r="802" ht="15.75" customHeight="1">
      <c r="A802" s="1">
        <v>859.0</v>
      </c>
      <c r="B802" s="3" t="s">
        <v>784</v>
      </c>
      <c r="C802" s="3" t="str">
        <f>IFERROR(__xludf.DUMMYFUNCTION("GOOGLETRANSLATE(B802,""id"",""en"")"),"['', 'Indihome', 'Connected', 'Application', 'Useful']")</f>
        <v>['', 'Indihome', 'Connected', 'Application', 'Useful']</v>
      </c>
      <c r="D802" s="3">
        <v>1.0</v>
      </c>
    </row>
    <row r="803" ht="15.75" customHeight="1">
      <c r="A803" s="1">
        <v>860.0</v>
      </c>
      <c r="B803" s="3" t="s">
        <v>785</v>
      </c>
      <c r="C803" s="3" t="str">
        <f>IFERROR(__xludf.DUMMYFUNCTION("GOOGLETRANSLATE(B803,""id"",""en"")"),"['Application', 'Ngadat', 'Susa', 'account', 'ngak', ""]")</f>
        <v>['Application', 'Ngadat', 'Susa', 'account', 'ngak', "]</v>
      </c>
      <c r="D803" s="3">
        <v>1.0</v>
      </c>
    </row>
    <row r="804" ht="15.75" customHeight="1">
      <c r="A804" s="1">
        <v>861.0</v>
      </c>
      <c r="B804" s="3" t="s">
        <v>786</v>
      </c>
      <c r="C804" s="3" t="str">
        <f>IFERROR(__xludf.DUMMYFUNCTION("GOOGLETRANSLATE(B804,""id"",""en"")"),"['response', 'fast', 'complaints', 'customers', 'repairs', 'fast', '']")</f>
        <v>['response', 'fast', 'complaints', 'customers', 'repairs', 'fast', '']</v>
      </c>
      <c r="D804" s="3">
        <v>5.0</v>
      </c>
    </row>
    <row r="805" ht="15.75" customHeight="1">
      <c r="A805" s="1">
        <v>862.0</v>
      </c>
      <c r="B805" s="3" t="s">
        <v>787</v>
      </c>
      <c r="C805" s="3" t="str">
        <f>IFERROR(__xludf.DUMMYFUNCTION("GOOGLETRANSLATE(B805,""id"",""en"")"),"['Network', 'lag', 'a week', 'a month', 'report', 'banned', 'person', 'put', 'turn out', 'late', 'pay', 'ride', ' Costs', 'Pay', '']")</f>
        <v>['Network', 'lag', 'a week', 'a month', 'report', 'banned', 'person', 'put', 'turn out', 'late', 'pay', 'ride', ' Costs', 'Pay', '']</v>
      </c>
      <c r="D805" s="3">
        <v>1.0</v>
      </c>
    </row>
    <row r="806" ht="15.75" customHeight="1">
      <c r="A806" s="1">
        <v>863.0</v>
      </c>
      <c r="B806" s="3" t="s">
        <v>788</v>
      </c>
      <c r="C806" s="3" t="str">
        <f>IFERROR(__xludf.DUMMYFUNCTION("GOOGLETRANSLATE(B806,""id"",""en"")"),"['Application', 'Error', 'Opened', 'Ngebleng', 'August', 'Masi', 'Accessible', 'Enter', 'Sep', 'Oct', 'Error', 'UNTIU', ' checked ',' bill ',' ngelamin ']")</f>
        <v>['Application', 'Error', 'Opened', 'Ngebleng', 'August', 'Masi', 'Accessible', 'Enter', 'Sep', 'Oct', 'Error', 'UNTIU', ' checked ',' bill ',' ngelamin ']</v>
      </c>
      <c r="D806" s="3">
        <v>3.0</v>
      </c>
    </row>
    <row r="807" ht="15.75" customHeight="1">
      <c r="A807" s="1">
        <v>864.0</v>
      </c>
      <c r="B807" s="3" t="s">
        <v>789</v>
      </c>
      <c r="C807" s="3" t="str">
        <f>IFERROR(__xludf.DUMMYFUNCTION("GOOGLETRANSLATE(B807,""id"",""en"")"),"['Thank you', 'Help', 'Application']")</f>
        <v>['Thank you', 'Help', 'Application']</v>
      </c>
      <c r="D807" s="3">
        <v>5.0</v>
      </c>
    </row>
    <row r="808" ht="15.75" customHeight="1">
      <c r="A808" s="1">
        <v>865.0</v>
      </c>
      <c r="B808" s="3" t="s">
        <v>790</v>
      </c>
      <c r="C808" s="3" t="str">
        <f>IFERROR(__xludf.DUMMYFUNCTION("GOOGLETRANSLATE(B808,""id"",""en"")"),"['App', 'help', 'bill', 'etc', '']")</f>
        <v>['App', 'help', 'bill', 'etc', '']</v>
      </c>
      <c r="D808" s="3">
        <v>5.0</v>
      </c>
    </row>
    <row r="809" ht="15.75" customHeight="1">
      <c r="A809" s="1">
        <v>866.0</v>
      </c>
      <c r="B809" s="3" t="s">
        <v>791</v>
      </c>
      <c r="C809" s="3" t="str">
        <f>IFERROR(__xludf.DUMMYFUNCTION("GOOGLETRANSLATE(B809,""id"",""en"")"),"['check', 'usage', 'internet', 'easy', 'direct', 'report', 'apps', 'disorder', ""]")</f>
        <v>['check', 'usage', 'internet', 'easy', 'direct', 'report', 'apps', 'disorder', "]</v>
      </c>
      <c r="D809" s="3">
        <v>5.0</v>
      </c>
    </row>
    <row r="810" ht="15.75" customHeight="1">
      <c r="A810" s="1">
        <v>867.0</v>
      </c>
      <c r="B810" s="3" t="s">
        <v>792</v>
      </c>
      <c r="C810" s="3" t="str">
        <f>IFERROR(__xludf.DUMMYFUNCTION("GOOGLETRANSLATE(B810,""id"",""en"")"),"['Pay', 'bill', 'easy', 'thank', 'love', 'indihome']")</f>
        <v>['Pay', 'bill', 'easy', 'thank', 'love', 'indihome']</v>
      </c>
      <c r="D810" s="3">
        <v>5.0</v>
      </c>
    </row>
    <row r="811" ht="15.75" customHeight="1">
      <c r="A811" s="1">
        <v>868.0</v>
      </c>
      <c r="B811" s="3" t="s">
        <v>793</v>
      </c>
      <c r="C811" s="3" t="str">
        <f>IFERROR(__xludf.DUMMYFUNCTION("GOOGLETRANSLATE(B811,""id"",""en"")"),"['application', 'makes it easy', 'user', 'indihome', 'check', 'bill', 'obstacle', 'direct', 'report', 'disorder', 'request', 'pairs',' The point is', 'application', 'help', 'makes it easy', 'thank', 'love', 'myindihome']")</f>
        <v>['application', 'makes it easy', 'user', 'indihome', 'check', 'bill', 'obstacle', 'direct', 'report', 'disorder', 'request', 'pairs',' The point is', 'application', 'help', 'makes it easy', 'thank', 'love', 'myindihome']</v>
      </c>
      <c r="D811" s="3">
        <v>5.0</v>
      </c>
    </row>
    <row r="812" ht="15.75" customHeight="1">
      <c r="A812" s="1">
        <v>869.0</v>
      </c>
      <c r="B812" s="3" t="s">
        <v>794</v>
      </c>
      <c r="C812" s="3" t="str">
        <f>IFERROR(__xludf.DUMMYFUNCTION("GOOGLETRANSLATE(B812,""id"",""en"")"),"['Application', 'stupid', 'write', 'complaint', 'Uda', 'intercepted', 'Notif', 'disorder', 'quality', 'indihome', 'recommendation']")</f>
        <v>['Application', 'stupid', 'write', 'complaint', 'Uda', 'intercepted', 'Notif', 'disorder', 'quality', 'indihome', 'recommendation']</v>
      </c>
      <c r="D812" s="3">
        <v>1.0</v>
      </c>
    </row>
    <row r="813" ht="15.75" customHeight="1">
      <c r="A813" s="1">
        <v>870.0</v>
      </c>
      <c r="B813" s="3" t="s">
        <v>795</v>
      </c>
      <c r="C813" s="3" t="str">
        <f>IFERROR(__xludf.DUMMYFUNCTION("GOOGLETRANSLATE(B813,""id"",""en"")"),"['makes it easier', 'help', 'thank you']")</f>
        <v>['makes it easier', 'help', 'thank you']</v>
      </c>
      <c r="D813" s="3">
        <v>5.0</v>
      </c>
    </row>
    <row r="814" ht="15.75" customHeight="1">
      <c r="A814" s="1">
        <v>871.0</v>
      </c>
      <c r="B814" s="3" t="s">
        <v>796</v>
      </c>
      <c r="C814" s="3" t="str">
        <f>IFERROR(__xludf.DUMMYFUNCTION("GOOGLETRANSLATE(B814,""id"",""en"")"),"['Application', 'Useful', 'User', 'Indihome', 'Thank you']")</f>
        <v>['Application', 'Useful', 'User', 'Indihome', 'Thank you']</v>
      </c>
      <c r="D814" s="3">
        <v>5.0</v>
      </c>
    </row>
    <row r="815" ht="15.75" customHeight="1">
      <c r="A815" s="1">
        <v>872.0</v>
      </c>
      <c r="B815" s="3" t="s">
        <v>797</v>
      </c>
      <c r="C815" s="3" t="str">
        <f>IFERROR(__xludf.DUMMYFUNCTION("GOOGLETRANSLATE(B815,""id"",""en"")"),"['', 'coment']")</f>
        <v>['', 'coment']</v>
      </c>
      <c r="D815" s="3">
        <v>1.0</v>
      </c>
    </row>
    <row r="816" ht="15.75" customHeight="1">
      <c r="A816" s="1">
        <v>873.0</v>
      </c>
      <c r="B816" s="3" t="s">
        <v>798</v>
      </c>
      <c r="C816" s="3" t="str">
        <f>IFERROR(__xludf.DUMMYFUNCTION("GOOGLETRANSLATE(B816,""id"",""en"")"),"['Error']")</f>
        <v>['Error']</v>
      </c>
      <c r="D816" s="3">
        <v>1.0</v>
      </c>
    </row>
    <row r="817" ht="15.75" customHeight="1">
      <c r="A817" s="1">
        <v>874.0</v>
      </c>
      <c r="B817" s="3" t="s">
        <v>799</v>
      </c>
      <c r="C817" s="3" t="str">
        <f>IFERROR(__xludf.DUMMYFUNCTION("GOOGLETRANSLATE(B817,""id"",""en"")"),"['report', 'get', 'ADH', 'ADH', 'Application', 'Troubled', 'Indihome', 'Internet', 'Clock', 'Night', 'Dead', 'Pay', ' Current ',' Samapai ',' Different ',' Different ',' Price ',' How ',' Sportsmanship ']")</f>
        <v>['report', 'get', 'ADH', 'ADH', 'Application', 'Troubled', 'Indihome', 'Internet', 'Clock', 'Night', 'Dead', 'Pay', ' Current ',' Samapai ',' Different ',' Different ',' Price ',' How ',' Sportsmanship ']</v>
      </c>
      <c r="D817" s="3">
        <v>1.0</v>
      </c>
    </row>
    <row r="818" ht="15.75" customHeight="1">
      <c r="A818" s="1">
        <v>875.0</v>
      </c>
      <c r="B818" s="3" t="s">
        <v>800</v>
      </c>
      <c r="C818" s="3" t="str">
        <f>IFERROR(__xludf.DUMMYFUNCTION("GOOGLETRANSLATE(B818,""id"",""en"")"),"['The application', 'pelp', 'please', 'fix', 'admin', 'user', 'smooth', 'pay', 'application', 'rich', 'gini', 'uh', ' ']")</f>
        <v>['The application', 'pelp', 'please', 'fix', 'admin', 'user', 'smooth', 'pay', 'application', 'rich', 'gini', 'uh', ' ']</v>
      </c>
      <c r="D818" s="3">
        <v>1.0</v>
      </c>
    </row>
    <row r="819" ht="15.75" customHeight="1">
      <c r="A819" s="1">
        <v>876.0</v>
      </c>
      <c r="B819" s="3" t="s">
        <v>801</v>
      </c>
      <c r="C819" s="3" t="str">
        <f>IFERROR(__xludf.DUMMYFUNCTION("GOOGLETRANSLATE(B819,""id"",""en"")"),"['Pay', 'expensive', 'signal', 'rich', 'forest']")</f>
        <v>['Pay', 'expensive', 'signal', 'rich', 'forest']</v>
      </c>
      <c r="D819" s="3">
        <v>1.0</v>
      </c>
    </row>
    <row r="820" ht="15.75" customHeight="1">
      <c r="A820" s="1">
        <v>877.0</v>
      </c>
      <c r="B820" s="3" t="s">
        <v>802</v>
      </c>
      <c r="C820" s="3" t="str">
        <f>IFERROR(__xludf.DUMMYFUNCTION("GOOGLETRANSLATE(B820,""id"",""en"")"),"['Mantabz', '']")</f>
        <v>['Mantabz', '']</v>
      </c>
      <c r="D820" s="3">
        <v>5.0</v>
      </c>
    </row>
    <row r="821" ht="15.75" customHeight="1">
      <c r="A821" s="1">
        <v>878.0</v>
      </c>
      <c r="B821" s="3" t="s">
        <v>803</v>
      </c>
      <c r="C821" s="3" t="str">
        <f>IFERROR(__xludf.DUMMYFUNCTION("GOOGLETRANSLATE(B821,""id"",""en"")"),"['Service', 'Good', 'Application']")</f>
        <v>['Service', 'Good', 'Application']</v>
      </c>
      <c r="D821" s="3">
        <v>5.0</v>
      </c>
    </row>
    <row r="822" ht="15.75" customHeight="1">
      <c r="A822" s="1">
        <v>879.0</v>
      </c>
      <c r="B822" s="3" t="s">
        <v>804</v>
      </c>
      <c r="C822" s="3" t="str">
        <f>IFERROR(__xludf.DUMMYFUNCTION("GOOGLETRANSLATE(B822,""id"",""en"")"),"['', 'enter', 'application', 'bodo']")</f>
        <v>['', 'enter', 'application', 'bodo']</v>
      </c>
      <c r="D822" s="3">
        <v>1.0</v>
      </c>
    </row>
    <row r="823" ht="15.75" customHeight="1">
      <c r="A823" s="1">
        <v>880.0</v>
      </c>
      <c r="B823" s="3" t="s">
        <v>805</v>
      </c>
      <c r="C823" s="3" t="str">
        <f>IFERROR(__xludf.DUMMYFUNCTION("GOOGLETRANSLATE(B823,""id"",""en"")"),"['ADD', 'ONS', 'WIFI', 'Seamles',' Register ',' WiFi ',' Seamles', 'Application', 'Indhihome', 'Description', 'Have', 'ADD', ' ounces', 'Aktip', 'device', 'information', 'offline', 'plaza', 'telkom', 'no', 'solution', ""]")</f>
        <v>['ADD', 'ONS', 'WIFI', 'Seamles',' Register ',' WiFi ',' Seamles', 'Application', 'Indhihome', 'Description', 'Have', 'ADD', ' ounces', 'Aktip', 'device', 'information', 'offline', 'plaza', 'telkom', 'no', 'solution', "]</v>
      </c>
      <c r="D823" s="3">
        <v>1.0</v>
      </c>
    </row>
    <row r="824" ht="15.75" customHeight="1">
      <c r="A824" s="1">
        <v>881.0</v>
      </c>
      <c r="B824" s="3" t="s">
        <v>806</v>
      </c>
      <c r="C824" s="3" t="str">
        <f>IFERROR(__xludf.DUMMYFUNCTION("GOOGLETRANSLATE(B824,""id"",""en"")"),"['Good', 'The application']")</f>
        <v>['Good', 'The application']</v>
      </c>
      <c r="D824" s="3">
        <v>5.0</v>
      </c>
    </row>
    <row r="825" ht="15.75" customHeight="1">
      <c r="A825" s="1">
        <v>883.0</v>
      </c>
      <c r="B825" s="3" t="s">
        <v>807</v>
      </c>
      <c r="C825" s="3" t="str">
        <f>IFERROR(__xludf.DUMMYFUNCTION("GOOGLETRANSLATE(B825,""id"",""en"")"),"['The use', 'application', 'Top', 'Activate', 'Voucher', 'Lottery', 'Confusing', 'Sorry', 'Say']")</f>
        <v>['The use', 'application', 'Top', 'Activate', 'Voucher', 'Lottery', 'Confusing', 'Sorry', 'Say']</v>
      </c>
      <c r="D825" s="3">
        <v>1.0</v>
      </c>
    </row>
    <row r="826" ht="15.75" customHeight="1">
      <c r="A826" s="1">
        <v>884.0</v>
      </c>
      <c r="B826" s="3" t="s">
        <v>808</v>
      </c>
      <c r="C826" s="3" t="str">
        <f>IFERROR(__xludf.DUMMYFUNCTION("GOOGLETRANSLATE(B826,""id"",""en"")"),"['godddddddddd']")</f>
        <v>['godddddddddd']</v>
      </c>
      <c r="D826" s="3">
        <v>5.0</v>
      </c>
    </row>
    <row r="827" ht="15.75" customHeight="1">
      <c r="A827" s="1">
        <v>885.0</v>
      </c>
      <c r="B827" s="3" t="s">
        <v>809</v>
      </c>
      <c r="C827" s="3" t="str">
        <f>IFERROR(__xludf.DUMMYFUNCTION("GOOGLETRANSLATE(B827,""id"",""en"")"),"['MantaaAppp', '']")</f>
        <v>['MantaaAppp', '']</v>
      </c>
      <c r="D827" s="3">
        <v>5.0</v>
      </c>
    </row>
    <row r="828" ht="15.75" customHeight="1">
      <c r="A828" s="1">
        <v>886.0</v>
      </c>
      <c r="B828" s="3" t="s">
        <v>810</v>
      </c>
      <c r="C828" s="3" t="str">
        <f>IFERROR(__xludf.DUMMYFUNCTION("GOOGLETRANSLATE(B828,""id"",""en"")"),"['application', 'good', 'loss', 'download', 'application']")</f>
        <v>['application', 'good', 'loss', 'download', 'application']</v>
      </c>
      <c r="D828" s="3">
        <v>5.0</v>
      </c>
    </row>
    <row r="829" ht="15.75" customHeight="1">
      <c r="A829" s="1">
        <v>887.0</v>
      </c>
      <c r="B829" s="3" t="s">
        <v>811</v>
      </c>
      <c r="C829" s="3" t="str">
        <f>IFERROR(__xludf.DUMMYFUNCTION("GOOGLETRANSLATE(B829,""id"",""en"")"),"['Indohome', 'poor', 'disorder', 'Banyar', 'expensive', 'expensive', 'TPI', 'ganguan', 'should', 'ganguan', 'piece', 'pay', ' Loss', 'NMA', 'Indohome', '']")</f>
        <v>['Indohome', 'poor', 'disorder', 'Banyar', 'expensive', 'expensive', 'TPI', 'ganguan', 'should', 'ganguan', 'piece', 'pay', ' Loss', 'NMA', 'Indohome', '']</v>
      </c>
      <c r="D829" s="3">
        <v>1.0</v>
      </c>
    </row>
    <row r="830" ht="15.75" customHeight="1">
      <c r="A830" s="1">
        <v>888.0</v>
      </c>
      <c r="B830" s="3" t="s">
        <v>812</v>
      </c>
      <c r="C830" s="3" t="str">
        <f>IFERROR(__xludf.DUMMYFUNCTION("GOOGLETRANSLATE(B830,""id"",""en"")"),"['application', 'usefull', 'really', 'monitor', 'bill', 'usage', 'internet', 'easy', 'direct', 'report', 'disorder', 'connection', ' Thanks', 'Love', 'Telkom', 'Myindihome', 'Next', 'Features',' Method ',' Payment ',' Kece ', ""]")</f>
        <v>['application', 'usefull', 'really', 'monitor', 'bill', 'usage', 'internet', 'easy', 'direct', 'report', 'disorder', 'connection', ' Thanks', 'Love', 'Telkom', 'Myindihome', 'Next', 'Features',' Method ',' Payment ',' Kece ', "]</v>
      </c>
      <c r="D830" s="3">
        <v>5.0</v>
      </c>
    </row>
    <row r="831" ht="15.75" customHeight="1">
      <c r="A831" s="1">
        <v>889.0</v>
      </c>
      <c r="B831" s="3" t="s">
        <v>813</v>
      </c>
      <c r="C831" s="3" t="str">
        <f>IFERROR(__xludf.DUMMYFUNCTION("GOOGLETRANSLATE(B831,""id"",""en"")"),"['Payment', 'subscription', 'internet', 'channel', 'favorites', 'fast', 'easy', 'complicated', '']")</f>
        <v>['Payment', 'subscription', 'internet', 'channel', 'favorites', 'fast', 'easy', 'complicated', '']</v>
      </c>
      <c r="D831" s="3">
        <v>5.0</v>
      </c>
    </row>
    <row r="832" ht="15.75" customHeight="1">
      <c r="A832" s="1">
        <v>890.0</v>
      </c>
      <c r="B832" s="3" t="s">
        <v>814</v>
      </c>
      <c r="C832" s="3" t="str">
        <f>IFERROR(__xludf.DUMMYFUNCTION("GOOGLETRANSLATE(B832,""id"",""en"")"),"['Difficult', 'really', 'skrng', 'Pesen', 'Indihome', 'Registration', 'Via', 'Web', 'Confirmation', 'Installation', 'Okay', 'Star', ' Indihome ',' ']")</f>
        <v>['Difficult', 'really', 'skrng', 'Pesen', 'Indihome', 'Registration', 'Via', 'Web', 'Confirmation', 'Installation', 'Okay', 'Star', ' Indihome ',' ']</v>
      </c>
      <c r="D832" s="3">
        <v>1.0</v>
      </c>
    </row>
    <row r="833" ht="15.75" customHeight="1">
      <c r="A833" s="1">
        <v>891.0</v>
      </c>
      <c r="B833" s="3" t="s">
        <v>815</v>
      </c>
      <c r="C833" s="3" t="str">
        <f>IFERROR(__xludf.DUMMYFUNCTION("GOOGLETRANSLATE(B833,""id"",""en"")"),"['easy', 'fast']")</f>
        <v>['easy', 'fast']</v>
      </c>
      <c r="D833" s="3">
        <v>5.0</v>
      </c>
    </row>
    <row r="834" ht="15.75" customHeight="1">
      <c r="A834" s="1">
        <v>892.0</v>
      </c>
      <c r="B834" s="3" t="s">
        <v>816</v>
      </c>
      <c r="C834" s="3" t="str">
        <f>IFERROR(__xludf.DUMMYFUNCTION("GOOGLETRANSLATE(B834,""id"",""en"")"),"['Ribet', 'list']")</f>
        <v>['Ribet', 'list']</v>
      </c>
      <c r="D834" s="3">
        <v>1.0</v>
      </c>
    </row>
    <row r="835" ht="15.75" customHeight="1">
      <c r="A835" s="1">
        <v>893.0</v>
      </c>
      <c r="B835" s="3" t="s">
        <v>817</v>
      </c>
      <c r="C835" s="3" t="str">
        <f>IFERROR(__xludf.DUMMYFUNCTION("GOOGLETRANSLATE(B835,""id"",""en"")"),"['application', 'help', 'billing', 'payment', 'update', 'package', 'use', 'thank', 'love']")</f>
        <v>['application', 'help', 'billing', 'payment', 'update', 'package', 'use', 'thank', 'love']</v>
      </c>
      <c r="D835" s="3">
        <v>5.0</v>
      </c>
    </row>
    <row r="836" ht="15.75" customHeight="1">
      <c r="A836" s="1">
        <v>894.0</v>
      </c>
      <c r="B836" s="3" t="s">
        <v>818</v>
      </c>
      <c r="C836" s="3" t="str">
        <f>IFERROR(__xludf.DUMMYFUNCTION("GOOGLETRANSLATE(B836,""id"",""en"")"),"['happy', 'service', 'speed up', 'finish', 'customer', 'indihome', 'natural', 'love', 'indihome', ""]")</f>
        <v>['happy', 'service', 'speed up', 'finish', 'customer', 'indihome', 'natural', 'love', 'indihome', "]</v>
      </c>
      <c r="D836" s="3">
        <v>5.0</v>
      </c>
    </row>
    <row r="837" ht="15.75" customHeight="1">
      <c r="A837" s="1">
        <v>895.0</v>
      </c>
      <c r="B837" s="3" t="s">
        <v>819</v>
      </c>
      <c r="C837" s="3" t="str">
        <f>IFERROR(__xludf.DUMMYFUNCTION("GOOGLETRANSLATE(B837,""id"",""en"")"),"['slow', 'severe', 'loss',' loss', 'power', 'loss',' cost ',' loss', 'electricity', 'need', 'check', 'already', ' Fix ',' Network ',' Indihome ',' Gaming ',' Mbps', 'Stable', 'Lost', 'Card', 'Hello', 'Cangih', 'Network', 'Fix', 'Wait' , 'complain', 'stay'"&amp;", 'city', 'forest', 'see', 'rating', 'star', 'star', 'conscious', ""]")</f>
        <v>['slow', 'severe', 'loss',' loss', 'power', 'loss',' cost ',' loss', 'electricity', 'need', 'check', 'already', ' Fix ',' Network ',' Indihome ',' Gaming ',' Mbps', 'Stable', 'Lost', 'Card', 'Hello', 'Cangih', 'Network', 'Fix', 'Wait' , 'complain', 'stay', 'city', 'forest', 'see', 'rating', 'star', 'star', 'conscious', "]</v>
      </c>
      <c r="D837" s="3">
        <v>1.0</v>
      </c>
    </row>
    <row r="838" ht="15.75" customHeight="1">
      <c r="A838" s="1">
        <v>896.0</v>
      </c>
      <c r="B838" s="3" t="s">
        <v>820</v>
      </c>
      <c r="C838" s="3" t="str">
        <f>IFERROR(__xludf.DUMMYFUNCTION("GOOGLETRANSLATE(B838,""id"",""en"")"),"['Mntul']")</f>
        <v>['Mntul']</v>
      </c>
      <c r="D838" s="3">
        <v>5.0</v>
      </c>
    </row>
    <row r="839" ht="15.75" customHeight="1">
      <c r="A839" s="1">
        <v>897.0</v>
      </c>
      <c r="B839" s="3" t="s">
        <v>821</v>
      </c>
      <c r="C839" s="3" t="str">
        <f>IFERROR(__xludf.DUMMYFUNCTION("GOOGLETRANSLATE(B839,""id"",""en"")"),"['Difficult', 'Used', 'Open', 'Ticket', 'Disruption']")</f>
        <v>['Difficult', 'Used', 'Open', 'Ticket', 'Disruption']</v>
      </c>
      <c r="D839" s="3">
        <v>1.0</v>
      </c>
    </row>
    <row r="840" ht="15.75" customHeight="1">
      <c r="A840" s="1">
        <v>900.0</v>
      </c>
      <c r="B840" s="3" t="s">
        <v>822</v>
      </c>
      <c r="C840" s="3" t="str">
        <f>IFERROR(__xludf.DUMMYFUNCTION("GOOGLETRANSLATE(B840,""id"",""en"")"),"['Difficult', 'Login', 'Register', '']")</f>
        <v>['Difficult', 'Login', 'Register', '']</v>
      </c>
      <c r="D840" s="3">
        <v>1.0</v>
      </c>
    </row>
    <row r="841" ht="15.75" customHeight="1">
      <c r="A841" s="1">
        <v>901.0</v>
      </c>
      <c r="B841" s="3" t="s">
        <v>496</v>
      </c>
      <c r="C841" s="3" t="str">
        <f>IFERROR(__xludf.DUMMYFUNCTION("GOOGLETRANSLATE(B841,""id"",""en"")"),"['The application', 'Good', '']")</f>
        <v>['The application', 'Good', '']</v>
      </c>
      <c r="D841" s="3">
        <v>5.0</v>
      </c>
    </row>
    <row r="842" ht="15.75" customHeight="1">
      <c r="A842" s="1">
        <v>902.0</v>
      </c>
      <c r="B842" s="3" t="s">
        <v>823</v>
      </c>
      <c r="C842" s="3" t="str">
        <f>IFERROR(__xludf.DUMMYFUNCTION("GOOGLETRANSLATE(B842,""id"",""en"")"),"['sucks', 'error', 'internet']")</f>
        <v>['sucks', 'error', 'internet']</v>
      </c>
      <c r="D842" s="3">
        <v>1.0</v>
      </c>
    </row>
    <row r="843" ht="15.75" customHeight="1">
      <c r="A843" s="1">
        <v>903.0</v>
      </c>
      <c r="B843" s="3" t="s">
        <v>824</v>
      </c>
      <c r="C843" s="3" t="str">
        <f>IFERROR(__xludf.DUMMYFUNCTION("GOOGLETRANSLATE(B843,""id"",""en"")"),"['Check', 'Location', 'Available', 'Check', 'Browser', 'Available', '']")</f>
        <v>['Check', 'Location', 'Available', 'Check', 'Browser', 'Available', '']</v>
      </c>
      <c r="D843" s="3">
        <v>1.0</v>
      </c>
    </row>
    <row r="844" ht="15.75" customHeight="1">
      <c r="A844" s="1">
        <v>904.0</v>
      </c>
      <c r="B844" s="3" t="s">
        <v>825</v>
      </c>
      <c r="C844" s="3" t="str">
        <f>IFERROR(__xludf.DUMMYFUNCTION("GOOGLETRANSLATE(B844,""id"",""en"")"),"['trimakasih', 'provider', 'services',' internet ',' fiber ',' optics', 'indihome', 'yr', 'accompany', 'business',' smooth ',' fast ',' Connected ',' use ',' Network ',' IndiHome ',' entry ',' plungok ',' village ',' need ',' community ',' playananan ',' "&amp;"indihome ',' secondly ',' need ' , 'clock', 'BERES', 'response', 'technical', 'fast', 'satisfying', 'indihome', 'improvement', 'service', 'network', 'trimkasih', 'indihome', ' Work ',' Trade ',' Run ',' ']")</f>
        <v>['trimakasih', 'provider', 'services',' internet ',' fiber ',' optics', 'indihome', 'yr', 'accompany', 'business',' smooth ',' fast ',' Connected ',' use ',' Network ',' IndiHome ',' entry ',' plungok ',' village ',' need ',' community ',' playananan ',' indihome ',' secondly ',' need ' , 'clock', 'BERES', 'response', 'technical', 'fast', 'satisfying', 'indihome', 'improvement', 'service', 'network', 'trimkasih', 'indihome', ' Work ',' Trade ',' Run ',' ']</v>
      </c>
      <c r="D844" s="3">
        <v>5.0</v>
      </c>
    </row>
    <row r="845" ht="15.75" customHeight="1">
      <c r="A845" s="1">
        <v>905.0</v>
      </c>
      <c r="B845" s="3" t="s">
        <v>826</v>
      </c>
      <c r="C845" s="3" t="str">
        <f>IFERROR(__xludf.DUMMYFUNCTION("GOOGLETRANSLATE(B845,""id"",""en"")"),"['Bug', 'Check', 'FUP', 'Details', 'Rest', 'Use', 'Complaints', 'Sometimes', 'Response', 'Benahin', 'Advertising', 'Promo']")</f>
        <v>['Bug', 'Check', 'FUP', 'Details', 'Rest', 'Use', 'Complaints', 'Sometimes', 'Response', 'Benahin', 'Advertising', 'Promo']</v>
      </c>
      <c r="D845" s="3">
        <v>1.0</v>
      </c>
    </row>
    <row r="846" ht="15.75" customHeight="1">
      <c r="A846" s="1">
        <v>906.0</v>
      </c>
      <c r="B846" s="3" t="s">
        <v>827</v>
      </c>
      <c r="C846" s="3" t="str">
        <f>IFERROR(__xludf.DUMMYFUNCTION("GOOGLETRANSLATE(B846,""id"",""en"")"),"['application', 'garbage', 'already', 'indihome', 'lag', 'friendly', 'burn', 'service', 'default', 'nge', 'intention', 'work', ' ']")</f>
        <v>['application', 'garbage', 'already', 'indihome', 'lag', 'friendly', 'burn', 'service', 'default', 'nge', 'intention', 'work', ' ']</v>
      </c>
      <c r="D846" s="3">
        <v>1.0</v>
      </c>
    </row>
    <row r="847" ht="15.75" customHeight="1">
      <c r="A847" s="1">
        <v>907.0</v>
      </c>
      <c r="B847" s="3" t="s">
        <v>828</v>
      </c>
      <c r="C847" s="3" t="str">
        <f>IFERROR(__xludf.DUMMYFUNCTION("GOOGLETRANSLATE(B847,""id"",""en"")"),"['Login', 'Description', 'Number', 'Registered', 'Check', '']")</f>
        <v>['Login', 'Description', 'Number', 'Registered', 'Check', '']</v>
      </c>
      <c r="D847" s="3">
        <v>1.0</v>
      </c>
    </row>
    <row r="848" ht="15.75" customHeight="1">
      <c r="A848" s="1">
        <v>908.0</v>
      </c>
      <c r="B848" s="3" t="s">
        <v>829</v>
      </c>
      <c r="C848" s="3" t="str">
        <f>IFERROR(__xludf.DUMMYFUNCTION("GOOGLETRANSLATE(B848,""id"",""en"")"),"['goood', 'jhoob']")</f>
        <v>['goood', 'jhoob']</v>
      </c>
      <c r="D848" s="3">
        <v>5.0</v>
      </c>
    </row>
    <row r="849" ht="15.75" customHeight="1">
      <c r="A849" s="1">
        <v>909.0</v>
      </c>
      <c r="B849" s="3" t="s">
        <v>830</v>
      </c>
      <c r="C849" s="3" t="str">
        <f>IFERROR(__xludf.DUMMYFUNCTION("GOOGLETRANSLATE(B849,""id"",""en"")"),"['Love', 'star', 'because' handling ',' Points ',' Lost ',' Fast ',' Thank you ',' Hopefully ',' Jagan ',' Constraints ',' Level ',' Quality ',' Sumatran ',' North ',' Exchange ',' Points', 'Rare', 'Adaterutama', 'Medan', 'Please', 'Province', 'Exchange',"&amp;" 'Yogyakarta', 'North Sumatra' , '']")</f>
        <v>['Love', 'star', 'because' handling ',' Points ',' Lost ',' Fast ',' Thank you ',' Hopefully ',' Jagan ',' Constraints ',' Level ',' Quality ',' Sumatran ',' North ',' Exchange ',' Points', 'Rare', 'Adaterutama', 'Medan', 'Please', 'Province', 'Exchange', 'Yogyakarta', 'North Sumatra' , '']</v>
      </c>
      <c r="D849" s="3">
        <v>4.0</v>
      </c>
    </row>
    <row r="850" ht="15.75" customHeight="1">
      <c r="A850" s="1">
        <v>910.0</v>
      </c>
      <c r="B850" s="3" t="s">
        <v>831</v>
      </c>
      <c r="C850" s="3" t="str">
        <f>IFERROR(__xludf.DUMMYFUNCTION("GOOGLETRANSLATE(B850,""id"",""en"")"),"['Indihome', 'cheats',' signal ',' internet ',' rich ',' conch ',' pay ',' doang ',' expensive ',' network ',' battered ',' mending ',' Najisssssss']")</f>
        <v>['Indihome', 'cheats',' signal ',' internet ',' rich ',' conch ',' pay ',' doang ',' expensive ',' network ',' battered ',' mending ',' Najisssssss']</v>
      </c>
      <c r="D850" s="3">
        <v>1.0</v>
      </c>
    </row>
    <row r="851" ht="15.75" customHeight="1">
      <c r="A851" s="1">
        <v>911.0</v>
      </c>
      <c r="B851" s="3" t="s">
        <v>832</v>
      </c>
      <c r="C851" s="3" t="str">
        <f>IFERROR(__xludf.DUMMYFUNCTION("GOOGLETRANSLATE(B851,""id"",""en"")"),"['Application', 'smooth', 'Develop', 'Increase', 'lbih', 'comfortable', '']")</f>
        <v>['Application', 'smooth', 'Develop', 'Increase', 'lbih', 'comfortable', '']</v>
      </c>
      <c r="D851" s="3">
        <v>5.0</v>
      </c>
    </row>
    <row r="852" ht="15.75" customHeight="1">
      <c r="A852" s="1">
        <v>912.0</v>
      </c>
      <c r="B852" s="3" t="s">
        <v>833</v>
      </c>
      <c r="C852" s="3" t="str">
        <f>IFERROR(__xludf.DUMMYFUNCTION("GOOGLETRANSLATE(B852,""id"",""en"")"),"['application', 'complaints',' service ',' response ',' wish ',' whataaaaaaaaaaa ',' indihome ',' ganguan ',' already ',' belom ',' complain ',' truss', ' GMna ',' Indihome ',' ']")</f>
        <v>['application', 'complaints',' service ',' response ',' wish ',' whataaaaaaaaaaa ',' indihome ',' ganguan ',' already ',' belom ',' complain ',' truss', ' GMna ',' Indihome ',' ']</v>
      </c>
      <c r="D852" s="3">
        <v>1.0</v>
      </c>
    </row>
    <row r="853" ht="15.75" customHeight="1">
      <c r="A853" s="1">
        <v>913.0</v>
      </c>
      <c r="B853" s="3" t="s">
        <v>834</v>
      </c>
      <c r="C853" s="3" t="str">
        <f>IFERROR(__xludf.DUMMYFUNCTION("GOOGLETRANSLATE(B853,""id"",""en"")"),"['pig', 'Provider', 'Gede', 'Doang', 'Quality', 'Bad', 'Knp', 'Ngelag', 'Restart', 'Router', 'Enggk', 'Have', ' add ',' Mbps', 'pig', 'kgk', 'expensive']")</f>
        <v>['pig', 'Provider', 'Gede', 'Doang', 'Quality', 'Bad', 'Knp', 'Ngelag', 'Restart', 'Router', 'Enggk', 'Have', ' add ',' Mbps', 'pig', 'kgk', 'expensive']</v>
      </c>
      <c r="D853" s="3">
        <v>1.0</v>
      </c>
    </row>
    <row r="854" ht="15.75" customHeight="1">
      <c r="A854" s="1">
        <v>914.0</v>
      </c>
      <c r="B854" s="3" t="s">
        <v>835</v>
      </c>
      <c r="C854" s="3" t="str">
        <f>IFERROR(__xludf.DUMMYFUNCTION("GOOGLETRANSLATE(B854,""id"",""en"")"),"['Responsive', '']")</f>
        <v>['Responsive', '']</v>
      </c>
      <c r="D854" s="3">
        <v>4.0</v>
      </c>
    </row>
    <row r="855" ht="15.75" customHeight="1">
      <c r="A855" s="1">
        <v>915.0</v>
      </c>
      <c r="B855" s="3" t="s">
        <v>836</v>
      </c>
      <c r="C855" s="3" t="str">
        <f>IFERROR(__xludf.DUMMYFUNCTION("GOOGLETRANSLATE(B855,""id"",""en"")"),"['ugly', 'complaint', 'network', 'slow', 'response', 'rich', 'kongkeyong', 'indihome', 'technician', 'people', 'masang', 'voucher', ' network ',' slow ',' take ',' network ',' person ', ""]")</f>
        <v>['ugly', 'complaint', 'network', 'slow', 'response', 'rich', 'kongkeyong', 'indihome', 'technician', 'people', 'masang', 'voucher', ' network ',' slow ',' take ',' network ',' person ', "]</v>
      </c>
      <c r="D855" s="3">
        <v>1.0</v>
      </c>
    </row>
    <row r="856" ht="15.75" customHeight="1">
      <c r="A856" s="1">
        <v>916.0</v>
      </c>
      <c r="B856" s="3" t="s">
        <v>837</v>
      </c>
      <c r="C856" s="3" t="str">
        <f>IFERROR(__xludf.DUMMYFUNCTION("GOOGLETRANSLATE(B856,""id"",""en"")"),"['Download', 'weird']")</f>
        <v>['Download', 'weird']</v>
      </c>
      <c r="D856" s="3">
        <v>1.0</v>
      </c>
    </row>
    <row r="857" ht="15.75" customHeight="1">
      <c r="A857" s="1">
        <v>917.0</v>
      </c>
      <c r="B857" s="3" t="s">
        <v>838</v>
      </c>
      <c r="C857" s="3" t="str">
        <f>IFERROR(__xludf.DUMMYFUNCTION("GOOGLETRANSLATE(B857,""id"",""en"")"),"['Application', 'strange', 'gabisa', 'reset', 'otp', 'trdest', 'indihome', 'ilang', 'then' login ',' send ',' otp ',' Low ',' Email ',' follow ',' according to ',' instructions', 'click', 'Error', 'gabisa', 'replace', 'number']")</f>
        <v>['Application', 'strange', 'gabisa', 'reset', 'otp', 'trdest', 'indihome', 'ilang', 'then' login ',' send ',' otp ',' Low ',' Email ',' follow ',' according to ',' instructions', 'click', 'Error', 'gabisa', 'replace', 'number']</v>
      </c>
      <c r="D857" s="3">
        <v>2.0</v>
      </c>
    </row>
    <row r="858" ht="15.75" customHeight="1">
      <c r="A858" s="1">
        <v>918.0</v>
      </c>
      <c r="B858" s="3" t="s">
        <v>839</v>
      </c>
      <c r="C858" s="3" t="str">
        <f>IFERROR(__xludf.DUMMYFUNCTION("GOOGLETRANSLATE(B858,""id"",""en"")"),"['Disconnect', 'network', 'repairs',' clock ',' network ',' broke ',' bills', 'missed', 'a day', 'direct', 'disconnected', 'the network', ' Services', 'response', 'in the field', 'recommended']")</f>
        <v>['Disconnect', 'network', 'repairs',' clock ',' network ',' broke ',' bills', 'missed', 'a day', 'direct', 'disconnected', 'the network', ' Services', 'response', 'in the field', 'recommended']</v>
      </c>
      <c r="D858" s="3">
        <v>1.0</v>
      </c>
    </row>
    <row r="859" ht="15.75" customHeight="1">
      <c r="A859" s="1">
        <v>919.0</v>
      </c>
      <c r="B859" s="3" t="s">
        <v>840</v>
      </c>
      <c r="C859" s="3" t="str">
        <f>IFERROR(__xludf.DUMMYFUNCTION("GOOGLETRANSLATE(B859,""id"",""en"")"),"['How', 'enter', 'suru', 'login', 'aduuuh']")</f>
        <v>['How', 'enter', 'suru', 'login', 'aduuuh']</v>
      </c>
      <c r="D859" s="3">
        <v>1.0</v>
      </c>
    </row>
    <row r="860" ht="15.75" customHeight="1">
      <c r="A860" s="1">
        <v>920.0</v>
      </c>
      <c r="B860" s="3" t="s">
        <v>841</v>
      </c>
      <c r="C860" s="3" t="str">
        <f>IFERROR(__xludf.DUMMYFUNCTION("GOOGLETRANSLATE(B860,""id"",""en"")"),"['ugly', 'capitalist']")</f>
        <v>['ugly', 'capitalist']</v>
      </c>
      <c r="D860" s="3">
        <v>1.0</v>
      </c>
    </row>
    <row r="861" ht="15.75" customHeight="1">
      <c r="A861" s="1">
        <v>921.0</v>
      </c>
      <c r="B861" s="3" t="s">
        <v>842</v>
      </c>
      <c r="C861" s="3" t="str">
        <f>IFERROR(__xludf.DUMMYFUNCTION("GOOGLETRANSLATE(B861,""id"",""en"")"),"['response', 'service', 'fast', 'hope', 'in the future', ""]")</f>
        <v>['response', 'service', 'fast', 'hope', 'in the future', "]</v>
      </c>
      <c r="D861" s="3">
        <v>5.0</v>
      </c>
    </row>
    <row r="862" ht="15.75" customHeight="1">
      <c r="A862" s="1">
        <v>922.0</v>
      </c>
      <c r="B862" s="3" t="s">
        <v>843</v>
      </c>
      <c r="C862" s="3" t="str">
        <f>IFERROR(__xludf.DUMMYFUNCTION("GOOGLETRANSLATE(B862,""id"",""en"")"),"['response', 'fast', 'complain', 'use', 'application']")</f>
        <v>['response', 'fast', 'complain', 'use', 'application']</v>
      </c>
      <c r="D862" s="3">
        <v>4.0</v>
      </c>
    </row>
    <row r="863" ht="15.75" customHeight="1">
      <c r="A863" s="1">
        <v>923.0</v>
      </c>
      <c r="B863" s="3" t="s">
        <v>844</v>
      </c>
      <c r="C863" s="3" t="str">
        <f>IFERROR(__xludf.DUMMYFUNCTION("GOOGLETRANSLATE(B863,""id"",""en"")"),"['wifi', 'indihome', 'like', 'ngelag', 'mulu']")</f>
        <v>['wifi', 'indihome', 'like', 'ngelag', 'mulu']</v>
      </c>
      <c r="D863" s="3">
        <v>1.0</v>
      </c>
    </row>
    <row r="864" ht="15.75" customHeight="1">
      <c r="A864" s="1">
        <v>924.0</v>
      </c>
      <c r="B864" s="3" t="s">
        <v>845</v>
      </c>
      <c r="C864" s="3" t="str">
        <f>IFERROR(__xludf.DUMMYFUNCTION("GOOGLETRANSLATE(B864,""id"",""en"")"),"['Application', 'Help', 'User', 'Indihome', 'Thank you', 'Indihome', 'update', 'application', '']")</f>
        <v>['Application', 'Help', 'User', 'Indihome', 'Thank you', 'Indihome', 'update', 'application', '']</v>
      </c>
      <c r="D864" s="3">
        <v>5.0</v>
      </c>
    </row>
    <row r="865" ht="15.75" customHeight="1">
      <c r="A865" s="1">
        <v>925.0</v>
      </c>
      <c r="B865" s="3" t="s">
        <v>846</v>
      </c>
      <c r="C865" s="3" t="str">
        <f>IFERROR(__xludf.DUMMYFUNCTION("GOOGLETRANSLATE(B865,""id"",""en"")"),"['Exciting', 'Exciting', 'Costs', 'Payment', 'Reduce', 'Relieve', 'Load', 'Life', 'little', 'promo', 'interesting']")</f>
        <v>['Exciting', 'Exciting', 'Costs', 'Payment', 'Reduce', 'Relieve', 'Load', 'Life', 'little', 'promo', 'interesting']</v>
      </c>
      <c r="D865" s="3">
        <v>5.0</v>
      </c>
    </row>
    <row r="866" ht="15.75" customHeight="1">
      <c r="A866" s="1">
        <v>926.0</v>
      </c>
      <c r="B866" s="3" t="s">
        <v>847</v>
      </c>
      <c r="C866" s="3" t="str">
        <f>IFERROR(__xludf.DUMMYFUNCTION("GOOGLETRANSLATE(B866,""id"",""en"")"),"['Kerennnnn', 'The application', 'informative']")</f>
        <v>['Kerennnnn', 'The application', 'informative']</v>
      </c>
      <c r="D866" s="3">
        <v>5.0</v>
      </c>
    </row>
    <row r="867" ht="15.75" customHeight="1">
      <c r="A867" s="1">
        <v>928.0</v>
      </c>
      <c r="B867" s="3" t="s">
        <v>848</v>
      </c>
      <c r="C867" s="3" t="str">
        <f>IFERROR(__xludf.DUMMYFUNCTION("GOOGLETRANSLATE(B867,""id"",""en"")"),"['Alhamdulillah', 'Help', 'Helpful', '']")</f>
        <v>['Alhamdulillah', 'Help', 'Helpful', '']</v>
      </c>
      <c r="D867" s="3">
        <v>5.0</v>
      </c>
    </row>
    <row r="868" ht="15.75" customHeight="1">
      <c r="A868" s="1">
        <v>929.0</v>
      </c>
      <c r="B868" s="3" t="s">
        <v>849</v>
      </c>
      <c r="C868" s="3" t="str">
        <f>IFERROR(__xludf.DUMMYFUNCTION("GOOGLETRANSLATE(B868,""id"",""en"")"),"['slow network']")</f>
        <v>['slow network']</v>
      </c>
      <c r="D868" s="3">
        <v>1.0</v>
      </c>
    </row>
    <row r="869" ht="15.75" customHeight="1">
      <c r="A869" s="1">
        <v>930.0</v>
      </c>
      <c r="B869" s="3" t="s">
        <v>850</v>
      </c>
      <c r="C869" s="3" t="str">
        <f>IFERROR(__xludf.DUMMYFUNCTION("GOOGLETRANSLATE(B869,""id"",""en"")"),"['useful', 'makes it easy', 'check', 'bill', 'etc.']")</f>
        <v>['useful', 'makes it easy', 'check', 'bill', 'etc.']</v>
      </c>
      <c r="D869" s="3">
        <v>5.0</v>
      </c>
    </row>
    <row r="870" ht="15.75" customHeight="1">
      <c r="A870" s="1">
        <v>931.0</v>
      </c>
      <c r="B870" s="3" t="s">
        <v>851</v>
      </c>
      <c r="C870" s="3" t="str">
        <f>IFERROR(__xludf.DUMMYFUNCTION("GOOGLETRANSLATE(B870,""id"",""en"")"),"['Gara', 'Network', 'Lelet', 'Lost', 'Pay', 'Expensive', 'Service', 'Response', '']")</f>
        <v>['Gara', 'Network', 'Lelet', 'Lost', 'Pay', 'Expensive', 'Service', 'Response', '']</v>
      </c>
      <c r="D870" s="3">
        <v>1.0</v>
      </c>
    </row>
    <row r="871" ht="15.75" customHeight="1">
      <c r="A871" s="1">
        <v>932.0</v>
      </c>
      <c r="B871" s="3" t="s">
        <v>852</v>
      </c>
      <c r="C871" s="3" t="str">
        <f>IFERROR(__xludf.DUMMYFUNCTION("GOOGLETRANSLATE(B871,""id"",""en"")"),"['The application', 'help', 'makes it easy']")</f>
        <v>['The application', 'help', 'makes it easy']</v>
      </c>
      <c r="D871" s="3">
        <v>5.0</v>
      </c>
    </row>
    <row r="872" ht="15.75" customHeight="1">
      <c r="A872" s="1">
        <v>933.0</v>
      </c>
      <c r="B872" s="3" t="s">
        <v>853</v>
      </c>
      <c r="C872" s="3" t="str">
        <f>IFERROR(__xludf.DUMMYFUNCTION("GOOGLETRANSLATE(B872,""id"",""en"")"),"['Clay', 'FUP', 'Muter', 'Inalillahi', 'Benerin', 'Try', 'Ngeleg', 'really']")</f>
        <v>['Clay', 'FUP', 'Muter', 'Inalillahi', 'Benerin', 'Try', 'Ngeleg', 'really']</v>
      </c>
      <c r="D872" s="3">
        <v>1.0</v>
      </c>
    </row>
    <row r="873" ht="15.75" customHeight="1">
      <c r="A873" s="1">
        <v>934.0</v>
      </c>
      <c r="B873" s="3" t="s">
        <v>854</v>
      </c>
      <c r="C873" s="3" t="str">
        <f>IFERROR(__xludf.DUMMYFUNCTION("GOOGLETRANSLATE(B873,""id"",""en"")"),"['Application', 'usefull', 'really', 'Thanks', 'Telkom', ""]")</f>
        <v>['Application', 'usefull', 'really', 'Thanks', 'Telkom', "]</v>
      </c>
      <c r="D873" s="3">
        <v>5.0</v>
      </c>
    </row>
    <row r="874" ht="15.75" customHeight="1">
      <c r="A874" s="1">
        <v>935.0</v>
      </c>
      <c r="B874" s="3" t="s">
        <v>855</v>
      </c>
      <c r="C874" s="3" t="str">
        <f>IFERROR(__xludf.DUMMYFUNCTION("GOOGLETRANSLATE(B874,""id"",""en"")"),"['Males', 'Install', 'TPI', 'Karna', 'Love', 'Bintang', ""]")</f>
        <v>['Males', 'Install', 'TPI', 'Karna', 'Love', 'Bintang', "]</v>
      </c>
      <c r="D874" s="3">
        <v>5.0</v>
      </c>
    </row>
    <row r="875" ht="15.75" customHeight="1">
      <c r="A875" s="1">
        <v>936.0</v>
      </c>
      <c r="B875" s="3" t="s">
        <v>856</v>
      </c>
      <c r="C875" s="3" t="str">
        <f>IFERROR(__xludf.DUMMYFUNCTION("GOOGLETRANSLATE(B875,""id"",""en"")"),"['check', 'use', 'data']")</f>
        <v>['check', 'use', 'data']</v>
      </c>
      <c r="D875" s="3">
        <v>1.0</v>
      </c>
    </row>
    <row r="876" ht="15.75" customHeight="1">
      <c r="A876" s="1">
        <v>937.0</v>
      </c>
      <c r="B876" s="3" t="s">
        <v>857</v>
      </c>
      <c r="C876" s="3" t="str">
        <f>IFERROR(__xludf.DUMMYFUNCTION("GOOGLETRANSLATE(B876,""id"",""en"")"),"['application', 'makes it easy', 'help', 'tks']")</f>
        <v>['application', 'makes it easy', 'help', 'tks']</v>
      </c>
      <c r="D876" s="3">
        <v>5.0</v>
      </c>
    </row>
    <row r="877" ht="15.75" customHeight="1">
      <c r="A877" s="1">
        <v>938.0</v>
      </c>
      <c r="B877" s="3" t="s">
        <v>858</v>
      </c>
      <c r="C877" s="3" t="str">
        <f>IFERROR(__xludf.DUMMYFUNCTION("GOOGLETRANSLATE(B877,""id"",""en"")"),"['Helping', 'really', 'Application', 'Thanks', 'Telkom', 'Forward', 'Growing', 'In the future']")</f>
        <v>['Helping', 'really', 'Application', 'Thanks', 'Telkom', 'Forward', 'Growing', 'In the future']</v>
      </c>
      <c r="D877" s="3">
        <v>5.0</v>
      </c>
    </row>
    <row r="878" ht="15.75" customHeight="1">
      <c r="A878" s="1">
        <v>939.0</v>
      </c>
      <c r="B878" s="3" t="s">
        <v>859</v>
      </c>
      <c r="C878" s="3" t="str">
        <f>IFERROR(__xludf.DUMMYFUNCTION("GOOGLETRANSLATE(B878,""id"",""en"")"),"['suggestion', 'already', 'application', 'share', 'info', 'bonus',' promo ',' application ',' like ',' nawarin ',' promo ',' bonus', ' telephone ',' already ',' so ',' he said ',' hurry ',' Buru ',' force ',' comfortable ',' ']")</f>
        <v>['suggestion', 'already', 'application', 'share', 'info', 'bonus',' promo ',' application ',' like ',' nawarin ',' promo ',' bonus', ' telephone ',' already ',' so ',' he said ',' hurry ',' Buru ',' force ',' comfortable ',' ']</v>
      </c>
      <c r="D878" s="3">
        <v>3.0</v>
      </c>
    </row>
    <row r="879" ht="15.75" customHeight="1">
      <c r="A879" s="1">
        <v>940.0</v>
      </c>
      <c r="B879" s="3" t="s">
        <v>860</v>
      </c>
      <c r="C879" s="3" t="str">
        <f>IFERROR(__xludf.DUMMYFUNCTION("GOOGLETRANSLATE(B879,""id"",""en"")"),"['Help', 'Bukuk']")</f>
        <v>['Help', 'Bukuk']</v>
      </c>
      <c r="D879" s="3">
        <v>5.0</v>
      </c>
    </row>
    <row r="880" ht="15.75" customHeight="1">
      <c r="A880" s="1">
        <v>942.0</v>
      </c>
      <c r="B880" s="3" t="s">
        <v>861</v>
      </c>
      <c r="C880" s="3" t="str">
        <f>IFERROR(__xludf.DUMMYFUNCTION("GOOGLETRANSLATE(B880,""id"",""en"")"),"['INDIHOME', 'Sya', 'user', 'Registration', 'Wrong', 'Entering', 'Email', 'Help', 'Impliceness', '']")</f>
        <v>['INDIHOME', 'Sya', 'user', 'Registration', 'Wrong', 'Entering', 'Email', 'Help', 'Impliceness', '']</v>
      </c>
      <c r="D880" s="3">
        <v>3.0</v>
      </c>
    </row>
    <row r="881" ht="15.75" customHeight="1">
      <c r="A881" s="1">
        <v>943.0</v>
      </c>
      <c r="B881" s="3" t="s">
        <v>862</v>
      </c>
      <c r="C881" s="3" t="str">
        <f>IFERROR(__xludf.DUMMYFUNCTION("GOOGLETRANSLATE(B881,""id"",""en"")"),"['The application', 'easy', 'useful', 'makes it easy', 'check', 'use', 'check', 'bill', 'trimakasih', 'myindihome', '']")</f>
        <v>['The application', 'easy', 'useful', 'makes it easy', 'check', 'use', 'check', 'bill', 'trimakasih', 'myindihome', '']</v>
      </c>
      <c r="D881" s="3">
        <v>5.0</v>
      </c>
    </row>
    <row r="882" ht="15.75" customHeight="1">
      <c r="A882" s="1">
        <v>944.0</v>
      </c>
      <c r="B882" s="3" t="s">
        <v>863</v>
      </c>
      <c r="C882" s="3" t="str">
        <f>IFERROR(__xludf.DUMMYFUNCTION("GOOGLETRANSLATE(B882,""id"",""en"")"),"['application', 'useful', 'makes it easy', 'checks', 'bills', 'report', 'disorder', ""]")</f>
        <v>['application', 'useful', 'makes it easy', 'checks', 'bills', 'report', 'disorder', "]</v>
      </c>
      <c r="D882" s="3">
        <v>5.0</v>
      </c>
    </row>
    <row r="883" ht="15.75" customHeight="1">
      <c r="A883" s="1">
        <v>945.0</v>
      </c>
      <c r="B883" s="3" t="s">
        <v>864</v>
      </c>
      <c r="C883" s="3" t="str">
        <f>IFERROR(__xludf.DUMMYFUNCTION("GOOGLETRANSLATE(B883,""id"",""en"")"),"['Dasboard', 'Dasboard', 'appears',' Keterngan ',' subscribe ',' MB ',' appears', 'subscribe', 'already', 'service', 'technician', 'Dwalika', ' Samapai ',' Sakrang ',' Klw ',' Pinda ',' ']")</f>
        <v>['Dasboard', 'Dasboard', 'appears',' Keterngan ',' subscribe ',' MB ',' appears', 'subscribe', 'already', 'service', 'technician', 'Dwalika', ' Samapai ',' Sakrang ',' Klw ',' Pinda ',' ']</v>
      </c>
      <c r="D883" s="3">
        <v>2.0</v>
      </c>
    </row>
    <row r="884" ht="15.75" customHeight="1">
      <c r="A884" s="1">
        <v>946.0</v>
      </c>
      <c r="B884" s="3" t="s">
        <v>865</v>
      </c>
      <c r="C884" s="3" t="str">
        <f>IFERROR(__xludf.DUMMYFUNCTION("GOOGLETRANSLATE(B884,""id"",""en"")"),"['Application', 'Good', 'Helpful', ""]")</f>
        <v>['Application', 'Good', 'Helpful', "]</v>
      </c>
      <c r="D884" s="3">
        <v>5.0</v>
      </c>
    </row>
    <row r="885" ht="15.75" customHeight="1">
      <c r="A885" s="1">
        <v>947.0</v>
      </c>
      <c r="B885" s="3" t="s">
        <v>866</v>
      </c>
      <c r="C885" s="3" t="str">
        <f>IFERROR(__xludf.DUMMYFUNCTION("GOOGLETRANSLATE(B885,""id"",""en"")"),"['Help', 'See', 'Date', 'Payment', 'Status', 'Use', 'Device', 'Connected', 'Joss']")</f>
        <v>['Help', 'See', 'Date', 'Payment', 'Status', 'Use', 'Device', 'Connected', 'Joss']</v>
      </c>
      <c r="D885" s="3">
        <v>5.0</v>
      </c>
    </row>
    <row r="886" ht="15.75" customHeight="1">
      <c r="A886" s="1">
        <v>948.0</v>
      </c>
      <c r="B886" s="3" t="s">
        <v>867</v>
      </c>
      <c r="C886" s="3" t="str">
        <f>IFERROR(__xludf.DUMMYFUNCTION("GOOGLETRANSLATE(B886,""id"",""en"")"),"['easy', 'usage', 'internet']")</f>
        <v>['easy', 'usage', 'internet']</v>
      </c>
      <c r="D886" s="3">
        <v>5.0</v>
      </c>
    </row>
    <row r="887" ht="15.75" customHeight="1">
      <c r="A887" s="1">
        <v>949.0</v>
      </c>
      <c r="B887" s="3" t="s">
        <v>868</v>
      </c>
      <c r="C887" s="3" t="str">
        <f>IFERROR(__xludf.DUMMYFUNCTION("GOOGLETRANSLATE(B887,""id"",""en"")"),"['application', 'useful', 'facilitating', 'checks', 'bills', 'report', 'disorder', 'experience', 'disorder']")</f>
        <v>['application', 'useful', 'facilitating', 'checks', 'bills', 'report', 'disorder', 'experience', 'disorder']</v>
      </c>
      <c r="D887" s="3">
        <v>5.0</v>
      </c>
    </row>
    <row r="888" ht="15.75" customHeight="1">
      <c r="A888" s="1">
        <v>950.0</v>
      </c>
      <c r="B888" s="3" t="s">
        <v>869</v>
      </c>
      <c r="C888" s="3" t="str">
        <f>IFERROR(__xludf.DUMMYFUNCTION("GOOGLETRANSLATE(B888,""id"",""en"")"),"['The application', 'useful', 'see', 'bill', 'upgrade', 'speed', 'report', 'disorder', ""]")</f>
        <v>['The application', 'useful', 'see', 'bill', 'upgrade', 'speed', 'report', 'disorder', "]</v>
      </c>
      <c r="D888" s="3">
        <v>5.0</v>
      </c>
    </row>
    <row r="889" ht="15.75" customHeight="1">
      <c r="A889" s="1">
        <v>951.0</v>
      </c>
      <c r="B889" s="3" t="s">
        <v>870</v>
      </c>
      <c r="C889" s="3" t="str">
        <f>IFERROR(__xludf.DUMMYFUNCTION("GOOGLETRANSLATE(B889,""id"",""en"")"),"['use', 'application', 'makes it easy', 'monitoring', 'disorder', 'service', 'gercep', 'really', 'deh', 'gpl', 'really', 'service', ' ']")</f>
        <v>['use', 'application', 'makes it easy', 'monitoring', 'disorder', 'service', 'gercep', 'really', 'deh', 'gpl', 'really', 'service', ' ']</v>
      </c>
      <c r="D889" s="3">
        <v>5.0</v>
      </c>
    </row>
    <row r="890" ht="15.75" customHeight="1">
      <c r="A890" s="1">
        <v>952.0</v>
      </c>
      <c r="B890" s="3" t="s">
        <v>871</v>
      </c>
      <c r="C890" s="3" t="str">
        <f>IFERROR(__xludf.DUMMYFUNCTION("GOOGLETRANSLATE(B890,""id"",""en"")"),"['', 'good', 'features', 'complete']")</f>
        <v>['', 'good', 'features', 'complete']</v>
      </c>
      <c r="D890" s="3">
        <v>5.0</v>
      </c>
    </row>
    <row r="891" ht="15.75" customHeight="1">
      <c r="A891" s="1">
        <v>953.0</v>
      </c>
      <c r="B891" s="3" t="s">
        <v>872</v>
      </c>
      <c r="C891" s="3" t="str">
        <f>IFERROR(__xludf.DUMMYFUNCTION("GOOGLETRANSLATE(B891,""id"",""en"")"),"['The application', 'makes it easy', 'sgt', 'help', 'tks']")</f>
        <v>['The application', 'makes it easy', 'sgt', 'help', 'tks']</v>
      </c>
      <c r="D891" s="3">
        <v>5.0</v>
      </c>
    </row>
    <row r="892" ht="15.75" customHeight="1">
      <c r="A892" s="1">
        <v>954.0</v>
      </c>
      <c r="B892" s="3" t="s">
        <v>873</v>
      </c>
      <c r="C892" s="3" t="str">
        <f>IFERROR(__xludf.DUMMYFUNCTION("GOOGLETRANSLATE(B892,""id"",""en"")"),"['Mantab', 'Application', 'Usefull', 'Very', 'Pay', 'Bill', 'Tracert', 'Disruption', 'Anyway', 'Cool', 'Deh', ""]")</f>
        <v>['Mantab', 'Application', 'Usefull', 'Very', 'Pay', 'Bill', 'Tracert', 'Disruption', 'Anyway', 'Cool', 'Deh', "]</v>
      </c>
      <c r="D892" s="3">
        <v>5.0</v>
      </c>
    </row>
    <row r="893" ht="15.75" customHeight="1">
      <c r="A893" s="1">
        <v>955.0</v>
      </c>
      <c r="B893" s="3" t="s">
        <v>874</v>
      </c>
      <c r="C893" s="3" t="str">
        <f>IFERROR(__xludf.DUMMYFUNCTION("GOOGLETRANSLATE(B893,""id"",""en"")"),"['Application', 'help', 'thank', 'love', '']")</f>
        <v>['Application', 'help', 'thank', 'love', '']</v>
      </c>
      <c r="D893" s="3">
        <v>5.0</v>
      </c>
    </row>
    <row r="894" ht="15.75" customHeight="1">
      <c r="A894" s="1">
        <v>956.0</v>
      </c>
      <c r="B894" s="3" t="s">
        <v>875</v>
      </c>
      <c r="C894" s="3" t="str">
        <f>IFERROR(__xludf.DUMMYFUNCTION("GOOGLETRANSLATE(B894,""id"",""en"")"),"['application', 'usefull', 'really']")</f>
        <v>['application', 'usefull', 'really']</v>
      </c>
      <c r="D894" s="3">
        <v>5.0</v>
      </c>
    </row>
    <row r="895" ht="15.75" customHeight="1">
      <c r="A895" s="1">
        <v>957.0</v>
      </c>
      <c r="B895" s="3" t="s">
        <v>876</v>
      </c>
      <c r="C895" s="3" t="str">
        <f>IFERROR(__xludf.DUMMYFUNCTION("GOOGLETRANSLATE(B895,""id"",""en"")"),"['application', 'reported', 'network', 'slow', 'handling', 'report', 'morning', 'noon', 'technician', 'fix', 'wifi', ""]")</f>
        <v>['application', 'reported', 'network', 'slow', 'handling', 'report', 'morning', 'noon', 'technician', 'fix', 'wifi', "]</v>
      </c>
      <c r="D895" s="3">
        <v>5.0</v>
      </c>
    </row>
    <row r="896" ht="15.75" customHeight="1">
      <c r="A896" s="1">
        <v>958.0</v>
      </c>
      <c r="B896" s="3" t="s">
        <v>877</v>
      </c>
      <c r="C896" s="3" t="str">
        <f>IFERROR(__xludf.DUMMYFUNCTION("GOOGLETRANSLATE(B896,""id"",""en"")"),"['transaction', 'payment', 'practical', 'stay', 'click', 'home', '']")</f>
        <v>['transaction', 'payment', 'practical', 'stay', 'click', 'home', '']</v>
      </c>
      <c r="D896" s="3">
        <v>5.0</v>
      </c>
    </row>
    <row r="897" ht="15.75" customHeight="1">
      <c r="A897" s="1">
        <v>959.0</v>
      </c>
      <c r="B897" s="3" t="s">
        <v>878</v>
      </c>
      <c r="C897" s="3" t="str">
        <f>IFERROR(__xludf.DUMMYFUNCTION("GOOGLETRANSLATE(B897,""id"",""en"")"),"['application', 'help', 'monitor', 'Indihome', 'home', 'use', 'pay', 'bill', 'anything', 'use', 'internet', 'day', ' disruption ',' bother ',' plaza ',' telkom ',' thank ',' love ',' telkom ',' suggestion ',' method ',' pay ',' ']")</f>
        <v>['application', 'help', 'monitor', 'Indihome', 'home', 'use', 'pay', 'bill', 'anything', 'use', 'internet', 'day', ' disruption ',' bother ',' plaza ',' telkom ',' thank ',' love ',' telkom ',' suggestion ',' method ',' pay ',' ']</v>
      </c>
      <c r="D897" s="3">
        <v>5.0</v>
      </c>
    </row>
    <row r="898" ht="15.75" customHeight="1">
      <c r="A898" s="1">
        <v>960.0</v>
      </c>
      <c r="B898" s="3" t="s">
        <v>879</v>
      </c>
      <c r="C898" s="3" t="str">
        <f>IFERROR(__xludf.DUMMYFUNCTION("GOOGLETRANSLATE(B898,""id"",""en"")"),"['Good', 'skali']")</f>
        <v>['Good', 'skali']</v>
      </c>
      <c r="D898" s="3">
        <v>5.0</v>
      </c>
    </row>
    <row r="899" ht="15.75" customHeight="1">
      <c r="A899" s="1">
        <v>961.0</v>
      </c>
      <c r="B899" s="3" t="s">
        <v>880</v>
      </c>
      <c r="C899" s="3" t="str">
        <f>IFERROR(__xludf.DUMMYFUNCTION("GOOGLETRANSLATE(B899,""id"",""en"")"),"['monitor', 'usage', 'internet', 'wherever', 'thx', 'indihome']")</f>
        <v>['monitor', 'usage', 'internet', 'wherever', 'thx', 'indihome']</v>
      </c>
      <c r="D899" s="3">
        <v>5.0</v>
      </c>
    </row>
    <row r="900" ht="15.75" customHeight="1">
      <c r="A900" s="1">
        <v>962.0</v>
      </c>
      <c r="B900" s="3" t="s">
        <v>881</v>
      </c>
      <c r="C900" s="3" t="str">
        <f>IFERROR(__xludf.DUMMYFUNCTION("GOOGLETRANSLATE(B900,""id"",""en"")"),"['apk', 'usefull', 'really', 'cool', 'pay', 'bill', 'home', 'comfortable', 'monitor', 'use', 'internet', 'easy', ' Report ',' Disruption ',' Must ',' Plasa ',' Nyari ',' TELKOM ',' Thank you ',' Telkom ',' Indonesia ',' Providing ',' Application ',' Myind"&amp;"ihome ' , 'Facilitates', 'payment', 'suggestion', 'method', 'payment', 'thank you', 'myindihome']")</f>
        <v>['apk', 'usefull', 'really', 'cool', 'pay', 'bill', 'home', 'comfortable', 'monitor', 'use', 'internet', 'easy', ' Report ',' Disruption ',' Must ',' Plasa ',' Nyari ',' TELKOM ',' Thank you ',' Telkom ',' Indonesia ',' Providing ',' Application ',' Myindihome ' , 'Facilitates', 'payment', 'suggestion', 'method', 'payment', 'thank you', 'myindihome']</v>
      </c>
      <c r="D900" s="3">
        <v>5.0</v>
      </c>
    </row>
    <row r="901" ht="15.75" customHeight="1">
      <c r="A901" s="1">
        <v>963.0</v>
      </c>
      <c r="B901" s="3" t="s">
        <v>882</v>
      </c>
      <c r="C901" s="3" t="str">
        <f>IFERROR(__xludf.DUMMYFUNCTION("GOOGLETRANSLATE(B901,""id"",""en"")"),"['', 'application', 'usefull', 'really', 'cool', 'pay', 'bill', 'drummary', 'comfortable', 'monitor', 'pity', 'internet', 'easy ',' Thank you ',' Teliom ',' provides', 'Application', 'Myindihome', 'Make it easy', 'Payment', 'Bill', 'Report', 'Disruption',"&amp;" 'Nga', 'bother', 'Plaza', 'Search', 'officer', 'trimakasih', 'telkom', 'myindihome']")</f>
        <v>['', 'application', 'usefull', 'really', 'cool', 'pay', 'bill', 'drummary', 'comfortable', 'monitor', 'pity', 'internet', 'easy ',' Thank you ',' Teliom ',' provides', 'Application', 'Myindihome', 'Make it easy', 'Payment', 'Bill', 'Report', 'Disruption', 'Nga', 'bother', 'Plaza', 'Search', 'officer', 'trimakasih', 'telkom', 'myindihome']</v>
      </c>
      <c r="D901" s="3">
        <v>5.0</v>
      </c>
    </row>
    <row r="902" ht="15.75" customHeight="1">
      <c r="A902" s="1">
        <v>964.0</v>
      </c>
      <c r="B902" s="3" t="s">
        <v>883</v>
      </c>
      <c r="C902" s="3" t="str">
        <f>IFERROR(__xludf.DUMMYFUNCTION("GOOGLETRANSLATE(B902,""id"",""en"")"),"['Santaplah', '']")</f>
        <v>['Santaplah', '']</v>
      </c>
      <c r="D902" s="3">
        <v>5.0</v>
      </c>
    </row>
    <row r="903" ht="15.75" customHeight="1">
      <c r="A903" s="1">
        <v>965.0</v>
      </c>
      <c r="B903" s="3" t="s">
        <v>884</v>
      </c>
      <c r="C903" s="3" t="str">
        <f>IFERROR(__xludf.DUMMYFUNCTION("GOOGLETRANSLATE(B903,""id"",""en"")"),"['Cool', 'Pay', 'bill', 'home', 'comfortable']")</f>
        <v>['Cool', 'Pay', 'bill', 'home', 'comfortable']</v>
      </c>
      <c r="D903" s="3">
        <v>5.0</v>
      </c>
    </row>
    <row r="904" ht="15.75" customHeight="1">
      <c r="A904" s="1">
        <v>966.0</v>
      </c>
      <c r="B904" s="3" t="s">
        <v>885</v>
      </c>
      <c r="C904" s="3" t="str">
        <f>IFERROR(__xludf.DUMMYFUNCTION("GOOGLETRANSLATE(B904,""id"",""en"")"),"['Uselful', 'Mantau', 'Internet', 'Where', 'Pay', 'Bill', 'Where', 'Nice', ""]")</f>
        <v>['Uselful', 'Mantau', 'Internet', 'Where', 'Pay', 'Bill', 'Where', 'Nice', "]</v>
      </c>
      <c r="D904" s="3">
        <v>5.0</v>
      </c>
    </row>
    <row r="905" ht="15.75" customHeight="1">
      <c r="A905" s="1">
        <v>967.0</v>
      </c>
      <c r="B905" s="3" t="s">
        <v>886</v>
      </c>
      <c r="C905" s="3" t="str">
        <f>IFERROR(__xludf.DUMMYFUNCTION("GOOGLETRANSLATE(B905,""id"",""en"")"),"['Goodlah', 'check', 'usage', 'Gampanggang', 'Ribet', '']")</f>
        <v>['Goodlah', 'check', 'usage', 'Gampanggang', 'Ribet', '']</v>
      </c>
      <c r="D905" s="3">
        <v>5.0</v>
      </c>
    </row>
    <row r="906" ht="15.75" customHeight="1">
      <c r="A906" s="1">
        <v>968.0</v>
      </c>
      <c r="B906" s="3" t="s">
        <v>887</v>
      </c>
      <c r="C906" s="3" t="str">
        <f>IFERROR(__xludf.DUMMYFUNCTION("GOOGLETRANSLATE(B906,""id"",""en"")"),"['', 'report', 'Tetep', 'Gada', 'The difference', 'service', 'reported', 'TPI', 'his actions']")</f>
        <v>['', 'report', 'Tetep', 'Gada', 'The difference', 'service', 'reported', 'TPI', 'his actions']</v>
      </c>
      <c r="D906" s="3">
        <v>1.0</v>
      </c>
    </row>
    <row r="907" ht="15.75" customHeight="1">
      <c r="A907" s="1">
        <v>969.0</v>
      </c>
      <c r="B907" s="3" t="s">
        <v>888</v>
      </c>
      <c r="C907" s="3" t="str">
        <f>IFERROR(__xludf.DUMMYFUNCTION("GOOGLETRANSLATE(B907,""id"",""en"")"),"['Amenities', 'restricted', 'wear it']")</f>
        <v>['Amenities', 'restricted', 'wear it']</v>
      </c>
      <c r="D907" s="3">
        <v>3.0</v>
      </c>
    </row>
    <row r="908" ht="15.75" customHeight="1">
      <c r="A908" s="1">
        <v>970.0</v>
      </c>
      <c r="B908" s="3" t="s">
        <v>889</v>
      </c>
      <c r="C908" s="3" t="str">
        <f>IFERROR(__xludf.DUMMYFUNCTION("GOOGLETRANSLATE(B908,""id"",""en"")"),"['Application', 'help', 'hope', 'in the future', 'application', 'slow', '']")</f>
        <v>['Application', 'help', 'hope', 'in the future', 'application', 'slow', '']</v>
      </c>
      <c r="D908" s="3">
        <v>5.0</v>
      </c>
    </row>
    <row r="909" ht="15.75" customHeight="1">
      <c r="A909" s="1">
        <v>971.0</v>
      </c>
      <c r="B909" s="3" t="s">
        <v>890</v>
      </c>
      <c r="C909" s="3" t="str">
        <f>IFERROR(__xludf.DUMMYFUNCTION("GOOGLETRANSLATE(B909,""id"",""en"")"),"['Heart', 'Consumers',' Add ',' Service ',' Difficult ',' Removed ',' Service ',' After ',' Sales', 'Disappointing', 'Bill', 'Transparent', ' Worth ',' Alleged ',' Elements', 'Tipu', ""]")</f>
        <v>['Heart', 'Consumers',' Add ',' Service ',' Difficult ',' Removed ',' Service ',' After ',' Sales', 'Disappointing', 'Bill', 'Transparent', ' Worth ',' Alleged ',' Elements', 'Tipu', "]</v>
      </c>
      <c r="D909" s="3">
        <v>1.0</v>
      </c>
    </row>
    <row r="910" ht="15.75" customHeight="1">
      <c r="A910" s="1">
        <v>972.0</v>
      </c>
      <c r="B910" s="3" t="s">
        <v>22</v>
      </c>
      <c r="C910" s="3" t="str">
        <f>IFERROR(__xludf.DUMMYFUNCTION("GOOGLETRANSLATE(B910,""id"",""en"")"),"['Really good']")</f>
        <v>['Really good']</v>
      </c>
      <c r="D910" s="3">
        <v>4.0</v>
      </c>
    </row>
    <row r="911" ht="15.75" customHeight="1">
      <c r="A911" s="1">
        <v>973.0</v>
      </c>
      <c r="B911" s="3" t="s">
        <v>891</v>
      </c>
      <c r="C911" s="3" t="str">
        <f>IFERROR(__xludf.DUMMYFUNCTION("GOOGLETRANSLATE(B911,""id"",""en"")"),"['Application', 'Not bad', 'Helping', 'Performance', 'Officer', 'Telkom', 'Lemot', 'Report', 'Disorders',' Internet ',' Tivi ',' Handle ',' Reports', 'many', 'times',' application ',' ']")</f>
        <v>['Application', 'Not bad', 'Helping', 'Performance', 'Officer', 'Telkom', 'Lemot', 'Report', 'Disorders',' Internet ',' Tivi ',' Handle ',' Reports', 'many', 'times',' application ',' ']</v>
      </c>
      <c r="D911" s="3">
        <v>3.0</v>
      </c>
    </row>
    <row r="912" ht="15.75" customHeight="1">
      <c r="A912" s="1">
        <v>974.0</v>
      </c>
      <c r="B912" s="3" t="s">
        <v>892</v>
      </c>
      <c r="C912" s="3" t="str">
        <f>IFERROR(__xludf.DUMMYFUNCTION("GOOGLETRANSLATE(B912,""id"",""en"")"),"['Increases', 'Service', 'Quality', '']")</f>
        <v>['Increases', 'Service', 'Quality', '']</v>
      </c>
      <c r="D912" s="3">
        <v>3.0</v>
      </c>
    </row>
    <row r="913" ht="15.75" customHeight="1">
      <c r="A913" s="1">
        <v>975.0</v>
      </c>
      <c r="B913" s="3" t="s">
        <v>893</v>
      </c>
      <c r="C913" s="3" t="str">
        <f>IFERROR(__xludf.DUMMYFUNCTION("GOOGLETRANSLATE(B913,""id"",""en"")"),"['Tagihanna', 'Gede', '']")</f>
        <v>['Tagihanna', 'Gede', '']</v>
      </c>
      <c r="D913" s="3">
        <v>1.0</v>
      </c>
    </row>
    <row r="914" ht="15.75" customHeight="1">
      <c r="A914" s="1">
        <v>976.0</v>
      </c>
      <c r="B914" s="3" t="s">
        <v>894</v>
      </c>
      <c r="C914" s="3" t="str">
        <f>IFERROR(__xludf.DUMMYFUNCTION("GOOGLETRANSLATE(B914,""id"",""en"")"),"['Application', 'slow', '']")</f>
        <v>['Application', 'slow', '']</v>
      </c>
      <c r="D914" s="3">
        <v>1.0</v>
      </c>
    </row>
    <row r="915" ht="15.75" customHeight="1">
      <c r="A915" s="1">
        <v>977.0</v>
      </c>
      <c r="B915" s="3" t="s">
        <v>895</v>
      </c>
      <c r="C915" s="3" t="str">
        <f>IFERROR(__xludf.DUMMYFUNCTION("GOOGLETRANSLATE(B915,""id"",""en"")"),"['Mantul', 'application', 'mksih', '']")</f>
        <v>['Mantul', 'application', 'mksih', '']</v>
      </c>
      <c r="D915" s="3">
        <v>5.0</v>
      </c>
    </row>
    <row r="916" ht="15.75" customHeight="1">
      <c r="A916" s="1">
        <v>978.0</v>
      </c>
      <c r="B916" s="3" t="s">
        <v>896</v>
      </c>
      <c r="C916" s="3" t="str">
        <f>IFERROR(__xludf.DUMMYFUNCTION("GOOGLETRANSLATE(B916,""id"",""en"")"),"['check', 'status', 'loading', 'check', 'quota', 'appears', 'GB', 'the application', 'blm', 'help', 'features']")</f>
        <v>['check', 'status', 'loading', 'check', 'quota', 'appears', 'GB', 'the application', 'blm', 'help', 'features']</v>
      </c>
      <c r="D916" s="3">
        <v>2.0</v>
      </c>
    </row>
    <row r="917" ht="15.75" customHeight="1">
      <c r="A917" s="1">
        <v>979.0</v>
      </c>
      <c r="B917" s="3" t="s">
        <v>897</v>
      </c>
      <c r="C917" s="3" t="str">
        <f>IFERROR(__xludf.DUMMYFUNCTION("GOOGLETRANSLATE(B917,""id"",""en"")"),"['Error', '']")</f>
        <v>['Error', '']</v>
      </c>
      <c r="D917" s="3">
        <v>3.0</v>
      </c>
    </row>
    <row r="918" ht="15.75" customHeight="1">
      <c r="A918" s="1">
        <v>980.0</v>
      </c>
      <c r="B918" s="3" t="s">
        <v>898</v>
      </c>
      <c r="C918" s="3" t="str">
        <f>IFERROR(__xludf.DUMMYFUNCTION("GOOGLETRANSLATE(B918,""id"",""en"")"),"['update', 'the latest', 'good', 'dri', 'display', 'different', 'interesting', 'midah', 'understand', 'greetings',' success', 'smg', ' In the future ',' bnyak ',' Inofasi ',' Greetings', 'Success']")</f>
        <v>['update', 'the latest', 'good', 'dri', 'display', 'different', 'interesting', 'midah', 'understand', 'greetings',' success', 'smg', ' In the future ',' bnyak ',' Inofasi ',' Greetings', 'Success']</v>
      </c>
      <c r="D918" s="3">
        <v>5.0</v>
      </c>
    </row>
    <row r="919" ht="15.75" customHeight="1">
      <c r="A919" s="1">
        <v>981.0</v>
      </c>
      <c r="B919" s="3" t="s">
        <v>899</v>
      </c>
      <c r="C919" s="3" t="str">
        <f>IFERROR(__xludf.DUMMYFUNCTION("GOOGLETRANSLATE(B919,""id"",""en"")"),"['KPD', 'YTH', 'Directors',' Directors', 'Telkomsel', 'Kota', 'Kupang', 'NTT', 'respect', 'complaints',' mind ',' service ',' Officers', 'field', 'termination', 'cable', 'customers',' Indihome ',' let ',' cable ',' suckers', 'mess',' bhkn ',' hanging ',' "&amp;"careless' , 'bhkn', 'dkt', 'cable', 'electricity', 'TNP', 'decided', 'neat', 'carry', 'cable', 'discarded', 'professional', 'location', ' Blkg ',' SDI ',' BTK ',' Oebobo ',' Kupang ',' Fatululi ',' Oebobo ',' trmksh ']")</f>
        <v>['KPD', 'YTH', 'Directors',' Directors', 'Telkomsel', 'Kota', 'Kupang', 'NTT', 'respect', 'complaints',' mind ',' service ',' Officers', 'field', 'termination', 'cable', 'customers',' Indihome ',' let ',' cable ',' suckers', 'mess',' bhkn ',' hanging ',' careless' , 'bhkn', 'dkt', 'cable', 'electricity', 'TNP', 'decided', 'neat', 'carry', 'cable', 'discarded', 'professional', 'location', ' Blkg ',' SDI ',' BTK ',' Oebobo ',' Kupang ',' Fatululi ',' Oebobo ',' trmksh ']</v>
      </c>
      <c r="D919" s="3">
        <v>4.0</v>
      </c>
    </row>
    <row r="920" ht="15.75" customHeight="1">
      <c r="A920" s="1">
        <v>982.0</v>
      </c>
      <c r="B920" s="3" t="s">
        <v>900</v>
      </c>
      <c r="C920" s="3" t="str">
        <f>IFERROR(__xludf.DUMMYFUNCTION("GOOGLETRANSLATE(B920,""id"",""en"")"),"['slow connection']")</f>
        <v>['slow connection']</v>
      </c>
      <c r="D920" s="3">
        <v>1.0</v>
      </c>
    </row>
    <row r="921" ht="15.75" customHeight="1">
      <c r="A921" s="1">
        <v>983.0</v>
      </c>
      <c r="B921" s="3" t="s">
        <v>901</v>
      </c>
      <c r="C921" s="3" t="str">
        <f>IFERROR(__xludf.DUMMYFUNCTION("GOOGLETRANSLATE(B921,""id"",""en"")"),"['Download', 'upload', 'according to', 'Download', 'Kenceng', 'Upload', 'Lamban', 'Bodong']")</f>
        <v>['Download', 'upload', 'according to', 'Download', 'Kenceng', 'Upload', 'Lamban', 'Bodong']</v>
      </c>
      <c r="D921" s="3">
        <v>1.0</v>
      </c>
    </row>
    <row r="922" ht="15.75" customHeight="1">
      <c r="A922" s="1">
        <v>984.0</v>
      </c>
      <c r="B922" s="3" t="s">
        <v>902</v>
      </c>
      <c r="C922" s="3" t="str">
        <f>IFERROR(__xludf.DUMMYFUNCTION("GOOGLETRANSLATE(B922,""id"",""en"")"),"['poor', 'criticized', 'Review', 'Delete', 'Talk', 'Real', 'Pay', 'beggar', ""]")</f>
        <v>['poor', 'criticized', 'Review', 'Delete', 'Talk', 'Real', 'Pay', 'beggar', "]</v>
      </c>
      <c r="D922" s="3">
        <v>1.0</v>
      </c>
    </row>
    <row r="923" ht="15.75" customHeight="1">
      <c r="A923" s="1">
        <v>985.0</v>
      </c>
      <c r="B923" s="3" t="s">
        <v>903</v>
      </c>
      <c r="C923" s="3" t="str">
        <f>IFERROR(__xludf.DUMMYFUNCTION("GOOGLETRANSLATE(B923,""id"",""en"")"),"['wifi', 'disorder', 'break up', 'difficult', 'browsing', '']")</f>
        <v>['wifi', 'disorder', 'break up', 'difficult', 'browsing', '']</v>
      </c>
      <c r="D923" s="3">
        <v>1.0</v>
      </c>
    </row>
    <row r="924" ht="15.75" customHeight="1">
      <c r="A924" s="1">
        <v>986.0</v>
      </c>
      <c r="B924" s="3" t="s">
        <v>904</v>
      </c>
      <c r="C924" s="3" t="str">
        <f>IFERROR(__xludf.DUMMYFUNCTION("GOOGLETRANSLATE(B924,""id"",""en"")"),"['best']")</f>
        <v>['best']</v>
      </c>
      <c r="D924" s="3">
        <v>5.0</v>
      </c>
    </row>
    <row r="925" ht="15.75" customHeight="1">
      <c r="A925" s="1">
        <v>987.0</v>
      </c>
      <c r="B925" s="3" t="s">
        <v>905</v>
      </c>
      <c r="C925" s="3" t="str">
        <f>IFERROR(__xludf.DUMMYFUNCTION("GOOGLETRANSLATE(B925,""id"",""en"")"),"['Skrg', 'Indihome', 'Bagusan', 'Look', '']")</f>
        <v>['Skrg', 'Indihome', 'Bagusan', 'Look', '']</v>
      </c>
      <c r="D925" s="3">
        <v>1.0</v>
      </c>
    </row>
    <row r="926" ht="15.75" customHeight="1">
      <c r="A926" s="1">
        <v>988.0</v>
      </c>
      <c r="B926" s="3" t="s">
        <v>906</v>
      </c>
      <c r="C926" s="3" t="str">
        <f>IFERROR(__xludf.DUMMYFUNCTION("GOOGLETRANSLATE(B926,""id"",""en"")"),"['disappointing']")</f>
        <v>['disappointing']</v>
      </c>
      <c r="D926" s="3">
        <v>1.0</v>
      </c>
    </row>
    <row r="927" ht="15.75" customHeight="1">
      <c r="A927" s="1">
        <v>989.0</v>
      </c>
      <c r="B927" s="3" t="s">
        <v>907</v>
      </c>
      <c r="C927" s="3" t="str">
        <f>IFERROR(__xludf.DUMMYFUNCTION("GOOGLETRANSLATE(B927,""id"",""en"")"),"['Manaf']")</f>
        <v>['Manaf']</v>
      </c>
      <c r="D927" s="3">
        <v>4.0</v>
      </c>
    </row>
    <row r="928" ht="15.75" customHeight="1">
      <c r="A928" s="1">
        <v>990.0</v>
      </c>
      <c r="B928" s="3" t="s">
        <v>908</v>
      </c>
      <c r="C928" s="3" t="str">
        <f>IFERROR(__xludf.DUMMYFUNCTION("GOOGLETRANSLATE(B928,""id"",""en"")"),"['Service', 'Bad', 'Following', 'Slow', 'TTG', 'Complaints',' Service ',' HRS ',' Ditnyin ',' TRZ ',' Gag ',' Hsil ',' Process', 'TRZ']")</f>
        <v>['Service', 'Bad', 'Following', 'Slow', 'TTG', 'Complaints',' Service ',' HRS ',' Ditnyin ',' TRZ ',' Gag ',' Hsil ',' Process', 'TRZ']</v>
      </c>
      <c r="D928" s="3">
        <v>1.0</v>
      </c>
    </row>
    <row r="929" ht="15.75" customHeight="1">
      <c r="A929" s="1">
        <v>991.0</v>
      </c>
      <c r="B929" s="3" t="s">
        <v>909</v>
      </c>
      <c r="C929" s="3" t="str">
        <f>IFERROR(__xludf.DUMMYFUNCTION("GOOGLETRANSLATE(B929,""id"",""en"")"),"['Indihome', 'petrified', 'special', 'citizens',' add to ',' knowledge ',' village ',' internet ',' indihome ',' fast ',' rain ',' night ',' Good ',' Indihome ',' Good ']")</f>
        <v>['Indihome', 'petrified', 'special', 'citizens',' add to ',' knowledge ',' village ',' internet ',' indihome ',' fast ',' rain ',' night ',' Good ',' Indihome ',' Good ']</v>
      </c>
      <c r="D929" s="3">
        <v>5.0</v>
      </c>
    </row>
    <row r="930" ht="15.75" customHeight="1">
      <c r="A930" s="1">
        <v>993.0</v>
      </c>
      <c r="B930" s="3" t="s">
        <v>910</v>
      </c>
      <c r="C930" s="3" t="str">
        <f>IFERROR(__xludf.DUMMYFUNCTION("GOOGLETRANSLATE(B930,""id"",""en"")"),"['subscription', 'Yesterday', 'Trouble', 'Gara', 'fish', 'shark', 'package', 'bill', 'according to', 'pouch', 'thank you', 'hope', ' Good ',' Service ',' ']")</f>
        <v>['subscription', 'Yesterday', 'Trouble', 'Gara', 'fish', 'shark', 'package', 'bill', 'according to', 'pouch', 'thank you', 'hope', ' Good ',' Service ',' ']</v>
      </c>
      <c r="D930" s="3">
        <v>4.0</v>
      </c>
    </row>
    <row r="931" ht="15.75" customHeight="1">
      <c r="A931" s="1">
        <v>994.0</v>
      </c>
      <c r="B931" s="3" t="s">
        <v>911</v>
      </c>
      <c r="C931" s="3" t="str">
        <f>IFERROR(__xludf.DUMMYFUNCTION("GOOGLETRANSLATE(B931,""id"",""en"")"),"['Application', 'Cool', 'Pay', 'Disruption', 'Upgrade', 'Speed', 'Application', 'Myindihome', '']")</f>
        <v>['Application', 'Cool', 'Pay', 'Disruption', 'Upgrade', 'Speed', 'Application', 'Myindihome', '']</v>
      </c>
      <c r="D931" s="3">
        <v>4.0</v>
      </c>
    </row>
    <row r="932" ht="15.75" customHeight="1">
      <c r="A932" s="1">
        <v>995.0</v>
      </c>
      <c r="B932" s="3" t="s">
        <v>912</v>
      </c>
      <c r="C932" s="3" t="str">
        <f>IFERROR(__xludf.DUMMYFUNCTION("GOOGLETRANSLATE(B932,""id"",""en"")"),"['Application', 'Good', 'Maintain', 'Increase', 'In the future', ""]")</f>
        <v>['Application', 'Good', 'Maintain', 'Increase', 'In the future', "]</v>
      </c>
      <c r="D932" s="3">
        <v>5.0</v>
      </c>
    </row>
    <row r="933" ht="15.75" customHeight="1">
      <c r="A933" s="1">
        <v>996.0</v>
      </c>
      <c r="B933" s="3" t="s">
        <v>913</v>
      </c>
      <c r="C933" s="3" t="str">
        <f>IFERROR(__xludf.DUMMYFUNCTION("GOOGLETRANSLATE(B933,""id"",""en"")"),"['PKE', 'APK', 'Indihome', 'Make it easy', 'bother', 'bother', 'go', 'Telkom', 'outlets', 'pay', 'bill']")</f>
        <v>['PKE', 'APK', 'Indihome', 'Make it easy', 'bother', 'bother', 'go', 'Telkom', 'outlets', 'pay', 'bill']</v>
      </c>
      <c r="D933" s="3">
        <v>5.0</v>
      </c>
    </row>
    <row r="934" ht="15.75" customHeight="1">
      <c r="A934" s="1">
        <v>997.0</v>
      </c>
      <c r="B934" s="3" t="s">
        <v>914</v>
      </c>
      <c r="C934" s="3" t="str">
        <f>IFERROR(__xludf.DUMMYFUNCTION("GOOGLETRANSLATE(B934,""id"",""en"")"),"['service', 'signal', 'race', 'slow', 'verification', 'KTP', 'pairs',' skrg ',' yrs', 'lbh', 'managed', 'add', ' pdhl ',' offered ',' center ',' clock ',' week ',' lbh ',' blm ',' via ',' service ',' apk ',' kmrn ',' msh ' , 'process', '']")</f>
        <v>['service', 'signal', 'race', 'slow', 'verification', 'KTP', 'pairs',' skrg ',' yrs', 'lbh', 'managed', 'add', ' pdhl ',' offered ',' center ',' clock ',' week ',' lbh ',' blm ',' via ',' service ',' apk ',' kmrn ',' msh ' , 'process', '']</v>
      </c>
      <c r="D934" s="3">
        <v>1.0</v>
      </c>
    </row>
    <row r="935" ht="15.75" customHeight="1">
      <c r="A935" s="1">
        <v>998.0</v>
      </c>
      <c r="B935" s="3" t="s">
        <v>915</v>
      </c>
      <c r="C935" s="3" t="str">
        <f>IFERROR(__xludf.DUMMYFUNCTION("GOOGLETRANSLATE(B935,""id"",""en"")"),"['professional']")</f>
        <v>['professional']</v>
      </c>
      <c r="D935" s="3">
        <v>1.0</v>
      </c>
    </row>
    <row r="936" ht="15.75" customHeight="1">
      <c r="A936" s="1">
        <v>999.0</v>
      </c>
      <c r="B936" s="3" t="s">
        <v>916</v>
      </c>
      <c r="C936" s="3" t="str">
        <f>IFERROR(__xludf.DUMMYFUNCTION("GOOGLETRANSLATE(B936,""id"",""en"")"),"['thank you', 'the technician', '']")</f>
        <v>['thank you', 'the technician', '']</v>
      </c>
      <c r="D936" s="3">
        <v>5.0</v>
      </c>
    </row>
    <row r="937" ht="15.75" customHeight="1">
      <c r="A937" s="1">
        <v>1000.0</v>
      </c>
      <c r="B937" s="3" t="s">
        <v>917</v>
      </c>
      <c r="C937" s="3" t="str">
        <f>IFERROR(__xludf.DUMMYFUNCTION("GOOGLETRANSLATE(B937,""id"",""en"")"),"['Customer', 'disappointed', 'internet', 'slow', 'disorder', 'bulk', 'reason', 'bills', 'decrease', 'internet']")</f>
        <v>['Customer', 'disappointed', 'internet', 'slow', 'disorder', 'bulk', 'reason', 'bills', 'decrease', 'internet']</v>
      </c>
      <c r="D937" s="3">
        <v>1.0</v>
      </c>
    </row>
    <row r="938" ht="15.75" customHeight="1">
      <c r="A938" s="1">
        <v>1001.0</v>
      </c>
      <c r="B938" s="3" t="s">
        <v>918</v>
      </c>
      <c r="C938" s="3" t="str">
        <f>IFERROR(__xludf.DUMMYFUNCTION("GOOGLETRANSLATE(B938,""id"",""en"")"),"['siip', 'pakek', 'application']")</f>
        <v>['siip', 'pakek', 'application']</v>
      </c>
      <c r="D938" s="3">
        <v>5.0</v>
      </c>
    </row>
    <row r="939" ht="15.75" customHeight="1">
      <c r="A939" s="1">
        <v>1002.0</v>
      </c>
      <c r="B939" s="3" t="s">
        <v>919</v>
      </c>
      <c r="C939" s="3" t="str">
        <f>IFERROR(__xludf.DUMMYFUNCTION("GOOGLETRANSLATE(B939,""id"",""en"")"),"['Disappointing', 'really', 'week', 'blum', 'on', 'internet', 'pay', 'whole', 'nggk', 'reduction', 'disorder']")</f>
        <v>['Disappointing', 'really', 'week', 'blum', 'on', 'internet', 'pay', 'whole', 'nggk', 'reduction', 'disorder']</v>
      </c>
      <c r="D939" s="3">
        <v>1.0</v>
      </c>
    </row>
    <row r="940" ht="15.75" customHeight="1">
      <c r="A940" s="1">
        <v>1003.0</v>
      </c>
      <c r="B940" s="3" t="s">
        <v>920</v>
      </c>
      <c r="C940" s="3" t="str">
        <f>IFERROR(__xludf.DUMMYFUNCTION("GOOGLETRANSLATE(B940,""id"",""en"")"),"['Thank you', 'response', 'complaints', 'hope', 'front']")</f>
        <v>['Thank you', 'response', 'complaints', 'hope', 'front']</v>
      </c>
      <c r="D940" s="3">
        <v>5.0</v>
      </c>
    </row>
    <row r="941" ht="15.75" customHeight="1">
      <c r="A941" s="1">
        <v>1004.0</v>
      </c>
      <c r="B941" s="3" t="s">
        <v>921</v>
      </c>
      <c r="C941" s="3" t="str">
        <f>IFERROR(__xludf.DUMMYFUNCTION("GOOGLETRANSLATE(B941,""id"",""en"")"),"['Lemot', 'bngt']")</f>
        <v>['Lemot', 'bngt']</v>
      </c>
      <c r="D941" s="3">
        <v>1.0</v>
      </c>
    </row>
    <row r="942" ht="15.75" customHeight="1">
      <c r="A942" s="1">
        <v>1006.0</v>
      </c>
      <c r="B942" s="3" t="s">
        <v>922</v>
      </c>
      <c r="C942" s="3" t="str">
        <f>IFERROR(__xludf.DUMMYFUNCTION("GOOGLETRANSLATE(B942,""id"",""en"")"),"['Woii', 'Indihomo', 'WiFi', 'Baukkk', 'Jan', 'Oernahah', 'You're', 'WiFi', 'Infihomo', 'Maenn', 'Game', 'Ngelag', ' Halahhh ',' WiFi ',' Anjeng ',' Ngentod ',' said ',' Indihomo ',' ugly ']")</f>
        <v>['Woii', 'Indihomo', 'WiFi', 'Baukkk', 'Jan', 'Oernahah', 'You're', 'WiFi', 'Infihomo', 'Maenn', 'Game', 'Ngelag', ' Halahhh ',' WiFi ',' Anjeng ',' Ngentod ',' said ',' Indihomo ',' ugly ']</v>
      </c>
      <c r="D942" s="3">
        <v>1.0</v>
      </c>
    </row>
    <row r="943" ht="15.75" customHeight="1">
      <c r="A943" s="1">
        <v>1007.0</v>
      </c>
      <c r="B943" s="3" t="s">
        <v>923</v>
      </c>
      <c r="C943" s="3" t="str">
        <f>IFERROR(__xludf.DUMMYFUNCTION("GOOGLETRANSLATE(B943,""id"",""en"")"),"['Download', 'application', 'fast', 'indihome', 'play', 'application', 'slow', 'sometimes',' sometimes', 'person', 'indihome', 'reason', ' indihome ',' connection ',' good ',' dead ',' lights', 'wifinya', 'smooth', 'morning', 'dawn', 'clock', 'that way', "&amp;"'wifi', 'really' , 'slow', 'smooth', 'morning', 'dawn', 'person', 'smooth', 'night']")</f>
        <v>['Download', 'application', 'fast', 'indihome', 'play', 'application', 'slow', 'sometimes',' sometimes', 'person', 'indihome', 'reason', ' indihome ',' connection ',' good ',' dead ',' lights', 'wifinya', 'smooth', 'morning', 'dawn', 'clock', 'that way', 'wifi', 'really' , 'slow', 'smooth', 'morning', 'dawn', 'person', 'smooth', 'night']</v>
      </c>
      <c r="D943" s="3">
        <v>1.0</v>
      </c>
    </row>
    <row r="944" ht="15.75" customHeight="1">
      <c r="A944" s="1">
        <v>1008.0</v>
      </c>
      <c r="B944" s="3" t="s">
        <v>924</v>
      </c>
      <c r="C944" s="3" t="str">
        <f>IFERROR(__xludf.DUMMYFUNCTION("GOOGLETRANSLATE(B944,""id"",""en"")"),"['Service', 'disappointing', 'Registration', 'Install', 'Max', 'installed', 'contacted', 'Gatau', 'already', 'disappointing', 'what']")</f>
        <v>['Service', 'disappointing', 'Registration', 'Install', 'Max', 'installed', 'contacted', 'Gatau', 'already', 'disappointing', 'what']</v>
      </c>
      <c r="D944" s="3">
        <v>2.0</v>
      </c>
    </row>
    <row r="945" ht="15.75" customHeight="1">
      <c r="A945" s="1">
        <v>1010.0</v>
      </c>
      <c r="B945" s="3" t="s">
        <v>925</v>
      </c>
      <c r="C945" s="3" t="str">
        <f>IFERROR(__xludf.DUMMYFUNCTION("GOOGLETRANSLATE(B945,""id"",""en"")"),"['', 'Login', 'APK', 'Response']")</f>
        <v>['', 'Login', 'APK', 'Response']</v>
      </c>
      <c r="D945" s="3">
        <v>1.0</v>
      </c>
    </row>
    <row r="946" ht="15.75" customHeight="1">
      <c r="A946" s="1">
        <v>1011.0</v>
      </c>
      <c r="B946" s="3" t="s">
        <v>926</v>
      </c>
      <c r="C946" s="3" t="str">
        <f>IFERROR(__xludf.DUMMYFUNCTION("GOOGLETRANSLATE(B946,""id"",""en"")"),"['', 'Doang', 'Dragus', 'Quality', 'Kecapatan', 'Internet', 'Disruption', 'Basic', 'Capitalist', '']")</f>
        <v>['', 'Doang', 'Dragus', 'Quality', 'Kecapatan', 'Internet', 'Disruption', 'Basic', 'Capitalist', '']</v>
      </c>
      <c r="D946" s="3">
        <v>1.0</v>
      </c>
    </row>
    <row r="947" ht="15.75" customHeight="1">
      <c r="A947" s="1">
        <v>1012.0</v>
      </c>
      <c r="B947" s="3" t="s">
        <v>927</v>
      </c>
      <c r="C947" s="3" t="str">
        <f>IFERROR(__xludf.DUMMYFUNCTION("GOOGLETRANSLATE(B947,""id"",""en"")"),"['goood']")</f>
        <v>['goood']</v>
      </c>
      <c r="D947" s="3">
        <v>5.0</v>
      </c>
    </row>
    <row r="948" ht="15.75" customHeight="1">
      <c r="A948" s="1">
        <v>1013.0</v>
      </c>
      <c r="B948" s="3" t="s">
        <v>928</v>
      </c>
      <c r="C948" s="3" t="str">
        <f>IFERROR(__xludf.DUMMYFUNCTION("GOOGLETRANSLATE(B948,""id"",""en"")"),"['Najiss', 'ugly', 'kaga', 'besre', 'apus', 'ajaaa', 'apikasi', 'pantes', 'rating', 'jekek', 'idiiih', ""]")</f>
        <v>['Najiss', 'ugly', 'kaga', 'besre', 'apus', 'ajaaa', 'apikasi', 'pantes', 'rating', 'jekek', 'idiiih', "]</v>
      </c>
      <c r="D948" s="3">
        <v>1.0</v>
      </c>
    </row>
    <row r="949" ht="15.75" customHeight="1">
      <c r="A949" s="1">
        <v>1014.0</v>
      </c>
      <c r="B949" s="3" t="s">
        <v>929</v>
      </c>
      <c r="C949" s="3" t="str">
        <f>IFERROR(__xludf.DUMMYFUNCTION("GOOGLETRANSLATE(B949,""id"",""en"")"),"['Network', 'Good', 'Sometimes', 'Rain', 'Disturbed', 'Network', '']")</f>
        <v>['Network', 'Good', 'Sometimes', 'Rain', 'Disturbed', 'Network', '']</v>
      </c>
      <c r="D949" s="3">
        <v>5.0</v>
      </c>
    </row>
    <row r="950" ht="15.75" customHeight="1">
      <c r="A950" s="1">
        <v>1015.0</v>
      </c>
      <c r="B950" s="3" t="s">
        <v>930</v>
      </c>
      <c r="C950" s="3" t="str">
        <f>IFERROR(__xludf.DUMMYFUNCTION("GOOGLETRANSLATE(B950,""id"",""en"")"),"['failed', 'login', 'bgmn', '']")</f>
        <v>['failed', 'login', 'bgmn', '']</v>
      </c>
      <c r="D950" s="3">
        <v>1.0</v>
      </c>
    </row>
    <row r="951" ht="15.75" customHeight="1">
      <c r="A951" s="1">
        <v>1016.0</v>
      </c>
      <c r="B951" s="3" t="s">
        <v>931</v>
      </c>
      <c r="C951" s="3" t="str">
        <f>IFERROR(__xludf.DUMMYFUNCTION("GOOGLETRANSLATE(B951,""id"",""en"")"),"['Please', 'DIIPLITIED', 'MORE', 'Complaints',' Chat ',' Telephone ',' get ',' Costs', 'Credit', 'Sometimes',' cs', 'ngadu', ' complicated ',' buy ',' pulse ',' phone ',' doang ']")</f>
        <v>['Please', 'DIIPLITIED', 'MORE', 'Complaints',' Chat ',' Telephone ',' get ',' Costs', 'Credit', 'Sometimes',' cs', 'ngadu', ' complicated ',' buy ',' pulse ',' phone ',' doang ']</v>
      </c>
      <c r="D951" s="3">
        <v>1.0</v>
      </c>
    </row>
    <row r="952" ht="15.75" customHeight="1">
      <c r="A952" s="1">
        <v>1017.0</v>
      </c>
      <c r="B952" s="3" t="s">
        <v>932</v>
      </c>
      <c r="C952" s="3" t="str">
        <f>IFERROR(__xludf.DUMMYFUNCTION("GOOGLETRANSLATE(B952,""id"",""en"")"),"['already', 'enter', 'HRI', 'INDIHOME', 'Damaged', 'Diem', 'Bae']")</f>
        <v>['already', 'enter', 'HRI', 'INDIHOME', 'Damaged', 'Diem', 'Bae']</v>
      </c>
      <c r="D952" s="3">
        <v>1.0</v>
      </c>
    </row>
    <row r="953" ht="15.75" customHeight="1">
      <c r="A953" s="1">
        <v>1018.0</v>
      </c>
      <c r="B953" s="3" t="s">
        <v>933</v>
      </c>
      <c r="C953" s="3" t="str">
        <f>IFERROR(__xludf.DUMMYFUNCTION("GOOGLETRANSLATE(B953,""id"",""en"")"),"['no']")</f>
        <v>['no']</v>
      </c>
      <c r="D953" s="3">
        <v>1.0</v>
      </c>
    </row>
    <row r="954" ht="15.75" customHeight="1">
      <c r="A954" s="1">
        <v>1019.0</v>
      </c>
      <c r="B954" s="3" t="s">
        <v>934</v>
      </c>
      <c r="C954" s="3" t="str">
        <f>IFERROR(__xludf.DUMMYFUNCTION("GOOGLETRANSLATE(B954,""id"",""en"")"),"['', 'good']")</f>
        <v>['', 'good']</v>
      </c>
      <c r="D954" s="3">
        <v>5.0</v>
      </c>
    </row>
    <row r="955" ht="15.75" customHeight="1">
      <c r="A955" s="1">
        <v>1020.0</v>
      </c>
      <c r="B955" s="3" t="s">
        <v>935</v>
      </c>
      <c r="C955" s="3" t="str">
        <f>IFERROR(__xludf.DUMMYFUNCTION("GOOGLETRANSLATE(B955,""id"",""en"")"),"['', 'DRMH', 'network', 'loss',' report ',' times', 'technician', 'fix', 'disappointed', 'indihome', 'sosmed', 'indihome', 'slow ',' response ',' understand ',' gmn ']")</f>
        <v>['', 'DRMH', 'network', 'loss',' report ',' times', 'technician', 'fix', 'disappointed', 'indihome', 'sosmed', 'indihome', 'slow ',' response ',' understand ',' gmn ']</v>
      </c>
      <c r="D955" s="3">
        <v>1.0</v>
      </c>
    </row>
    <row r="956" ht="15.75" customHeight="1">
      <c r="A956" s="1">
        <v>1022.0</v>
      </c>
      <c r="B956" s="3" t="s">
        <v>936</v>
      </c>
      <c r="C956" s="3" t="str">
        <f>IFERROR(__xludf.DUMMYFUNCTION("GOOGLETRANSLATE(B956,""id"",""en"")"),"['Tide', 'good', 'really', 'kenceng', 'here', 'ugly', 'looks',' disorder ',' Friday ',' until ',' now ',' finished ',' STB ',' Connect ',' ']")</f>
        <v>['Tide', 'good', 'really', 'kenceng', 'here', 'ugly', 'looks',' disorder ',' Friday ',' until ',' now ',' finished ',' STB ',' Connect ',' ']</v>
      </c>
      <c r="D956" s="3">
        <v>1.0</v>
      </c>
    </row>
    <row r="957" ht="15.75" customHeight="1">
      <c r="A957" s="1">
        <v>1023.0</v>
      </c>
      <c r="B957" s="3" t="s">
        <v>937</v>
      </c>
      <c r="C957" s="3" t="str">
        <f>IFERROR(__xludf.DUMMYFUNCTION("GOOGLETRANSLATE(B957,""id"",""en"")"),"['Want', 'gave', 'star', 'Bener', 'Gasuka', 'Indihome', 'asw']")</f>
        <v>['Want', 'gave', 'star', 'Bener', 'Gasuka', 'Indihome', 'asw']</v>
      </c>
      <c r="D957" s="3">
        <v>3.0</v>
      </c>
    </row>
    <row r="958" ht="15.75" customHeight="1">
      <c r="A958" s="1">
        <v>1024.0</v>
      </c>
      <c r="B958" s="3" t="s">
        <v>938</v>
      </c>
      <c r="C958" s="3" t="str">
        <f>IFERROR(__xludf.DUMMYFUNCTION("GOOGLETRANSLATE(B958,""id"",""en"")"),"['facilitating', 'bill', '']")</f>
        <v>['facilitating', 'bill', '']</v>
      </c>
      <c r="D958" s="3">
        <v>5.0</v>
      </c>
    </row>
    <row r="959" ht="15.75" customHeight="1">
      <c r="A959" s="1">
        <v>1025.0</v>
      </c>
      <c r="B959" s="3" t="s">
        <v>939</v>
      </c>
      <c r="C959" s="3" t="str">
        <f>IFERROR(__xludf.DUMMYFUNCTION("GOOGLETRANSLATE(B959,""id"",""en"")"),"['Sis', 'Please', 'Help', 'How', 'Install', 'WiFi', 'Idhome', 'Money']")</f>
        <v>['Sis', 'Please', 'Help', 'How', 'Install', 'WiFi', 'Idhome', 'Money']</v>
      </c>
      <c r="D959" s="3">
        <v>5.0</v>
      </c>
    </row>
    <row r="960" ht="15.75" customHeight="1">
      <c r="A960" s="1">
        <v>1026.0</v>
      </c>
      <c r="B960" s="3" t="s">
        <v>940</v>
      </c>
      <c r="C960" s="3" t="str">
        <f>IFERROR(__xludf.DUMMYFUNCTION("GOOGLETRANSLATE(B960,""id"",""en"")"),"['Thank you', 'Service']")</f>
        <v>['Thank you', 'Service']</v>
      </c>
      <c r="D960" s="3">
        <v>5.0</v>
      </c>
    </row>
    <row r="961" ht="15.75" customHeight="1">
      <c r="A961" s="1">
        <v>1027.0</v>
      </c>
      <c r="B961" s="3" t="s">
        <v>5</v>
      </c>
      <c r="C961" s="3" t="str">
        <f>IFERROR(__xludf.DUMMYFUNCTION("GOOGLETRANSLATE(B961,""id"",""en"")"),"['', '']")</f>
        <v>['', '']</v>
      </c>
      <c r="D961" s="3">
        <v>5.0</v>
      </c>
    </row>
    <row r="962" ht="15.75" customHeight="1">
      <c r="A962" s="1">
        <v>1028.0</v>
      </c>
      <c r="B962" s="3" t="s">
        <v>941</v>
      </c>
      <c r="C962" s="3" t="str">
        <f>IFERROR(__xludf.DUMMYFUNCTION("GOOGLETRANSLATE(B962,""id"",""en"")"),"['Anyway', 'Recomended', 'Deh', 'Hopefully', 'In the future', 'Top', 'discount', ""]")</f>
        <v>['Anyway', 'Recomended', 'Deh', 'Hopefully', 'In the future', 'Top', 'discount', "]</v>
      </c>
      <c r="D962" s="3">
        <v>5.0</v>
      </c>
    </row>
    <row r="963" ht="15.75" customHeight="1">
      <c r="A963" s="1">
        <v>1029.0</v>
      </c>
      <c r="B963" s="3" t="s">
        <v>942</v>
      </c>
      <c r="C963" s="3" t="str">
        <f>IFERROR(__xludf.DUMMYFUNCTION("GOOGLETRANSLATE(B963,""id"",""en"")"),"['good luck', '']")</f>
        <v>['good luck', '']</v>
      </c>
      <c r="D963" s="3">
        <v>5.0</v>
      </c>
    </row>
    <row r="964" ht="15.75" customHeight="1">
      <c r="A964" s="1">
        <v>1030.0</v>
      </c>
      <c r="B964" s="3" t="s">
        <v>943</v>
      </c>
      <c r="C964" s="3" t="str">
        <f>IFERROR(__xludf.DUMMYFUNCTION("GOOGLETRANSLATE(B964,""id"",""en"")"),"['Help', 'pandemic', 'can', 'entertainment', 'super', 'exciting', 'bufering', 'child', 'can', 'learn', 'relax', 'Thanks',' Indiehome ',' advanced ',' turning on ',' step ',' struggle ',' nation ',' Indonesia ',' era ',' digital ']")</f>
        <v>['Help', 'pandemic', 'can', 'entertainment', 'super', 'exciting', 'bufering', 'child', 'can', 'learn', 'relax', 'Thanks',' Indiehome ',' advanced ',' turning on ',' step ',' struggle ',' nation ',' Indonesia ',' era ',' digital ']</v>
      </c>
      <c r="D964" s="3">
        <v>5.0</v>
      </c>
    </row>
    <row r="965" ht="15.75" customHeight="1">
      <c r="A965" s="1">
        <v>1031.0</v>
      </c>
      <c r="B965" s="3" t="s">
        <v>944</v>
      </c>
      <c r="C965" s="3" t="str">
        <f>IFERROR(__xludf.DUMMYFUNCTION("GOOGLETRANSLATE(B965,""id"",""en"")"),"['Please', 'Application', 'Process', '']")</f>
        <v>['Please', 'Application', 'Process', '']</v>
      </c>
      <c r="D965" s="3">
        <v>5.0</v>
      </c>
    </row>
    <row r="966" ht="15.75" customHeight="1">
      <c r="A966" s="1">
        <v>1032.0</v>
      </c>
      <c r="B966" s="3" t="s">
        <v>945</v>
      </c>
      <c r="C966" s="3" t="str">
        <f>IFERROR(__xludf.DUMMYFUNCTION("GOOGLETRANSLATE(B966,""id"",""en"")"),"['use', 'Indihome', 'materialized', 'fast', 'satisfying', 'siiip', '']")</f>
        <v>['use', 'Indihome', 'materialized', 'fast', 'satisfying', 'siiip', '']</v>
      </c>
      <c r="D966" s="3">
        <v>5.0</v>
      </c>
    </row>
    <row r="967" ht="15.75" customHeight="1">
      <c r="A967" s="1">
        <v>1033.0</v>
      </c>
      <c r="B967" s="3" t="s">
        <v>946</v>
      </c>
      <c r="C967" s="3" t="str">
        <f>IFERROR(__xludf.DUMMYFUNCTION("GOOGLETRANSLATE(B967,""id"",""en"")"),"['application', 'need', 'really', 'see', 'date', 'pay', 'indihome', 'customer']")</f>
        <v>['application', 'need', 'really', 'see', 'date', 'pay', 'indihome', 'customer']</v>
      </c>
      <c r="D967" s="3">
        <v>5.0</v>
      </c>
    </row>
    <row r="968" ht="15.75" customHeight="1">
      <c r="A968" s="1">
        <v>1034.0</v>
      </c>
      <c r="B968" s="3" t="s">
        <v>947</v>
      </c>
      <c r="C968" s="3" t="str">
        <f>IFERROR(__xludf.DUMMYFUNCTION("GOOGLETRANSLATE(B968,""id"",""en"")"),"['Signyalll', 'smooth', 'Alhamdulillah']")</f>
        <v>['Signyalll', 'smooth', 'Alhamdulillah']</v>
      </c>
      <c r="D968" s="3">
        <v>5.0</v>
      </c>
    </row>
    <row r="969" ht="15.75" customHeight="1">
      <c r="A969" s="1">
        <v>1035.0</v>
      </c>
      <c r="B969" s="3" t="s">
        <v>948</v>
      </c>
      <c r="C969" s="3" t="str">
        <f>IFERROR(__xludf.DUMMYFUNCTION("GOOGLETRANSLATE(B969,""id"",""en"")"),"['Application', 'Worth', 'Use']")</f>
        <v>['Application', 'Worth', 'Use']</v>
      </c>
      <c r="D969" s="3">
        <v>1.0</v>
      </c>
    </row>
    <row r="970" ht="15.75" customHeight="1">
      <c r="A970" s="1">
        <v>1036.0</v>
      </c>
      <c r="B970" s="3" t="s">
        <v>949</v>
      </c>
      <c r="C970" s="3" t="str">
        <f>IFERROR(__xludf.DUMMYFUNCTION("GOOGLETRANSLATE(B970,""id"",""en"")"),"['Good', 'Service', 'Hope', 'Enhanced', '']")</f>
        <v>['Good', 'Service', 'Hope', 'Enhanced', '']</v>
      </c>
      <c r="D970" s="3">
        <v>5.0</v>
      </c>
    </row>
    <row r="971" ht="15.75" customHeight="1">
      <c r="A971" s="1">
        <v>1038.0</v>
      </c>
      <c r="B971" s="3" t="s">
        <v>950</v>
      </c>
      <c r="C971" s="3" t="str">
        <f>IFERROR(__xludf.DUMMYFUNCTION("GOOGLETRANSLATE(B971,""id"",""en"")"),"['The application', 'already', 'good', 'bug', 'laging', 'quota', 'used', 'sometimes',' detected ',' check ',' good ',' easy ',' Hopefully ',' Forward ',' Progression ',' Application ']")</f>
        <v>['The application', 'already', 'good', 'bug', 'laging', 'quota', 'used', 'sometimes',' detected ',' check ',' good ',' easy ',' Hopefully ',' Forward ',' Progression ',' Application ']</v>
      </c>
      <c r="D971" s="3">
        <v>5.0</v>
      </c>
    </row>
    <row r="972" ht="15.75" customHeight="1">
      <c r="A972" s="1">
        <v>1039.0</v>
      </c>
      <c r="B972" s="3" t="s">
        <v>951</v>
      </c>
      <c r="C972" s="3" t="str">
        <f>IFERROR(__xludf.DUMMYFUNCTION("GOOGLETRANSLATE(B972,""id"",""en"")"),"['Application', 'Useful', 'Very', 'Pay', 'Bill', 'Buy', 'Add', 'Upgrade', 'Speed', 'Plaza', 'Telkom', 'Mantap', ' the main thing is']")</f>
        <v>['Application', 'Useful', 'Very', 'Pay', 'Bill', 'Buy', 'Add', 'Upgrade', 'Speed', 'Plaza', 'Telkom', 'Mantap', ' the main thing is']</v>
      </c>
      <c r="D972" s="3">
        <v>5.0</v>
      </c>
    </row>
    <row r="973" ht="15.75" customHeight="1">
      <c r="A973" s="1">
        <v>1040.0</v>
      </c>
      <c r="B973" s="3" t="s">
        <v>952</v>
      </c>
      <c r="C973" s="3" t="str">
        <f>IFERROR(__xludf.DUMMYFUNCTION("GOOGLETRANSLATE(B973,""id"",""en"")"),"['Severe', 'connection', 'bad', 'migration', 'package', 'cheap', 'promo', 'good', 'subscription', 'monthly', 'cheap', 'customer', ' migration ',' package ',' keep ',' feeling ',' customer ',' policy ',' idiot ']")</f>
        <v>['Severe', 'connection', 'bad', 'migration', 'package', 'cheap', 'promo', 'good', 'subscription', 'monthly', 'cheap', 'customer', ' migration ',' package ',' keep ',' feeling ',' customer ',' policy ',' idiot ']</v>
      </c>
      <c r="D973" s="3">
        <v>1.0</v>
      </c>
    </row>
    <row r="974" ht="15.75" customHeight="1">
      <c r="A974" s="1">
        <v>1041.0</v>
      </c>
      <c r="B974" s="3" t="s">
        <v>953</v>
      </c>
      <c r="C974" s="3" t="str">
        <f>IFERROR(__xludf.DUMMYFUNCTION("GOOGLETRANSLATE(B974,""id"",""en"")"),"['application', 'good']")</f>
        <v>['application', 'good']</v>
      </c>
      <c r="D974" s="3">
        <v>5.0</v>
      </c>
    </row>
    <row r="975" ht="15.75" customHeight="1">
      <c r="A975" s="1">
        <v>1042.0</v>
      </c>
      <c r="B975" s="3" t="s">
        <v>954</v>
      </c>
      <c r="C975" s="3" t="str">
        <f>IFERROR(__xludf.DUMMYFUNCTION("GOOGLETRANSLATE(B975,""id"",""en"")"),"['Network', 'breakup', 'report', 'slow', 'app', 'Please', 'repaired', 'Tel', 'App', 'Clain']")</f>
        <v>['Network', 'breakup', 'report', 'slow', 'app', 'Please', 'repaired', 'Tel', 'App', 'Clain']</v>
      </c>
      <c r="D975" s="3">
        <v>3.0</v>
      </c>
    </row>
    <row r="976" ht="15.75" customHeight="1">
      <c r="A976" s="1">
        <v>1043.0</v>
      </c>
      <c r="B976" s="3" t="s">
        <v>955</v>
      </c>
      <c r="C976" s="3" t="str">
        <f>IFERROR(__xludf.DUMMYFUNCTION("GOOGLETRANSLATE(B976,""id"",""en"")"),"['slow', 'disorder']")</f>
        <v>['slow', 'disorder']</v>
      </c>
      <c r="D976" s="3">
        <v>4.0</v>
      </c>
    </row>
    <row r="977" ht="15.75" customHeight="1">
      <c r="A977" s="1">
        <v>1044.0</v>
      </c>
      <c r="B977" s="3" t="s">
        <v>956</v>
      </c>
      <c r="C977" s="3" t="str">
        <f>IFERROR(__xludf.DUMMYFUNCTION("GOOGLETRANSLATE(B977,""id"",""en"")"),"['admin', 'smell', 'pay', 'bill', 'card', 'please', 'infokan', ""]")</f>
        <v>['admin', 'smell', 'pay', 'bill', 'card', 'please', 'infokan', "]</v>
      </c>
      <c r="D977" s="3">
        <v>2.0</v>
      </c>
    </row>
    <row r="978" ht="15.75" customHeight="1">
      <c r="A978" s="1">
        <v>1045.0</v>
      </c>
      <c r="B978" s="3" t="s">
        <v>5</v>
      </c>
      <c r="C978" s="3" t="str">
        <f>IFERROR(__xludf.DUMMYFUNCTION("GOOGLETRANSLATE(B978,""id"",""en"")"),"['', '']")</f>
        <v>['', '']</v>
      </c>
      <c r="D978" s="3">
        <v>5.0</v>
      </c>
    </row>
    <row r="979" ht="15.75" customHeight="1">
      <c r="A979" s="1">
        <v>1047.0</v>
      </c>
      <c r="B979" s="3" t="s">
        <v>957</v>
      </c>
      <c r="C979" s="3" t="str">
        <f>IFERROR(__xludf.DUMMYFUNCTION("GOOGLETRANSLATE(B979,""id"",""en"")"),"['Mantab', 'skrg', 'response', 'Not bad', 'trimakasih', 'correction', 'network', 'stable', '']")</f>
        <v>['Mantab', 'skrg', 'response', 'Not bad', 'trimakasih', 'correction', 'network', 'stable', '']</v>
      </c>
      <c r="D979" s="3">
        <v>5.0</v>
      </c>
    </row>
    <row r="980" ht="15.75" customHeight="1">
      <c r="A980" s="1">
        <v>1048.0</v>
      </c>
      <c r="B980" s="3" t="s">
        <v>958</v>
      </c>
      <c r="C980" s="3" t="str">
        <f>IFERROR(__xludf.DUMMYFUNCTION("GOOGLETRANSLATE(B980,""id"",""en"")"),"['Login', 'already', 'enter', 'email', 'appears', 'invalid', 'format', '']")</f>
        <v>['Login', 'already', 'enter', 'email', 'appears', 'invalid', 'format', '']</v>
      </c>
      <c r="D980" s="3">
        <v>3.0</v>
      </c>
    </row>
    <row r="981" ht="15.75" customHeight="1">
      <c r="A981" s="1">
        <v>1049.0</v>
      </c>
      <c r="B981" s="3" t="s">
        <v>959</v>
      </c>
      <c r="C981" s="3" t="str">
        <f>IFERROR(__xludf.DUMMYFUNCTION("GOOGLETRANSLATE(B981,""id"",""en"")"),"['application', 'Lola', 'really', 'severe', 'application', 'perfect', 'already', 'use', 'haduhh']")</f>
        <v>['application', 'Lola', 'really', 'severe', 'application', 'perfect', 'already', 'use', 'haduhh']</v>
      </c>
      <c r="D981" s="3">
        <v>1.0</v>
      </c>
    </row>
    <row r="982" ht="15.75" customHeight="1">
      <c r="A982" s="1">
        <v>1050.0</v>
      </c>
      <c r="B982" s="3" t="s">
        <v>960</v>
      </c>
      <c r="C982" s="3" t="str">
        <f>IFERROR(__xludf.DUMMYFUNCTION("GOOGLETRANSLATE(B982,""id"",""en"")"),"['wifi', 'ngellag', 'bah', 'mending', 'use', 'indihome', 'use', 'nyesel', 'use', 'indihome', 'ngelag', 'slow', ' ']")</f>
        <v>['wifi', 'ngellag', 'bah', 'mending', 'use', 'indihome', 'use', 'nyesel', 'use', 'indihome', 'ngelag', 'slow', ' ']</v>
      </c>
      <c r="D982" s="3">
        <v>1.0</v>
      </c>
    </row>
    <row r="983" ht="15.75" customHeight="1">
      <c r="A983" s="1">
        <v>1051.0</v>
      </c>
      <c r="B983" s="3" t="s">
        <v>961</v>
      </c>
      <c r="C983" s="3" t="str">
        <f>IFERROR(__xludf.DUMMYFUNCTION("GOOGLETRANSLATE(B983,""id"",""en"")"),"['The application', 'heavy', 'loading', 'please', 'light', '']")</f>
        <v>['The application', 'heavy', 'loading', 'please', 'light', '']</v>
      </c>
      <c r="D983" s="3">
        <v>1.0</v>
      </c>
    </row>
    <row r="984" ht="15.75" customHeight="1">
      <c r="A984" s="1">
        <v>1052.0</v>
      </c>
      <c r="B984" s="3" t="s">
        <v>962</v>
      </c>
      <c r="C984" s="3" t="str">
        <f>IFERROR(__xludf.DUMMYFUNCTION("GOOGLETRANSLATE(B984,""id"",""en"")"),"['Turn', 'Error', 'Sales', 'Phone', 'Lift', 'Constraints', 'Help', 'Install', 'Spirit']")</f>
        <v>['Turn', 'Error', 'Sales', 'Phone', 'Lift', 'Constraints', 'Help', 'Install', 'Spirit']</v>
      </c>
      <c r="D984" s="3">
        <v>1.0</v>
      </c>
    </row>
    <row r="985" ht="15.75" customHeight="1">
      <c r="A985" s="1">
        <v>1053.0</v>
      </c>
      <c r="B985" s="3" t="s">
        <v>963</v>
      </c>
      <c r="C985" s="3" t="str">
        <f>IFERROR(__xludf.DUMMYFUNCTION("GOOGLETRANSLATE(B985,""id"",""en"")"),"['amplication', 'times', 'enter', 'Mintain', 'account']")</f>
        <v>['amplication', 'times', 'enter', 'Mintain', 'account']</v>
      </c>
      <c r="D985" s="3">
        <v>2.0</v>
      </c>
    </row>
    <row r="986" ht="15.75" customHeight="1">
      <c r="A986" s="1">
        <v>1054.0</v>
      </c>
      <c r="B986" s="3" t="s">
        <v>964</v>
      </c>
      <c r="C986" s="3" t="str">
        <f>IFERROR(__xludf.DUMMYFUNCTION("GOOGLETRANSLATE(B986,""id"",""en"")"),"['Application', 'Severe', 'Service', 'Changed', 'Indihome', '']")</f>
        <v>['Application', 'Severe', 'Service', 'Changed', 'Indihome', '']</v>
      </c>
      <c r="D986" s="3">
        <v>1.0</v>
      </c>
    </row>
    <row r="987" ht="15.75" customHeight="1">
      <c r="A987" s="1">
        <v>1055.0</v>
      </c>
      <c r="B987" s="3" t="s">
        <v>965</v>
      </c>
      <c r="C987" s="3" t="str">
        <f>IFERROR(__xludf.DUMMYFUNCTION("GOOGLETRANSLATE(B987,""id"",""en"")"),"['a month', 'development', 'service', 'finished', 'Proficial', '']")</f>
        <v>['a month', 'development', 'service', 'finished', 'Proficial', '']</v>
      </c>
      <c r="D987" s="3">
        <v>1.0</v>
      </c>
    </row>
    <row r="988" ht="15.75" customHeight="1">
      <c r="A988" s="1">
        <v>1057.0</v>
      </c>
      <c r="B988" s="3" t="s">
        <v>966</v>
      </c>
      <c r="C988" s="3" t="str">
        <f>IFERROR(__xludf.DUMMYFUNCTION("GOOGLETRANSLATE(B988,""id"",""en"")"),"['Good', 'Please', 'Enhanced', 'Service', 'The Application', '']")</f>
        <v>['Good', 'Please', 'Enhanced', 'Service', 'The Application', '']</v>
      </c>
      <c r="D988" s="3">
        <v>5.0</v>
      </c>
    </row>
    <row r="989" ht="15.75" customHeight="1">
      <c r="A989" s="1">
        <v>1058.0</v>
      </c>
      <c r="B989" s="3" t="s">
        <v>967</v>
      </c>
      <c r="C989" s="3" t="str">
        <f>IFERROR(__xludf.DUMMYFUNCTION("GOOGLETRANSLATE(B989,""id"",""en"")"),"['love', 'star', 'like', 'inditod', 'like', 'ngeleg', 'play', 'Efef', 'Yutub', 'Thanks',' Indihome ',' Feel ',' lag ',' steady ',' thanks', ""]")</f>
        <v>['love', 'star', 'like', 'inditod', 'like', 'ngeleg', 'play', 'Efef', 'Yutub', 'Thanks',' Indihome ',' Feel ',' lag ',' steady ',' thanks', "]</v>
      </c>
      <c r="D989" s="3">
        <v>1.0</v>
      </c>
    </row>
    <row r="990" ht="15.75" customHeight="1">
      <c r="A990" s="1">
        <v>1059.0</v>
      </c>
      <c r="B990" s="3" t="s">
        <v>968</v>
      </c>
      <c r="C990" s="3" t="str">
        <f>IFERROR(__xludf.DUMMYFUNCTION("GOOGLETRANSLATE(B990,""id"",""en"")"),"['Update', 'Point', 'Lost', 'Severe', 'Min']")</f>
        <v>['Update', 'Point', 'Lost', 'Severe', 'Min']</v>
      </c>
      <c r="D990" s="3">
        <v>1.0</v>
      </c>
    </row>
    <row r="991" ht="15.75" customHeight="1">
      <c r="A991" s="1">
        <v>1060.0</v>
      </c>
      <c r="B991" s="3" t="s">
        <v>969</v>
      </c>
      <c r="C991" s="3" t="str">
        <f>IFERROR(__xludf.DUMMYFUNCTION("GOOGLETRANSLATE(B991,""id"",""en"")"),"['company', 'monopoly', 'jerk', 'century', 'site', 'quora', 'developer', 'programing', 'deliberate', 'diluted', 'throttling', 'server', ' Connect ',' Singapore ',' Sudden ',' USA ',' Singapore ',' surprised ',' stability ',' network ',' ugly ',' voiced ',"&amp;"' lazy ',' repaired ',' Think "" , 'Investor', 'Lord', 'use', 'Provider', 'invites', 'people', 'stay away', 'products', 'Telkom', 'Indonesia', ""]")</f>
        <v>['company', 'monopoly', 'jerk', 'century', 'site', 'quora', 'developer', 'programing', 'deliberate', 'diluted', 'throttling', 'server', ' Connect ',' Singapore ',' Sudden ',' USA ',' Singapore ',' surprised ',' stability ',' network ',' ugly ',' voiced ',' lazy ',' repaired ',' Think " , 'Investor', 'Lord', 'use', 'Provider', 'invites', 'people', 'stay away', 'products', 'Telkom', 'Indonesia', "]</v>
      </c>
      <c r="D991" s="3">
        <v>1.0</v>
      </c>
    </row>
    <row r="992" ht="15.75" customHeight="1">
      <c r="A992" s="1">
        <v>1061.0</v>
      </c>
      <c r="B992" s="3" t="s">
        <v>970</v>
      </c>
      <c r="C992" s="3" t="str">
        <f>IFERROR(__xludf.DUMMYFUNCTION("GOOGLETRANSLATE(B992,""id"",""en"")"),"['Stable', 'The network', 'Dropp', 'continued', 'Sometimes', 'Internet', 'Dead', 'Hadehhh']")</f>
        <v>['Stable', 'The network', 'Dropp', 'continued', 'Sometimes', 'Internet', 'Dead', 'Hadehhh']</v>
      </c>
      <c r="D992" s="3">
        <v>1.0</v>
      </c>
    </row>
    <row r="993" ht="15.75" customHeight="1">
      <c r="A993" s="1">
        <v>1062.0</v>
      </c>
      <c r="B993" s="3" t="s">
        <v>971</v>
      </c>
      <c r="C993" s="3" t="str">
        <f>IFERROR(__xludf.DUMMYFUNCTION("GOOGLETRANSLATE(B993,""id"",""en"")"),"['Please', 'Sorry', 'Indihome', 'Star', 'Open', 'APK', 'Loading', 'Cover', 'Indihome', 'Appears',' Please ',' repaired ',' Limit ',' usage ',' Indihome ',' THx ']")</f>
        <v>['Please', 'Sorry', 'Indihome', 'Star', 'Open', 'APK', 'Loading', 'Cover', 'Indihome', 'Appears',' Please ',' repaired ',' Limit ',' usage ',' Indihome ',' THx ']</v>
      </c>
      <c r="D993" s="3">
        <v>1.0</v>
      </c>
    </row>
    <row r="994" ht="15.75" customHeight="1">
      <c r="A994" s="1">
        <v>1063.0</v>
      </c>
      <c r="B994" s="3" t="s">
        <v>972</v>
      </c>
      <c r="C994" s="3" t="str">
        <f>IFERROR(__xludf.DUMMYFUNCTION("GOOGLETRANSLATE(B994,""id"",""en"")"),"['Informative']")</f>
        <v>['Informative']</v>
      </c>
      <c r="D994" s="3">
        <v>5.0</v>
      </c>
    </row>
    <row r="995" ht="15.75" customHeight="1">
      <c r="A995" s="1">
        <v>1064.0</v>
      </c>
      <c r="B995" s="3" t="s">
        <v>973</v>
      </c>
      <c r="C995" s="3" t="str">
        <f>IFERROR(__xludf.DUMMYFUNCTION("GOOGLETRANSLATE(B995,""id"",""en"")"),"['Try', 'Learning', 'PLN', 'Serving', 'Customer', 'Clock', 'BRPA', 'Report', 'Damage', 'Direct', 'Followed', 'Manja', ' BUMN ',' ']")</f>
        <v>['Try', 'Learning', 'PLN', 'Serving', 'Customer', 'Clock', 'BRPA', 'Report', 'Damage', 'Direct', 'Followed', 'Manja', ' BUMN ',' ']</v>
      </c>
      <c r="D995" s="3">
        <v>1.0</v>
      </c>
    </row>
    <row r="996" ht="15.75" customHeight="1">
      <c r="A996" s="1">
        <v>1065.0</v>
      </c>
      <c r="B996" s="3" t="s">
        <v>974</v>
      </c>
      <c r="C996" s="3" t="str">
        <f>IFERROR(__xludf.DUMMYFUNCTION("GOOGLETRANSLATE(B996,""id"",""en"")"),"['Points', 'missing', '']")</f>
        <v>['Points', 'missing', '']</v>
      </c>
      <c r="D996" s="3">
        <v>1.0</v>
      </c>
    </row>
    <row r="997" ht="15.75" customHeight="1">
      <c r="A997" s="1">
        <v>1066.0</v>
      </c>
      <c r="B997" s="3" t="s">
        <v>975</v>
      </c>
      <c r="C997" s="3" t="str">
        <f>IFERROR(__xludf.DUMMYFUNCTION("GOOGLETRANSLATE(B997,""id"",""en"")"),"['run out', 'trouble', 'yesterday', 'date', 'until', 'September', 'sekrang', 'get', 'compensation', 'twitter', 'get', 'upgrade', ' Speed ​​',' free ',' no ',' please ',' telkom ',' treatment ',' customer ',' fair ',' btw ',' app ',' myindihome ',' slow ',"&amp;"' really ' , 'Use', 'wifi', 'open', 'apps', 'please', 'fix', '']")</f>
        <v>['run out', 'trouble', 'yesterday', 'date', 'until', 'September', 'sekrang', 'get', 'compensation', 'twitter', 'get', 'upgrade', ' Speed ​​',' free ',' no ',' please ',' telkom ',' treatment ',' customer ',' fair ',' btw ',' app ',' myindihome ',' slow ',' really ' , 'Use', 'wifi', 'open', 'apps', 'please', 'fix', '']</v>
      </c>
      <c r="D997" s="3">
        <v>2.0</v>
      </c>
    </row>
    <row r="998" ht="15.75" customHeight="1">
      <c r="A998" s="1">
        <v>1067.0</v>
      </c>
      <c r="B998" s="3" t="s">
        <v>976</v>
      </c>
      <c r="C998" s="3" t="str">
        <f>IFERROR(__xludf.DUMMYFUNCTION("GOOGLETRANSLATE(B998,""id"",""en"")"),"['', 'times',' disorder ',' times', 'resolved', 'thx', 'myindihome', 'friend', 'disruption', 'resolved', 'please', 'love', 'rating ',' direct ',' uninstall ',' love ',' rating ',' obstacle ',' doang ', ""]")</f>
        <v>['', 'times',' disorder ',' times', 'resolved', 'thx', 'myindihome', 'friend', 'disruption', 'resolved', 'please', 'love', 'rating ',' direct ',' uninstall ',' love ',' rating ',' obstacle ',' doang ', "]</v>
      </c>
      <c r="D998" s="3">
        <v>5.0</v>
      </c>
    </row>
    <row r="999" ht="15.75" customHeight="1">
      <c r="A999" s="1">
        <v>1068.0</v>
      </c>
      <c r="B999" s="3" t="s">
        <v>977</v>
      </c>
      <c r="C999" s="3" t="str">
        <f>IFERROR(__xludf.DUMMYFUNCTION("GOOGLETRANSLATE(B999,""id"",""en"")"),"['Severe', 'Report', 'Disruption', 'Error', 'Terooos', ""]")</f>
        <v>['Severe', 'Report', 'Disruption', 'Error', 'Terooos', "]</v>
      </c>
      <c r="D999" s="3">
        <v>1.0</v>
      </c>
    </row>
    <row r="1000" ht="15.75" customHeight="1">
      <c r="A1000" s="1">
        <v>1069.0</v>
      </c>
      <c r="B1000" s="3" t="s">
        <v>978</v>
      </c>
      <c r="C1000" s="3" t="str">
        <f>IFERROR(__xludf.DUMMYFUNCTION("GOOGLETRANSLATE(B1000,""id"",""en"")"),"['The application', 'walk', 'change']")</f>
        <v>['The application', 'walk', 'change']</v>
      </c>
      <c r="D1000" s="3">
        <v>1.0</v>
      </c>
    </row>
    <row r="1001" ht="15.75" customHeight="1">
      <c r="A1001" s="1">
        <v>1071.0</v>
      </c>
      <c r="B1001" s="3" t="s">
        <v>979</v>
      </c>
      <c r="C1001" s="3" t="str">
        <f>IFERROR(__xludf.DUMMYFUNCTION("GOOGLETRANSLATE(B1001,""id"",""en"")"),"['Okay', 'okay', 'okay', 'okay']")</f>
        <v>['Okay', 'okay', 'okay', 'okay']</v>
      </c>
      <c r="D1001" s="3">
        <v>5.0</v>
      </c>
    </row>
    <row r="1002" ht="15.75" customHeight="1">
      <c r="A1002" s="1">
        <v>1072.0</v>
      </c>
      <c r="B1002" s="3" t="s">
        <v>980</v>
      </c>
      <c r="C1002" s="3" t="str">
        <f>IFERROR(__xludf.DUMMYFUNCTION("GOOGLETRANSLATE(B1002,""id"",""en"")"),"['service', 'open', 'clock', 'Saturday', 'open', 'until', 'clock', 'noon', 'run', 'closed', 'payment', 'mandatory', ' Date ',' late ',' Pay ',' Dipotus', 'Week', 'Service', 'Taaii']")</f>
        <v>['service', 'open', 'clock', 'Saturday', 'open', 'until', 'clock', 'noon', 'run', 'closed', 'payment', 'mandatory', ' Date ',' late ',' Pay ',' Dipotus', 'Week', 'Service', 'Taaii']</v>
      </c>
      <c r="D1002" s="3">
        <v>1.0</v>
      </c>
    </row>
    <row r="1003" ht="15.75" customHeight="1">
      <c r="A1003" s="1">
        <v>1073.0</v>
      </c>
      <c r="B1003" s="3" t="s">
        <v>981</v>
      </c>
      <c r="C1003" s="3" t="str">
        <f>IFERROR(__xludf.DUMMYFUNCTION("GOOGLETRANSLATE(B1003,""id"",""en"")"),"['Network', 'Nge']")</f>
        <v>['Network', 'Nge']</v>
      </c>
      <c r="D1003" s="3">
        <v>1.0</v>
      </c>
    </row>
    <row r="1004" ht="15.75" customHeight="1">
      <c r="A1004" s="1">
        <v>1074.0</v>
      </c>
      <c r="B1004" s="3" t="s">
        <v>982</v>
      </c>
      <c r="C1004" s="3" t="str">
        <f>IFERROR(__xludf.DUMMYFUNCTION("GOOGLETRANSLATE(B1004,""id"",""en"")"),"['Joss', 'wae']")</f>
        <v>['Joss', 'wae']</v>
      </c>
      <c r="D1004" s="3">
        <v>5.0</v>
      </c>
    </row>
    <row r="1005" ht="15.75" customHeight="1">
      <c r="A1005" s="1">
        <v>1075.0</v>
      </c>
      <c r="B1005" s="3" t="s">
        <v>983</v>
      </c>
      <c r="C1005" s="3" t="str">
        <f>IFERROR(__xludf.DUMMYFUNCTION("GOOGLETRANSLATE(B1005,""id"",""en"")"),"['Cuan', 'number', 'service', 'number', 'so "",' Bener ',' Indihome ',' company ',' Rich ',' Customer ',' Bodo ',' hahahah ']")</f>
        <v>['Cuan', 'number', 'service', 'number', 'so ",' Bener ',' Indihome ',' company ',' Rich ',' Customer ',' Bodo ',' hahahah ']</v>
      </c>
      <c r="D1005" s="3">
        <v>1.0</v>
      </c>
    </row>
    <row r="1006" ht="15.75" customHeight="1">
      <c r="A1006" s="1">
        <v>1076.0</v>
      </c>
      <c r="B1006" s="3" t="s">
        <v>984</v>
      </c>
      <c r="C1006" s="3" t="str">
        <f>IFERROR(__xludf.DUMMYFUNCTION("GOOGLETRANSLATE(B1006,""id"",""en"")"),"['Promo', 'info']")</f>
        <v>['Promo', 'info']</v>
      </c>
      <c r="D1006" s="3">
        <v>5.0</v>
      </c>
    </row>
    <row r="1007" ht="15.75" customHeight="1">
      <c r="A1007" s="1">
        <v>1077.0</v>
      </c>
      <c r="B1007" s="3" t="s">
        <v>985</v>
      </c>
      <c r="C1007" s="3" t="str">
        <f>IFERROR(__xludf.DUMMYFUNCTION("GOOGLETRANSLATE(B1007,""id"",""en"")"),"['Service', 'slow']")</f>
        <v>['Service', 'slow']</v>
      </c>
      <c r="D1007" s="3">
        <v>1.0</v>
      </c>
    </row>
    <row r="1008" ht="15.75" customHeight="1">
      <c r="A1008" s="1">
        <v>1079.0</v>
      </c>
      <c r="B1008" s="3" t="s">
        <v>986</v>
      </c>
      <c r="C1008" s="3" t="str">
        <f>IFERROR(__xludf.DUMMYFUNCTION("GOOGLETRANSLATE(B1008,""id"",""en"")"),"['like']")</f>
        <v>['like']</v>
      </c>
      <c r="D1008" s="3">
        <v>5.0</v>
      </c>
    </row>
    <row r="1009" ht="15.75" customHeight="1">
      <c r="A1009" s="1">
        <v>1080.0</v>
      </c>
      <c r="B1009" s="3" t="s">
        <v>987</v>
      </c>
      <c r="C1009" s="3" t="str">
        <f>IFERROR(__xludf.DUMMYFUNCTION("GOOGLETRANSLATE(B1009,""id"",""en"")"),"['Overall', 'good', 'human', 'perfect']")</f>
        <v>['Overall', 'good', 'human', 'perfect']</v>
      </c>
      <c r="D1009" s="3">
        <v>5.0</v>
      </c>
    </row>
    <row r="1010" ht="15.75" customHeight="1">
      <c r="A1010" s="1">
        <v>1081.0</v>
      </c>
      <c r="B1010" s="3" t="s">
        <v>988</v>
      </c>
      <c r="C1010" s="3" t="str">
        <f>IFERROR(__xludf.DUMMYFUNCTION("GOOGLETRANSLATE(B1010,""id"",""en"")"),"['Call', 'Call', 'Center', 'Krna', 'misused', 'pdhl', 'wrong', 'funny']")</f>
        <v>['Call', 'Call', 'Center', 'Krna', 'misused', 'pdhl', 'wrong', 'funny']</v>
      </c>
      <c r="D1010" s="3">
        <v>1.0</v>
      </c>
    </row>
    <row r="1011" ht="15.75" customHeight="1">
      <c r="A1011" s="1">
        <v>1082.0</v>
      </c>
      <c r="B1011" s="3" t="s">
        <v>989</v>
      </c>
      <c r="C1011" s="3" t="str">
        <f>IFERROR(__xludf.DUMMYFUNCTION("GOOGLETRANSLATE(B1011,""id"",""en"")"),"['beloved', 'bug', 'slow', 'response', 'report', 'disorder', 'difficult', 'complicated']")</f>
        <v>['beloved', 'bug', 'slow', 'response', 'report', 'disorder', 'difficult', 'complicated']</v>
      </c>
      <c r="D1011" s="3">
        <v>1.0</v>
      </c>
    </row>
    <row r="1012" ht="15.75" customHeight="1">
      <c r="A1012" s="1">
        <v>1083.0</v>
      </c>
      <c r="B1012" s="3" t="s">
        <v>990</v>
      </c>
      <c r="C1012" s="3" t="str">
        <f>IFERROR(__xludf.DUMMYFUNCTION("GOOGLETRANSLATE(B1012,""id"",""en"")"),"['bad']")</f>
        <v>['bad']</v>
      </c>
      <c r="D1012" s="3">
        <v>1.0</v>
      </c>
    </row>
    <row r="1013" ht="15.75" customHeight="1">
      <c r="A1013" s="1">
        <v>1084.0</v>
      </c>
      <c r="B1013" s="3" t="s">
        <v>991</v>
      </c>
      <c r="C1013" s="3" t="str">
        <f>IFERROR(__xludf.DUMMYFUNCTION("GOOGLETRANSLATE(B1013,""id"",""en"")"),"['Indihome', 'frequency', 'disorder', 'signal', 'disappointed', 'pay', 'late', 'dlm', 'term', 'times',' disruption ',' internet ',' modem ',' on ',' wifi ',' connected ',' internet ',' really ']")</f>
        <v>['Indihome', 'frequency', 'disorder', 'signal', 'disappointed', 'pay', 'late', 'dlm', 'term', 'times',' disruption ',' internet ',' modem ',' on ',' wifi ',' connected ',' internet ',' really ']</v>
      </c>
      <c r="D1013" s="3">
        <v>1.0</v>
      </c>
    </row>
    <row r="1014" ht="15.75" customHeight="1">
      <c r="A1014" s="1">
        <v>1085.0</v>
      </c>
      <c r="B1014" s="3" t="s">
        <v>992</v>
      </c>
      <c r="C1014" s="3" t="str">
        <f>IFERROR(__xludf.DUMMYFUNCTION("GOOGLETRANSLATE(B1014,""id"",""en"")"),"['slow', 'handling', 'disorder', 'basically', 'disappointed', 'handling', 'disorder', 'national', 'until', 'blom', 'finished', 'finished', ' Reports', 'Management', 'Anyway', 'handling', 'really', 'Until', 'Blom', 'Action', 'proven', 'Pay', 'a month', 'Di"&amp;"sruption', 'handling' , 'Huhfff', '']")</f>
        <v>['slow', 'handling', 'disorder', 'basically', 'disappointed', 'handling', 'disorder', 'national', 'until', 'blom', 'finished', 'finished', ' Reports', 'Management', 'Anyway', 'handling', 'really', 'Until', 'Blom', 'Action', 'proven', 'Pay', 'a month', 'Disruption', 'handling' , 'Huhfff', '']</v>
      </c>
      <c r="D1014" s="3">
        <v>1.0</v>
      </c>
    </row>
    <row r="1015" ht="15.75" customHeight="1">
      <c r="A1015" s="1">
        <v>1086.0</v>
      </c>
      <c r="B1015" s="3" t="s">
        <v>993</v>
      </c>
      <c r="C1015" s="3" t="str">
        <f>IFERROR(__xludf.DUMMYFUNCTION("GOOGLETRANSLATE(B1015,""id"",""en"")"),"['apk', 'dilapidated', 'login', 'apk', 'dilapidated', '']")</f>
        <v>['apk', 'dilapidated', 'login', 'apk', 'dilapidated', '']</v>
      </c>
      <c r="D1015" s="3">
        <v>1.0</v>
      </c>
    </row>
    <row r="1016" ht="15.75" customHeight="1">
      <c r="A1016" s="1">
        <v>1087.0</v>
      </c>
      <c r="B1016" s="3" t="s">
        <v>994</v>
      </c>
      <c r="C1016" s="3" t="str">
        <f>IFERROR(__xludf.DUMMYFUNCTION("GOOGLETRANSLATE(B1016,""id"",""en"")"),"['woi', 'play', 'wifi', 'ilang', 'kayak', 'people', 'billed', 'debt', 'Matiin', 'wifi', 'ilang', 'AFK', ' Credit ',' score ',' reduce ']")</f>
        <v>['woi', 'play', 'wifi', 'ilang', 'kayak', 'people', 'billed', 'debt', 'Matiin', 'wifi', 'ilang', 'AFK', ' Credit ',' score ',' reduce ']</v>
      </c>
      <c r="D1016" s="3">
        <v>1.0</v>
      </c>
    </row>
    <row r="1017" ht="15.75" customHeight="1">
      <c r="A1017" s="1">
        <v>1088.0</v>
      </c>
      <c r="B1017" s="3" t="s">
        <v>995</v>
      </c>
      <c r="C1017" s="3" t="str">
        <f>IFERROR(__xludf.DUMMYFUNCTION("GOOGLETRANSLATE(B1017,""id"",""en"")"),"['Ngeleg', 'Trossss', 'Play', 'Mayhem', 'Current', 'Play', 'Rank', 'Ngelag', 'Taik']")</f>
        <v>['Ngeleg', 'Trossss', 'Play', 'Mayhem', 'Current', 'Play', 'Rank', 'Ngelag', 'Taik']</v>
      </c>
      <c r="D1017" s="3">
        <v>1.0</v>
      </c>
    </row>
    <row r="1018" ht="15.75" customHeight="1">
      <c r="A1018" s="1">
        <v>1089.0</v>
      </c>
      <c r="B1018" s="3" t="s">
        <v>996</v>
      </c>
      <c r="C1018" s="3" t="str">
        <f>IFERROR(__xludf.DUMMYFUNCTION("GOOGLETRANSLATE(B1018,""id"",""en"")"),"['Application', 'Login', 'Difficult', 'Delete', 'Application', 'Install', 'Re-login', 'Login', 'Update', 'Login', 'Love', 'Star', ' thank you', '']")</f>
        <v>['Application', 'Login', 'Difficult', 'Delete', 'Application', 'Install', 'Re-login', 'Login', 'Update', 'Login', 'Love', 'Star', ' thank you', '']</v>
      </c>
      <c r="D1018" s="3">
        <v>1.0</v>
      </c>
    </row>
    <row r="1019" ht="15.75" customHeight="1">
      <c r="A1019" s="1">
        <v>1090.0</v>
      </c>
      <c r="B1019" s="3" t="s">
        <v>997</v>
      </c>
      <c r="C1019" s="3" t="str">
        <f>IFERROR(__xludf.DUMMYFUNCTION("GOOGLETRANSLATE(B1019,""id"",""en"")"),"['Service', 'enter', 'Myindihome', 'a month', 'active', 'Please', 'help']")</f>
        <v>['Service', 'enter', 'Myindihome', 'a month', 'active', 'Please', 'help']</v>
      </c>
      <c r="D1019" s="3">
        <v>4.0</v>
      </c>
    </row>
    <row r="1020" ht="15.75" customHeight="1">
      <c r="A1020" s="1">
        <v>1091.0</v>
      </c>
      <c r="B1020" s="3" t="s">
        <v>998</v>
      </c>
      <c r="C1020" s="3" t="str">
        <f>IFERROR(__xludf.DUMMYFUNCTION("GOOGLETRANSLATE(B1020,""id"",""en"")"),"['Yesterday', 'Costs', 'Installation', '']")</f>
        <v>['Yesterday', 'Costs', 'Installation', '']</v>
      </c>
      <c r="D1020" s="3">
        <v>1.0</v>
      </c>
    </row>
    <row r="1021" ht="15.75" customHeight="1">
      <c r="A1021" s="1">
        <v>1093.0</v>
      </c>
      <c r="B1021" s="3" t="s">
        <v>999</v>
      </c>
      <c r="C1021" s="3" t="str">
        <f>IFERROR(__xludf.DUMMYFUNCTION("GOOGLETRANSLATE(B1021,""id"",""en"")"),"['Okay']")</f>
        <v>['Okay']</v>
      </c>
      <c r="D1021" s="3">
        <v>5.0</v>
      </c>
    </row>
    <row r="1022" ht="15.75" customHeight="1">
      <c r="A1022" s="1">
        <v>1094.0</v>
      </c>
      <c r="B1022" s="3" t="s">
        <v>1000</v>
      </c>
      <c r="C1022" s="3" t="str">
        <f>IFERROR(__xludf.DUMMYFUNCTION("GOOGLETRANSLATE(B1022,""id"",""en"")"),"['Kntol']")</f>
        <v>['Kntol']</v>
      </c>
      <c r="D1022" s="3">
        <v>5.0</v>
      </c>
    </row>
    <row r="1023" ht="15.75" customHeight="1">
      <c r="A1023" s="1">
        <v>1095.0</v>
      </c>
      <c r="B1023" s="3" t="s">
        <v>1001</v>
      </c>
      <c r="C1023" s="3" t="str">
        <f>IFERROR(__xludf.DUMMYFUNCTION("GOOGLETRANSLATE(B1023,""id"",""en"")"),"['application', 'makes it easy', 'check', 'bills',' paid ',' usage ',' internet ',' shortcomings', 'application', 'complaint', 'service', 'disorder', ' Talk ',' chat ',' direct ',' operator ',' Indihome ',' Nelp ',' rates', 'local', 'expensive', 'input', "&amp;"'trimakasih', ""]")</f>
        <v>['application', 'makes it easy', 'check', 'bills',' paid ',' usage ',' internet ',' shortcomings', 'application', 'complaint', 'service', 'disorder', ' Talk ',' chat ',' direct ',' operator ',' Indihome ',' Nelp ',' rates', 'local', 'expensive', 'input', 'trimakasih', "]</v>
      </c>
      <c r="D1023" s="3">
        <v>3.0</v>
      </c>
    </row>
    <row r="1024" ht="15.75" customHeight="1">
      <c r="A1024" s="1">
        <v>1097.0</v>
      </c>
      <c r="B1024" s="3" t="s">
        <v>1002</v>
      </c>
      <c r="C1024" s="3" t="str">
        <f>IFERROR(__xludf.DUMMYFUNCTION("GOOGLETRANSLATE(B1024,""id"",""en"")"),"['Indihome', 'experience', 'disruption', 'connection', 'internet']")</f>
        <v>['Indihome', 'experience', 'disruption', 'connection', 'internet']</v>
      </c>
      <c r="D1024" s="3">
        <v>3.0</v>
      </c>
    </row>
    <row r="1025" ht="15.75" customHeight="1">
      <c r="A1025" s="1">
        <v>1098.0</v>
      </c>
      <c r="B1025" s="3" t="s">
        <v>1003</v>
      </c>
      <c r="C1025" s="3" t="str">
        <f>IFERROR(__xludf.DUMMYFUNCTION("GOOGLETRANSLATE(B1025,""id"",""en"")"),"['garbage', 'garbage', 'hurry', 'road', 'conch', 'drpd', 'network', 'star', 'cave', 'love', ""]")</f>
        <v>['garbage', 'garbage', 'hurry', 'road', 'conch', 'drpd', 'network', 'star', 'cave', 'love', "]</v>
      </c>
      <c r="D1025" s="3">
        <v>1.0</v>
      </c>
    </row>
    <row r="1026" ht="15.75" customHeight="1">
      <c r="A1026" s="1">
        <v>1099.0</v>
      </c>
      <c r="B1026" s="3" t="s">
        <v>1004</v>
      </c>
      <c r="C1026" s="3" t="str">
        <f>IFERROR(__xludf.DUMMYFUNCTION("GOOGLETRANSLATE(B1026,""id"",""en"")"),"['thank you']")</f>
        <v>['thank you']</v>
      </c>
      <c r="D1026" s="3">
        <v>5.0</v>
      </c>
    </row>
    <row r="1027" ht="15.75" customHeight="1">
      <c r="A1027" s="1">
        <v>1100.0</v>
      </c>
      <c r="B1027" s="3" t="s">
        <v>1005</v>
      </c>
      <c r="C1027" s="3" t="str">
        <f>IFERROR(__xludf.DUMMYFUNCTION("GOOGLETRANSLATE(B1027,""id"",""en"")"),"['Love', 'Install', 'Uninstall', 'Install', 'Uninstall', 'Install', 'Log', 'SMS', 'Verification', 'Enter', 'Spam', 'Boss',' ']")</f>
        <v>['Love', 'Install', 'Uninstall', 'Install', 'Uninstall', 'Install', 'Log', 'SMS', 'Verification', 'Enter', 'Spam', 'Boss',' ']</v>
      </c>
      <c r="D1027" s="3">
        <v>1.0</v>
      </c>
    </row>
    <row r="1028" ht="15.75" customHeight="1">
      <c r="A1028" s="1">
        <v>1101.0</v>
      </c>
      <c r="B1028" s="3" t="s">
        <v>1006</v>
      </c>
      <c r="C1028" s="3" t="str">
        <f>IFERROR(__xludf.DUMMYFUNCTION("GOOGLETRANSLATE(B1028,""id"",""en"")"),"['The internet', 'Alpikasinua', 'Lemottttttttt', 'Turn', 'Pay', 'TLP', 'SiLl']")</f>
        <v>['The internet', 'Alpikasinua', 'Lemottttttttt', 'Turn', 'Pay', 'TLP', 'SiLl']</v>
      </c>
      <c r="D1028" s="3">
        <v>1.0</v>
      </c>
    </row>
    <row r="1029" ht="15.75" customHeight="1">
      <c r="A1029" s="1">
        <v>1102.0</v>
      </c>
      <c r="B1029" s="3" t="s">
        <v>1007</v>
      </c>
      <c r="C1029" s="3" t="str">
        <f>IFERROR(__xludf.DUMMYFUNCTION("GOOGLETRANSLATE(B1029,""id"",""en"")"),"['Ribet', 'slow']")</f>
        <v>['Ribet', 'slow']</v>
      </c>
      <c r="D1029" s="3">
        <v>1.0</v>
      </c>
    </row>
    <row r="1030" ht="15.75" customHeight="1">
      <c r="A1030" s="1">
        <v>1103.0</v>
      </c>
      <c r="B1030" s="3" t="s">
        <v>1008</v>
      </c>
      <c r="C1030" s="3" t="str">
        <f>IFERROR(__xludf.DUMMYFUNCTION("GOOGLETRANSLATE(B1030,""id"",""en"")"),"['Lemot', 'Application', 'Update', 'Play', 'Store', 'BLM']")</f>
        <v>['Lemot', 'Application', 'Update', 'Play', 'Store', 'BLM']</v>
      </c>
      <c r="D1030" s="3">
        <v>3.0</v>
      </c>
    </row>
    <row r="1031" ht="15.75" customHeight="1">
      <c r="A1031" s="1">
        <v>1104.0</v>
      </c>
      <c r="B1031" s="3" t="s">
        <v>1009</v>
      </c>
      <c r="C1031" s="3" t="str">
        <f>IFERROR(__xludf.DUMMYFUNCTION("GOOGLETRANSLATE(B1031,""id"",""en"")"),"['Ribet', 'really']")</f>
        <v>['Ribet', 'really']</v>
      </c>
      <c r="D1031" s="3">
        <v>3.0</v>
      </c>
    </row>
    <row r="1032" ht="15.75" customHeight="1">
      <c r="A1032" s="1">
        <v>1106.0</v>
      </c>
      <c r="B1032" s="3" t="s">
        <v>1010</v>
      </c>
      <c r="C1032" s="3" t="str">
        <f>IFERROR(__xludf.DUMMYFUNCTION("GOOGLETRANSLATE(B1032,""id"",""en"")"),"['wifi', 'bad']")</f>
        <v>['wifi', 'bad']</v>
      </c>
      <c r="D1032" s="3">
        <v>1.0</v>
      </c>
    </row>
    <row r="1033" ht="15.75" customHeight="1">
      <c r="A1033" s="1">
        <v>1107.0</v>
      </c>
      <c r="B1033" s="3" t="s">
        <v>1011</v>
      </c>
      <c r="C1033" s="3" t="str">
        <f>IFERROR(__xludf.DUMMYFUNCTION("GOOGLETRANSLATE(B1033,""id"",""en"")"),"['Called', 'Love', 'Promo', 'Upgrade', 'Free', 'Price', 'Kayak', 'Price', 'Disappointed', 'Deceived', 'According to', ""]")</f>
        <v>['Called', 'Love', 'Promo', 'Upgrade', 'Free', 'Price', 'Kayak', 'Price', 'Disappointed', 'Deceived', 'According to', "]</v>
      </c>
      <c r="D1033" s="3">
        <v>1.0</v>
      </c>
    </row>
    <row r="1034" ht="15.75" customHeight="1">
      <c r="A1034" s="1">
        <v>1108.0</v>
      </c>
      <c r="B1034" s="3" t="s">
        <v>1012</v>
      </c>
      <c r="C1034" s="3" t="str">
        <f>IFERROR(__xludf.DUMMYFUNCTION("GOOGLETRANSLATE(B1034,""id"",""en"")"),"['function', 'run']")</f>
        <v>['function', 'run']</v>
      </c>
      <c r="D1034" s="3">
        <v>5.0</v>
      </c>
    </row>
    <row r="1035" ht="15.75" customHeight="1">
      <c r="A1035" s="1">
        <v>1109.0</v>
      </c>
      <c r="B1035" s="3" t="s">
        <v>1013</v>
      </c>
      <c r="C1035" s="3" t="str">
        <f>IFERROR(__xludf.DUMMYFUNCTION("GOOGLETRANSLATE(B1035,""id"",""en"")"),"['Application', 'Used', 'Error']")</f>
        <v>['Application', 'Used', 'Error']</v>
      </c>
      <c r="D1035" s="3">
        <v>1.0</v>
      </c>
    </row>
    <row r="1036" ht="15.75" customHeight="1">
      <c r="A1036" s="1">
        <v>1110.0</v>
      </c>
      <c r="B1036" s="3" t="s">
        <v>1014</v>
      </c>
      <c r="C1036" s="3" t="str">
        <f>IFERROR(__xludf.DUMMYFUNCTION("GOOGLETRANSLATE(B1036,""id"",""en"")"),"['Hello', 'Min', 'Spotv', 'Indihome']")</f>
        <v>['Hello', 'Min', 'Spotv', 'Indihome']</v>
      </c>
      <c r="D1036" s="3">
        <v>4.0</v>
      </c>
    </row>
    <row r="1037" ht="15.75" customHeight="1">
      <c r="A1037" s="1">
        <v>1111.0</v>
      </c>
      <c r="B1037" s="3" t="s">
        <v>1015</v>
      </c>
      <c r="C1037" s="3" t="str">
        <f>IFERROR(__xludf.DUMMYFUNCTION("GOOGLETRANSLATE(B1037,""id"",""en"")"),"['account', 'verification', 'data', 'enter', 'nik', 'times',' enter ',' purchase ',' stop ',' subscribe ',' notification ',' number ',' Indihome ',' has', 'access',' Plaza ',' Telkom ',' Donk ',' The application ',' Plaza ',' Telkom ',' please ',' solutio"&amp;"n ', ""]")</f>
        <v>['account', 'verification', 'data', 'enter', 'nik', 'times',' enter ',' purchase ',' stop ',' subscribe ',' notification ',' number ',' Indihome ',' has', 'access',' Plaza ',' Telkom ',' Donk ',' The application ',' Plaza ',' Telkom ',' please ',' solution ', "]</v>
      </c>
      <c r="D1037" s="3">
        <v>1.0</v>
      </c>
    </row>
    <row r="1038" ht="15.75" customHeight="1">
      <c r="A1038" s="1">
        <v>1112.0</v>
      </c>
      <c r="B1038" s="3" t="s">
        <v>1016</v>
      </c>
      <c r="C1038" s="3" t="str">
        <f>IFERROR(__xludf.DUMMYFUNCTION("GOOGLETRANSLATE(B1038,""id"",""en"")"),"['Application', 'Look', 'KPN', 'Bill', 'Next', 'Pay', 'Complaints',' Internet ',' FAIL ',' TRS ',' Description ',' Slot ',' Full ',' network ',' internet ',' dlm ',' use ',' kurneb ',' week ',' leftover ',' guess', 'telephone', 'jwb', 'service', 'good' , "&amp;"'BBR', 'Tel', 'BBR', 'DPT', 'Schedule', 'Repair', 'DTG', 'GMN', ""]")</f>
        <v>['Application', 'Look', 'KPN', 'Bill', 'Next', 'Pay', 'Complaints',' Internet ',' FAIL ',' TRS ',' Description ',' Slot ',' Full ',' network ',' internet ',' dlm ',' use ',' kurneb ',' week ',' leftover ',' guess', 'telephone', 'jwb', 'service', 'good' , 'BBR', 'Tel', 'BBR', 'DPT', 'Schedule', 'Repair', 'DTG', 'GMN', "]</v>
      </c>
      <c r="D1038" s="3">
        <v>1.0</v>
      </c>
    </row>
    <row r="1039" ht="15.75" customHeight="1">
      <c r="A1039" s="1">
        <v>1113.0</v>
      </c>
      <c r="B1039" s="3" t="s">
        <v>1017</v>
      </c>
      <c r="C1039" s="3" t="str">
        <f>IFERROR(__xludf.DUMMYFUNCTION("GOOGLETRANSLATE(B1039,""id"",""en"")"),"['Good', 'response', 'fast', 'handling', 'disruption', 'internet', 'home']")</f>
        <v>['Good', 'response', 'fast', 'handling', 'disruption', 'internet', 'home']</v>
      </c>
      <c r="D1039" s="3">
        <v>5.0</v>
      </c>
    </row>
    <row r="1040" ht="15.75" customHeight="1">
      <c r="A1040" s="1">
        <v>1114.0</v>
      </c>
      <c r="B1040" s="3" t="s">
        <v>1018</v>
      </c>
      <c r="C1040" s="3" t="str">
        <f>IFERROR(__xludf.DUMMYFUNCTION("GOOGLETRANSLATE(B1040,""id"",""en"")"),"['stingy', 'gave', 'compensation', 'UDH', 'pairs',' wifi ',' Mbps', 'per month', 'internet', 'doang', 'nggk', 'once', ' Nunggak ',' Bill ',' Direct ',' Double ',' That's', 'Ampe', 'Poor', 'Ane']")</f>
        <v>['stingy', 'gave', 'compensation', 'UDH', 'pairs',' wifi ',' Mbps', 'per month', 'internet', 'doang', 'nggk', 'once', ' Nunggak ',' Bill ',' Direct ',' Double ',' That's', 'Ampe', 'Poor', 'Ane']</v>
      </c>
      <c r="D1040" s="3">
        <v>1.0</v>
      </c>
    </row>
    <row r="1041" ht="15.75" customHeight="1">
      <c r="A1041" s="1">
        <v>1116.0</v>
      </c>
      <c r="B1041" s="3" t="s">
        <v>1019</v>
      </c>
      <c r="C1041" s="3" t="str">
        <f>IFERROR(__xludf.DUMMYFUNCTION("GOOGLETRANSLATE(B1041,""id"",""en"")"),"['Hello', 'Sis', 'ask', 'APK', 'admin', 'owner', 'wifi', 'family', ""]")</f>
        <v>['Hello', 'Sis', 'ask', 'APK', 'admin', 'owner', 'wifi', 'family', "]</v>
      </c>
      <c r="D1041" s="3">
        <v>5.0</v>
      </c>
    </row>
    <row r="1042" ht="15.75" customHeight="1">
      <c r="A1042" s="1">
        <v>1117.0</v>
      </c>
      <c r="B1042" s="3" t="s">
        <v>1020</v>
      </c>
      <c r="C1042" s="3" t="str">
        <f>IFERROR(__xludf.DUMMYFUNCTION("GOOGLETRANSLATE(B1042,""id"",""en"")"),"['network', 'connection', 'out', 'CCD', 'love', 'gimanaa', 'concentrated', 'wifi', 'connection', 'out', 'stupid', 'emg']")</f>
        <v>['network', 'connection', 'out', 'CCD', 'love', 'gimanaa', 'concentrated', 'wifi', 'connection', 'out', 'stupid', 'emg']</v>
      </c>
      <c r="D1042" s="3">
        <v>1.0</v>
      </c>
    </row>
    <row r="1043" ht="15.75" customHeight="1">
      <c r="A1043" s="1">
        <v>1118.0</v>
      </c>
      <c r="B1043" s="3" t="s">
        <v>1021</v>
      </c>
      <c r="C1043" s="3" t="str">
        <f>IFERROR(__xludf.DUMMYFUNCTION("GOOGLETRANSLATE(B1043,""id"",""en"")"),"['already', 'subscribe', 'kdang', 'disorder', 'Naturally', 'GDA', 'Perfect', 'Technology', 'Based', 'Signal', 'Krna', 'factor', ' Nature ',' resisted ',' Anyway ',' The ',' Best ',' Free ',' Chanel ',' Plus', '']")</f>
        <v>['already', 'subscribe', 'kdang', 'disorder', 'Naturally', 'GDA', 'Perfect', 'Technology', 'Based', 'Signal', 'Krna', 'factor', ' Nature ',' resisted ',' Anyway ',' The ',' Best ',' Free ',' Chanel ',' Plus', '']</v>
      </c>
      <c r="D1043" s="3">
        <v>5.0</v>
      </c>
    </row>
    <row r="1044" ht="15.75" customHeight="1">
      <c r="A1044" s="1">
        <v>1119.0</v>
      </c>
      <c r="B1044" s="3" t="s">
        <v>1022</v>
      </c>
      <c r="C1044" s="3" t="str">
        <f>IFERROR(__xludf.DUMMYFUNCTION("GOOGLETRANSLATE(B1044,""id"",""en"")"),"['recommendation', 'loss',' bossku ',' download ',' app ',' use ',' application ',' myindihome ',' good ',' cheap ',' operate ',' run ',' help ',' payment ',' wifi ',' bother ',' telkom ',' use ',' myindihome ',' pay ',' bill ',' wifi ',' indihome ',' hom"&amp;"e ',' application ' , 'Myindihome', 'gift', 'promoaa', 'lohhh', 'let', 'download', 'wait', '']")</f>
        <v>['recommendation', 'loss',' bossku ',' download ',' app ',' use ',' application ',' myindihome ',' good ',' cheap ',' operate ',' run ',' help ',' payment ',' wifi ',' bother ',' telkom ',' use ',' myindihome ',' pay ',' bill ',' wifi ',' indihome ',' home ',' application ' , 'Myindihome', 'gift', 'promoaa', 'lohhh', 'let', 'download', 'wait', '']</v>
      </c>
      <c r="D1044" s="3">
        <v>5.0</v>
      </c>
    </row>
    <row r="1045" ht="15.75" customHeight="1">
      <c r="A1045" s="1">
        <v>1120.0</v>
      </c>
      <c r="B1045" s="3" t="s">
        <v>1023</v>
      </c>
      <c r="C1045" s="3" t="str">
        <f>IFERROR(__xludf.DUMMYFUNCTION("GOOGLETRANSLATE(B1045,""id"",""en"")"),"['times',' already ',' hold ',' diem ',' bad ',' open ',' application ',' indihome ',' gabisa ',' report ',' gmn ',' download ',' MP ',' count ',' seconds', 'mitrated', 'minute', 'user', 'maximum', 'device', '']")</f>
        <v>['times',' already ',' hold ',' diem ',' bad ',' open ',' application ',' indihome ',' gabisa ',' report ',' gmn ',' download ',' MP ',' count ',' seconds', 'mitrated', 'minute', 'user', 'maximum', 'device', '']</v>
      </c>
      <c r="D1045" s="3">
        <v>1.0</v>
      </c>
    </row>
    <row r="1046" ht="15.75" customHeight="1">
      <c r="A1046" s="1">
        <v>1121.0</v>
      </c>
      <c r="B1046" s="3" t="s">
        <v>1024</v>
      </c>
      <c r="C1046" s="3" t="str">
        <f>IFERROR(__xludf.DUMMYFUNCTION("GOOGLETRANSLATE(B1046,""id"",""en"")"),"['Amazing', '']")</f>
        <v>['Amazing', '']</v>
      </c>
      <c r="D1046" s="3">
        <v>5.0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2022-02-26T04:25:00Z</dcterms:created>
  <dc:creator>openpyxl</dc:creator>
</cp:coreProperties>
</file>